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D:\Stats Honours\Project Work Statistics\Time Series Analysis\Excel backend work\Part 2\"/>
    </mc:Choice>
  </mc:AlternateContent>
  <xr:revisionPtr revIDLastSave="0" documentId="13_ncr:1000001_{BEC33859-2F77-3641-AFD9-C0399EFF9FB5}" xr6:coauthVersionLast="47" xr6:coauthVersionMax="47" xr10:uidLastSave="{00000000-0000-0000-0000-000000000000}"/>
  <bookViews>
    <workbookView xWindow="-110" yWindow="-110" windowWidth="19420" windowHeight="10300" xr2:uid="{585DCEB4-9862-4911-9787-EC826F58F0FC}"/>
  </bookViews>
  <sheets>
    <sheet name="Data Rearrangement" sheetId="1" r:id="rId1"/>
    <sheet name="Trend Component (Monthly)" sheetId="2" state="hidden" r:id="rId2"/>
    <sheet name="Variate Difference Method" sheetId="15" r:id="rId3"/>
    <sheet name="Trend Comp (Polynomial)" sheetId="16" r:id="rId4"/>
    <sheet name="Trend Comp (Exponential)" sheetId="7" r:id="rId5"/>
    <sheet name="Cyclical comp (Exponential) " sheetId="14" state="hidden" r:id="rId6"/>
    <sheet name="Trend comp (Spencer's 15 pt)" sheetId="18" r:id="rId7"/>
    <sheet name="Cyclical comp (Spencer's 15 pt)" sheetId="19" r:id="rId8"/>
    <sheet name="Source of data" sheetId="5" r:id="rId9"/>
  </sheets>
  <externalReferences>
    <externalReference r:id="rId10"/>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3" i="19" l="1"/>
  <c r="M12" i="19"/>
  <c r="J12" i="19"/>
  <c r="I9" i="19"/>
  <c r="K9" i="19"/>
  <c r="I8" i="19"/>
  <c r="J8" i="19"/>
  <c r="I7" i="19"/>
  <c r="K7" i="19"/>
  <c r="I6" i="19"/>
  <c r="K6" i="19"/>
  <c r="J20" i="19"/>
  <c r="I5" i="19"/>
  <c r="J5" i="19"/>
  <c r="I4" i="19"/>
  <c r="K4" i="19"/>
  <c r="J16" i="19"/>
  <c r="I3" i="19"/>
  <c r="K3" i="19"/>
  <c r="J14" i="19"/>
  <c r="E46" i="18"/>
  <c r="F46" i="18"/>
  <c r="E45" i="18"/>
  <c r="F45" i="18"/>
  <c r="E44" i="18"/>
  <c r="F44" i="18"/>
  <c r="E43" i="18"/>
  <c r="F43" i="18"/>
  <c r="E42" i="18"/>
  <c r="F42" i="18"/>
  <c r="E41" i="18"/>
  <c r="F41" i="18"/>
  <c r="E40" i="18"/>
  <c r="F40" i="18"/>
  <c r="E39" i="18"/>
  <c r="F39" i="18"/>
  <c r="E38" i="18"/>
  <c r="F38" i="18"/>
  <c r="E37" i="18"/>
  <c r="F37" i="18"/>
  <c r="E36" i="18"/>
  <c r="F36" i="18"/>
  <c r="E35" i="18"/>
  <c r="F35" i="18"/>
  <c r="E34" i="18"/>
  <c r="F34" i="18"/>
  <c r="E33" i="18"/>
  <c r="F33" i="18"/>
  <c r="E32" i="18"/>
  <c r="F32" i="18"/>
  <c r="E31" i="18"/>
  <c r="F31" i="18"/>
  <c r="E30" i="18"/>
  <c r="F30" i="18"/>
  <c r="E29" i="18"/>
  <c r="F29" i="18"/>
  <c r="E28" i="18"/>
  <c r="F28" i="18"/>
  <c r="E27" i="18"/>
  <c r="F27" i="18"/>
  <c r="E26" i="18"/>
  <c r="F26" i="18"/>
  <c r="E25" i="18"/>
  <c r="F25" i="18"/>
  <c r="E24" i="18"/>
  <c r="F24" i="18"/>
  <c r="E23" i="18"/>
  <c r="F23" i="18"/>
  <c r="E22" i="18"/>
  <c r="F22" i="18"/>
  <c r="E21" i="18"/>
  <c r="F21" i="18"/>
  <c r="E20" i="18"/>
  <c r="F20" i="18"/>
  <c r="E19" i="18"/>
  <c r="F19" i="18"/>
  <c r="E18" i="18"/>
  <c r="F18" i="18"/>
  <c r="E17" i="18"/>
  <c r="F17" i="18"/>
  <c r="E16" i="18"/>
  <c r="F16" i="18"/>
  <c r="E15" i="18"/>
  <c r="F15" i="18"/>
  <c r="E14" i="18"/>
  <c r="F14" i="18"/>
  <c r="E13" i="18"/>
  <c r="F13" i="18"/>
  <c r="E12" i="18"/>
  <c r="F12" i="18"/>
  <c r="E11" i="18"/>
  <c r="F11" i="18"/>
  <c r="J17" i="19"/>
  <c r="J4" i="19"/>
  <c r="K8" i="19"/>
  <c r="L8" i="19"/>
  <c r="K5" i="19"/>
  <c r="J18" i="19"/>
  <c r="J3" i="19"/>
  <c r="J6" i="19"/>
  <c r="J9" i="19"/>
  <c r="L9" i="19"/>
  <c r="J7" i="19"/>
  <c r="L7" i="19"/>
  <c r="L6" i="19"/>
  <c r="J19" i="19"/>
  <c r="J15" i="19"/>
  <c r="L4" i="19"/>
  <c r="J13" i="19"/>
  <c r="L3" i="19"/>
  <c r="L5" i="19"/>
  <c r="E18" i="19"/>
  <c r="F18" i="19"/>
  <c r="G18" i="19"/>
  <c r="E15" i="19"/>
  <c r="F15" i="19"/>
  <c r="G15" i="19"/>
  <c r="E21" i="19"/>
  <c r="F21" i="19"/>
  <c r="G21" i="19"/>
  <c r="E38" i="19"/>
  <c r="F38" i="19"/>
  <c r="G38" i="19"/>
  <c r="E30" i="19"/>
  <c r="F30" i="19"/>
  <c r="G30" i="19"/>
  <c r="E27" i="19"/>
  <c r="F27" i="19"/>
  <c r="G27" i="19"/>
  <c r="E7" i="19"/>
  <c r="F7" i="19"/>
  <c r="G7" i="19"/>
  <c r="E11" i="19"/>
  <c r="F11" i="19"/>
  <c r="G11" i="19"/>
  <c r="E16" i="19"/>
  <c r="F16" i="19"/>
  <c r="G16" i="19"/>
  <c r="E20" i="19"/>
  <c r="F20" i="19"/>
  <c r="G20" i="19"/>
  <c r="E25" i="19"/>
  <c r="F25" i="19"/>
  <c r="G25" i="19"/>
  <c r="E28" i="19"/>
  <c r="F28" i="19"/>
  <c r="G28" i="19"/>
  <c r="E32" i="19"/>
  <c r="F32" i="19"/>
  <c r="G32" i="19"/>
  <c r="E10" i="19"/>
  <c r="F10" i="19"/>
  <c r="G10" i="19"/>
  <c r="E19" i="19"/>
  <c r="F19" i="19"/>
  <c r="G19" i="19"/>
  <c r="E17" i="19"/>
  <c r="F17" i="19"/>
  <c r="G17" i="19"/>
  <c r="E36" i="19"/>
  <c r="F36" i="19"/>
  <c r="G36" i="19"/>
  <c r="E4" i="19"/>
  <c r="F4" i="19"/>
  <c r="G4" i="19"/>
  <c r="E31" i="19"/>
  <c r="F31" i="19"/>
  <c r="G31" i="19"/>
  <c r="E23" i="19"/>
  <c r="F23" i="19"/>
  <c r="G23" i="19"/>
  <c r="E35" i="19"/>
  <c r="F35" i="19"/>
  <c r="G35" i="19"/>
  <c r="E9" i="19"/>
  <c r="F9" i="19"/>
  <c r="G9" i="19"/>
  <c r="E37" i="19"/>
  <c r="F37" i="19"/>
  <c r="G37" i="19"/>
  <c r="E12" i="19"/>
  <c r="F12" i="19"/>
  <c r="G12" i="19"/>
  <c r="E6" i="19"/>
  <c r="F6" i="19"/>
  <c r="G6" i="19"/>
  <c r="E3" i="19"/>
  <c r="F3" i="19"/>
  <c r="G3" i="19"/>
  <c r="E14" i="19"/>
  <c r="F14" i="19"/>
  <c r="G14" i="19"/>
  <c r="E24" i="19"/>
  <c r="F24" i="19"/>
  <c r="G24" i="19"/>
  <c r="E26" i="19"/>
  <c r="F26" i="19"/>
  <c r="G26" i="19"/>
  <c r="E33" i="19"/>
  <c r="F33" i="19"/>
  <c r="G33" i="19"/>
  <c r="E29" i="19"/>
  <c r="F29" i="19"/>
  <c r="G29" i="19"/>
  <c r="E5" i="19"/>
  <c r="F5" i="19"/>
  <c r="G5" i="19"/>
  <c r="E22" i="19"/>
  <c r="F22" i="19"/>
  <c r="G22" i="19"/>
  <c r="E8" i="19"/>
  <c r="F8" i="19"/>
  <c r="G8" i="19"/>
  <c r="E13" i="19"/>
  <c r="F13" i="19"/>
  <c r="G13" i="19"/>
  <c r="E34" i="19"/>
  <c r="F34" i="19"/>
  <c r="G34" i="19"/>
  <c r="M3" i="16"/>
  <c r="M4" i="16"/>
  <c r="M5" i="16"/>
  <c r="M6" i="16"/>
  <c r="M7" i="16"/>
  <c r="M8" i="16"/>
  <c r="M9" i="16"/>
  <c r="M10" i="16"/>
  <c r="M11" i="16"/>
  <c r="M12" i="16"/>
  <c r="M13" i="16"/>
  <c r="M14" i="16"/>
  <c r="M15" i="16"/>
  <c r="M16" i="16"/>
  <c r="M17" i="16"/>
  <c r="M18" i="16"/>
  <c r="M19" i="16"/>
  <c r="M20" i="16"/>
  <c r="M21" i="16"/>
  <c r="M22" i="16"/>
  <c r="M23" i="16"/>
  <c r="M24" i="16"/>
  <c r="M25" i="16"/>
  <c r="M26" i="16"/>
  <c r="M27" i="16"/>
  <c r="M28" i="16"/>
  <c r="M29" i="16"/>
  <c r="M30" i="16"/>
  <c r="M31" i="16"/>
  <c r="M32" i="16"/>
  <c r="M33" i="16"/>
  <c r="M34" i="16"/>
  <c r="M35" i="16"/>
  <c r="M36" i="16"/>
  <c r="M37" i="16"/>
  <c r="M38" i="16"/>
  <c r="M39" i="16"/>
  <c r="M40" i="16"/>
  <c r="M41" i="16"/>
  <c r="M42" i="16"/>
  <c r="M43" i="16"/>
  <c r="M44" i="16"/>
  <c r="M45" i="16"/>
  <c r="M46" i="16"/>
  <c r="M47" i="16"/>
  <c r="M48" i="16"/>
  <c r="M49" i="16"/>
  <c r="M50" i="16"/>
  <c r="M51" i="16"/>
  <c r="M52" i="16"/>
  <c r="M53" i="16"/>
  <c r="J3" i="16"/>
  <c r="J4" i="16"/>
  <c r="J5" i="16"/>
  <c r="J6" i="16"/>
  <c r="J7" i="16"/>
  <c r="J8" i="16"/>
  <c r="J9" i="16"/>
  <c r="J10" i="16"/>
  <c r="J11" i="16"/>
  <c r="J12" i="16"/>
  <c r="J13" i="16"/>
  <c r="J14" i="16"/>
  <c r="J15" i="16"/>
  <c r="J16" i="16"/>
  <c r="J17" i="16"/>
  <c r="J18" i="16"/>
  <c r="J19" i="16"/>
  <c r="J20" i="16"/>
  <c r="J21" i="16"/>
  <c r="J22" i="16"/>
  <c r="J23" i="16"/>
  <c r="J24" i="16"/>
  <c r="J25" i="16"/>
  <c r="J26" i="16"/>
  <c r="J27" i="16"/>
  <c r="J28" i="16"/>
  <c r="J29" i="16"/>
  <c r="J30" i="16"/>
  <c r="J31" i="16"/>
  <c r="J32" i="16"/>
  <c r="J33" i="16"/>
  <c r="J34" i="16"/>
  <c r="J35" i="16"/>
  <c r="J36" i="16"/>
  <c r="J37" i="16"/>
  <c r="J38" i="16"/>
  <c r="J39" i="16"/>
  <c r="J40" i="16"/>
  <c r="J41" i="16"/>
  <c r="J42" i="16"/>
  <c r="J43" i="16"/>
  <c r="J44" i="16"/>
  <c r="J45" i="16"/>
  <c r="J46" i="16"/>
  <c r="J47" i="16"/>
  <c r="J48" i="16"/>
  <c r="J49" i="16"/>
  <c r="J50" i="16"/>
  <c r="J51" i="16"/>
  <c r="J52" i="16"/>
  <c r="J53" i="16"/>
  <c r="H3" i="16"/>
  <c r="H4" i="16"/>
  <c r="H5" i="16"/>
  <c r="H6" i="16"/>
  <c r="H7" i="16"/>
  <c r="H8" i="16"/>
  <c r="H9" i="16"/>
  <c r="H10" i="16"/>
  <c r="H11" i="16"/>
  <c r="H12" i="16"/>
  <c r="H13" i="16"/>
  <c r="H14" i="16"/>
  <c r="H15" i="16"/>
  <c r="H16" i="16"/>
  <c r="H17" i="16"/>
  <c r="H18" i="16"/>
  <c r="H19" i="16"/>
  <c r="H20" i="16"/>
  <c r="H21" i="16"/>
  <c r="H22" i="16"/>
  <c r="H23" i="16"/>
  <c r="H24" i="16"/>
  <c r="H25" i="16"/>
  <c r="H26" i="16"/>
  <c r="H27" i="16"/>
  <c r="H28" i="16"/>
  <c r="H29" i="16"/>
  <c r="H30" i="16"/>
  <c r="H31" i="16"/>
  <c r="H32" i="16"/>
  <c r="H33" i="16"/>
  <c r="H34" i="16"/>
  <c r="H35" i="16"/>
  <c r="H36" i="16"/>
  <c r="H37" i="16"/>
  <c r="H38" i="16"/>
  <c r="H39" i="16"/>
  <c r="H40" i="16"/>
  <c r="H41" i="16"/>
  <c r="H42" i="16"/>
  <c r="H43" i="16"/>
  <c r="H44" i="16"/>
  <c r="H45" i="16"/>
  <c r="H46" i="16"/>
  <c r="H47" i="16"/>
  <c r="H48" i="16"/>
  <c r="H49" i="16"/>
  <c r="H50" i="16"/>
  <c r="H51" i="16"/>
  <c r="H52" i="16"/>
  <c r="H53" i="16"/>
  <c r="G3" i="16"/>
  <c r="O3" i="16"/>
  <c r="G4" i="16"/>
  <c r="O4" i="16"/>
  <c r="G5" i="16"/>
  <c r="O5" i="16"/>
  <c r="G6" i="16"/>
  <c r="O6" i="16"/>
  <c r="G7" i="16"/>
  <c r="O7" i="16"/>
  <c r="G8" i="16"/>
  <c r="O8" i="16"/>
  <c r="G9" i="16"/>
  <c r="O9" i="16"/>
  <c r="G10" i="16"/>
  <c r="O10" i="16"/>
  <c r="G11" i="16"/>
  <c r="O11" i="16"/>
  <c r="G12" i="16"/>
  <c r="O12" i="16"/>
  <c r="G13" i="16"/>
  <c r="O13" i="16"/>
  <c r="G14" i="16"/>
  <c r="O14" i="16"/>
  <c r="G15" i="16"/>
  <c r="O15" i="16"/>
  <c r="G16" i="16"/>
  <c r="O16" i="16"/>
  <c r="G17" i="16"/>
  <c r="O17" i="16"/>
  <c r="G18" i="16"/>
  <c r="O18" i="16"/>
  <c r="G19" i="16"/>
  <c r="O19" i="16"/>
  <c r="G20" i="16"/>
  <c r="O20" i="16"/>
  <c r="G21" i="16"/>
  <c r="O21" i="16"/>
  <c r="G22" i="16"/>
  <c r="O22" i="16"/>
  <c r="G23" i="16"/>
  <c r="O23" i="16"/>
  <c r="G24" i="16"/>
  <c r="O24" i="16"/>
  <c r="G25" i="16"/>
  <c r="O25" i="16"/>
  <c r="G26" i="16"/>
  <c r="O26" i="16"/>
  <c r="G27" i="16"/>
  <c r="O27" i="16"/>
  <c r="G28" i="16"/>
  <c r="O28" i="16"/>
  <c r="G29" i="16"/>
  <c r="O29" i="16"/>
  <c r="G30" i="16"/>
  <c r="O30" i="16"/>
  <c r="G31" i="16"/>
  <c r="O31" i="16"/>
  <c r="G32" i="16"/>
  <c r="O32" i="16"/>
  <c r="G33" i="16"/>
  <c r="O33" i="16"/>
  <c r="G34" i="16"/>
  <c r="O34" i="16"/>
  <c r="G35" i="16"/>
  <c r="O35" i="16"/>
  <c r="G36" i="16"/>
  <c r="O36" i="16"/>
  <c r="G37" i="16"/>
  <c r="O37" i="16"/>
  <c r="G38" i="16"/>
  <c r="O38" i="16"/>
  <c r="G39" i="16"/>
  <c r="O39" i="16"/>
  <c r="G40" i="16"/>
  <c r="O40" i="16"/>
  <c r="G41" i="16"/>
  <c r="O41" i="16"/>
  <c r="G42" i="16"/>
  <c r="O42" i="16"/>
  <c r="G43" i="16"/>
  <c r="O43" i="16"/>
  <c r="G44" i="16"/>
  <c r="O44" i="16"/>
  <c r="G45" i="16"/>
  <c r="O45" i="16"/>
  <c r="G46" i="16"/>
  <c r="O46" i="16"/>
  <c r="G47" i="16"/>
  <c r="O47" i="16"/>
  <c r="G48" i="16"/>
  <c r="O48" i="16"/>
  <c r="G49" i="16"/>
  <c r="O49" i="16"/>
  <c r="G50" i="16"/>
  <c r="O50" i="16"/>
  <c r="G51" i="16"/>
  <c r="O51" i="16"/>
  <c r="G52" i="16"/>
  <c r="O52" i="16"/>
  <c r="O53" i="16"/>
  <c r="F3" i="16"/>
  <c r="F4" i="16"/>
  <c r="F5" i="16"/>
  <c r="F6" i="16"/>
  <c r="F7" i="16"/>
  <c r="F8" i="16"/>
  <c r="F9" i="16"/>
  <c r="F10" i="16"/>
  <c r="F11" i="16"/>
  <c r="F12" i="16"/>
  <c r="F13" i="16"/>
  <c r="F14" i="16"/>
  <c r="F15" i="16"/>
  <c r="F16" i="16"/>
  <c r="F17"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F53" i="16"/>
  <c r="C56" i="16"/>
  <c r="D53" i="16"/>
  <c r="N3" i="16"/>
  <c r="N4" i="16"/>
  <c r="N5" i="16"/>
  <c r="N6" i="16"/>
  <c r="N7" i="16"/>
  <c r="N8" i="16"/>
  <c r="N9" i="16"/>
  <c r="N10" i="16"/>
  <c r="N11" i="16"/>
  <c r="N12" i="16"/>
  <c r="N13" i="16"/>
  <c r="N14" i="16"/>
  <c r="N15" i="16"/>
  <c r="N16" i="16"/>
  <c r="N17" i="16"/>
  <c r="N18" i="16"/>
  <c r="N19" i="16"/>
  <c r="N20" i="16"/>
  <c r="N21" i="16"/>
  <c r="N22" i="16"/>
  <c r="N23" i="16"/>
  <c r="N24" i="16"/>
  <c r="N25" i="16"/>
  <c r="N26" i="16"/>
  <c r="N27" i="16"/>
  <c r="N28" i="16"/>
  <c r="N29" i="16"/>
  <c r="N30" i="16"/>
  <c r="N31" i="16"/>
  <c r="N32" i="16"/>
  <c r="N33" i="16"/>
  <c r="N34" i="16"/>
  <c r="N35" i="16"/>
  <c r="N36" i="16"/>
  <c r="N37" i="16"/>
  <c r="N38" i="16"/>
  <c r="N39" i="16"/>
  <c r="N40" i="16"/>
  <c r="N41" i="16"/>
  <c r="N42" i="16"/>
  <c r="N43" i="16"/>
  <c r="N44" i="16"/>
  <c r="N45" i="16"/>
  <c r="N46" i="16"/>
  <c r="N47" i="16"/>
  <c r="N48" i="16"/>
  <c r="N49" i="16"/>
  <c r="N50" i="16"/>
  <c r="N51" i="16"/>
  <c r="N52" i="16"/>
  <c r="N53" i="16"/>
  <c r="L3" i="16"/>
  <c r="L4" i="16"/>
  <c r="L5" i="16"/>
  <c r="L6" i="16"/>
  <c r="L7" i="16"/>
  <c r="L8" i="16"/>
  <c r="L9" i="16"/>
  <c r="L10" i="16"/>
  <c r="L11" i="16"/>
  <c r="L12" i="16"/>
  <c r="L13" i="16"/>
  <c r="L14" i="16"/>
  <c r="L15" i="16"/>
  <c r="L16" i="16"/>
  <c r="L17" i="16"/>
  <c r="L18" i="16"/>
  <c r="L19" i="16"/>
  <c r="L20" i="16"/>
  <c r="L21" i="16"/>
  <c r="L22" i="16"/>
  <c r="L23" i="16"/>
  <c r="L24" i="16"/>
  <c r="L25" i="16"/>
  <c r="L26" i="16"/>
  <c r="L27" i="16"/>
  <c r="L28" i="16"/>
  <c r="L29" i="16"/>
  <c r="L30" i="16"/>
  <c r="L31" i="16"/>
  <c r="L32" i="16"/>
  <c r="L33" i="16"/>
  <c r="L34" i="16"/>
  <c r="L35" i="16"/>
  <c r="L36" i="16"/>
  <c r="L37" i="16"/>
  <c r="L38" i="16"/>
  <c r="L39" i="16"/>
  <c r="L40" i="16"/>
  <c r="L41" i="16"/>
  <c r="L42" i="16"/>
  <c r="L43" i="16"/>
  <c r="L44" i="16"/>
  <c r="L45" i="16"/>
  <c r="L46" i="16"/>
  <c r="L47" i="16"/>
  <c r="L48" i="16"/>
  <c r="L49" i="16"/>
  <c r="L50" i="16"/>
  <c r="L51" i="16"/>
  <c r="L52" i="16"/>
  <c r="L53" i="16"/>
  <c r="D61" i="16"/>
  <c r="P3" i="16"/>
  <c r="P4" i="16"/>
  <c r="P5" i="16"/>
  <c r="P6" i="16"/>
  <c r="P7" i="16"/>
  <c r="P8" i="16"/>
  <c r="P9" i="16"/>
  <c r="P10" i="16"/>
  <c r="P11" i="16"/>
  <c r="P12" i="16"/>
  <c r="P13" i="16"/>
  <c r="P14" i="16"/>
  <c r="P15" i="16"/>
  <c r="P16" i="16"/>
  <c r="P17" i="16"/>
  <c r="P18" i="16"/>
  <c r="P19" i="16"/>
  <c r="P20" i="16"/>
  <c r="P21" i="16"/>
  <c r="P22" i="16"/>
  <c r="P23" i="16"/>
  <c r="P24" i="16"/>
  <c r="P25" i="16"/>
  <c r="P26" i="16"/>
  <c r="P27" i="16"/>
  <c r="P28" i="16"/>
  <c r="P29" i="16"/>
  <c r="P30" i="16"/>
  <c r="P31" i="16"/>
  <c r="P32" i="16"/>
  <c r="P33" i="16"/>
  <c r="P34" i="16"/>
  <c r="P35" i="16"/>
  <c r="P36" i="16"/>
  <c r="P37" i="16"/>
  <c r="P38" i="16"/>
  <c r="P39" i="16"/>
  <c r="P40" i="16"/>
  <c r="P41" i="16"/>
  <c r="P42" i="16"/>
  <c r="P43" i="16"/>
  <c r="P44" i="16"/>
  <c r="P45" i="16"/>
  <c r="P46" i="16"/>
  <c r="P47" i="16"/>
  <c r="P48" i="16"/>
  <c r="P49" i="16"/>
  <c r="P50" i="16"/>
  <c r="P51" i="16"/>
  <c r="P52" i="16"/>
  <c r="P53" i="16"/>
  <c r="D62" i="16"/>
  <c r="G61" i="16"/>
  <c r="D64" i="16"/>
  <c r="D65" i="16"/>
  <c r="G62" i="16"/>
  <c r="G64" i="16"/>
  <c r="C57" i="16"/>
  <c r="C58" i="16"/>
  <c r="C59" i="16"/>
  <c r="Q4" i="16"/>
  <c r="Q5" i="16"/>
  <c r="Q6" i="16"/>
  <c r="Q7" i="16"/>
  <c r="Q8" i="16"/>
  <c r="Q9" i="16"/>
  <c r="Q10" i="16"/>
  <c r="Q11" i="16"/>
  <c r="Q12" i="16"/>
  <c r="Q13" i="16"/>
  <c r="Q14" i="16"/>
  <c r="Q15" i="16"/>
  <c r="Q16" i="16"/>
  <c r="Q17" i="16"/>
  <c r="Q18" i="16"/>
  <c r="Q19" i="16"/>
  <c r="Q20" i="16"/>
  <c r="Q21" i="16"/>
  <c r="Q22" i="16"/>
  <c r="Q23" i="16"/>
  <c r="Q24" i="16"/>
  <c r="Q25" i="16"/>
  <c r="Q26" i="16"/>
  <c r="Q27" i="16"/>
  <c r="Q28" i="16"/>
  <c r="Q29" i="16"/>
  <c r="Q30" i="16"/>
  <c r="Q31" i="16"/>
  <c r="Q32" i="16"/>
  <c r="Q33" i="16"/>
  <c r="Q34" i="16"/>
  <c r="Q35" i="16"/>
  <c r="Q36" i="16"/>
  <c r="Q37" i="16"/>
  <c r="Q38" i="16"/>
  <c r="Q39" i="16"/>
  <c r="Q40" i="16"/>
  <c r="Q41" i="16"/>
  <c r="Q42" i="16"/>
  <c r="Q43" i="16"/>
  <c r="Q44" i="16"/>
  <c r="Q45" i="16"/>
  <c r="Q46" i="16"/>
  <c r="Q47" i="16"/>
  <c r="Q48" i="16"/>
  <c r="Q49" i="16"/>
  <c r="Q50" i="16"/>
  <c r="Q51" i="16"/>
  <c r="Q52" i="16"/>
  <c r="Q3" i="16"/>
  <c r="K4" i="16"/>
  <c r="K5" i="16"/>
  <c r="K6" i="16"/>
  <c r="K7" i="16"/>
  <c r="K8" i="16"/>
  <c r="K9" i="16"/>
  <c r="K10" i="16"/>
  <c r="K11" i="16"/>
  <c r="K12" i="16"/>
  <c r="K13" i="16"/>
  <c r="K14" i="16"/>
  <c r="K15" i="16"/>
  <c r="K16" i="16"/>
  <c r="K17" i="16"/>
  <c r="K18" i="16"/>
  <c r="K19" i="16"/>
  <c r="K20" i="16"/>
  <c r="K21" i="16"/>
  <c r="K22" i="16"/>
  <c r="K23" i="16"/>
  <c r="K24" i="16"/>
  <c r="K25" i="16"/>
  <c r="K26" i="16"/>
  <c r="K27" i="16"/>
  <c r="K28" i="16"/>
  <c r="K29" i="16"/>
  <c r="K30" i="16"/>
  <c r="K31" i="16"/>
  <c r="K32" i="16"/>
  <c r="K33" i="16"/>
  <c r="K34" i="16"/>
  <c r="K35" i="16"/>
  <c r="K36" i="16"/>
  <c r="K37" i="16"/>
  <c r="K38" i="16"/>
  <c r="K39" i="16"/>
  <c r="K40" i="16"/>
  <c r="K41" i="16"/>
  <c r="K42" i="16"/>
  <c r="K43" i="16"/>
  <c r="K44" i="16"/>
  <c r="K45" i="16"/>
  <c r="K46" i="16"/>
  <c r="K47" i="16"/>
  <c r="K48" i="16"/>
  <c r="K49" i="16"/>
  <c r="K50" i="16"/>
  <c r="K51" i="16"/>
  <c r="K52" i="16"/>
  <c r="K3" i="16"/>
  <c r="E53" i="16"/>
  <c r="L14" i="14"/>
  <c r="K3" i="14"/>
  <c r="L3" i="14"/>
  <c r="L15" i="14"/>
  <c r="M3" i="14" a="1"/>
  <c r="M3" i="14"/>
  <c r="L16" i="14"/>
  <c r="E3" i="14"/>
  <c r="K4" i="14"/>
  <c r="L4" i="14" a="1"/>
  <c r="L4" i="14"/>
  <c r="L17" i="14"/>
  <c r="N3" i="14"/>
  <c r="I3" i="16"/>
  <c r="I4" i="16"/>
  <c r="I5" i="16"/>
  <c r="I6" i="16"/>
  <c r="I7" i="16"/>
  <c r="I8" i="16"/>
  <c r="I9" i="16"/>
  <c r="I10" i="16"/>
  <c r="I11" i="16"/>
  <c r="I12" i="16"/>
  <c r="I13" i="16"/>
  <c r="I14" i="16"/>
  <c r="I15" i="16"/>
  <c r="I16" i="16"/>
  <c r="I17" i="16"/>
  <c r="I18" i="16"/>
  <c r="I19" i="16"/>
  <c r="I20" i="16"/>
  <c r="I21" i="16"/>
  <c r="I22" i="16"/>
  <c r="I23" i="16"/>
  <c r="I24" i="16"/>
  <c r="I25" i="16"/>
  <c r="I26" i="16"/>
  <c r="I27" i="16"/>
  <c r="I28" i="16"/>
  <c r="I29" i="16"/>
  <c r="I30" i="16"/>
  <c r="I31" i="16"/>
  <c r="I32" i="16"/>
  <c r="I33" i="16"/>
  <c r="I34" i="16"/>
  <c r="I35" i="16"/>
  <c r="I36" i="16"/>
  <c r="I37" i="16"/>
  <c r="I38" i="16"/>
  <c r="I39" i="16"/>
  <c r="I40" i="16"/>
  <c r="I41" i="16"/>
  <c r="I42" i="16"/>
  <c r="I43" i="16"/>
  <c r="I44" i="16"/>
  <c r="I45" i="16"/>
  <c r="I46" i="16"/>
  <c r="I47" i="16"/>
  <c r="I48" i="16"/>
  <c r="I49" i="16"/>
  <c r="I50" i="16"/>
  <c r="I51" i="16"/>
  <c r="I52" i="16"/>
  <c r="G3" i="7"/>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6" i="7"/>
  <c r="F59" i="7"/>
  <c r="M3" i="7"/>
  <c r="M4" i="7"/>
  <c r="M5" i="7"/>
  <c r="M6" i="7"/>
  <c r="M7" i="7"/>
  <c r="M8" i="7"/>
  <c r="M9" i="7"/>
  <c r="M10" i="7"/>
  <c r="M11" i="7"/>
  <c r="M12" i="7"/>
  <c r="M13" i="7"/>
  <c r="M14" i="7"/>
  <c r="M15" i="7"/>
  <c r="M16" i="7"/>
  <c r="M17" i="7"/>
  <c r="M18" i="7"/>
  <c r="M19" i="7"/>
  <c r="M20" i="7"/>
  <c r="M21" i="7"/>
  <c r="M22" i="7"/>
  <c r="M23" i="7"/>
  <c r="M24" i="7"/>
  <c r="M25" i="7"/>
  <c r="M26" i="7"/>
  <c r="M27" i="7"/>
  <c r="M28" i="7"/>
  <c r="M29" i="7"/>
  <c r="M30" i="7"/>
  <c r="M31" i="7"/>
  <c r="M32" i="7"/>
  <c r="M33" i="7"/>
  <c r="M34" i="7"/>
  <c r="M35" i="7"/>
  <c r="M36" i="7"/>
  <c r="M37" i="7"/>
  <c r="M38" i="7"/>
  <c r="M39" i="7"/>
  <c r="M40" i="7"/>
  <c r="M41" i="7"/>
  <c r="M42" i="7"/>
  <c r="M43" i="7"/>
  <c r="M44" i="7"/>
  <c r="M45" i="7"/>
  <c r="M46" i="7"/>
  <c r="M47" i="7"/>
  <c r="M48" i="7"/>
  <c r="M49" i="7"/>
  <c r="M50" i="7"/>
  <c r="M51" i="7"/>
  <c r="M52" i="7"/>
  <c r="M56" i="7"/>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6" i="7"/>
  <c r="F60" i="7"/>
  <c r="N3" i="7"/>
  <c r="O3" i="7"/>
  <c r="T6" i="15"/>
  <c r="O6" i="15"/>
  <c r="P6" i="15"/>
  <c r="Q6" i="15"/>
  <c r="R6" i="15"/>
  <c r="S6" i="15"/>
  <c r="N6" i="15"/>
  <c r="N5" i="15"/>
  <c r="N7" i="15"/>
  <c r="E49" i="15"/>
  <c r="E48" i="15"/>
  <c r="F49" i="15"/>
  <c r="E5" i="15"/>
  <c r="E6" i="15"/>
  <c r="F6" i="15"/>
  <c r="E7" i="15"/>
  <c r="E8" i="15"/>
  <c r="F8" i="15"/>
  <c r="E9" i="15"/>
  <c r="F9" i="15"/>
  <c r="G9" i="15"/>
  <c r="E10" i="15"/>
  <c r="F10" i="15"/>
  <c r="E11" i="15"/>
  <c r="F11" i="15"/>
  <c r="G11" i="15"/>
  <c r="E12" i="15"/>
  <c r="F12" i="15"/>
  <c r="G12" i="15"/>
  <c r="H12" i="15"/>
  <c r="E13" i="15"/>
  <c r="E14" i="15"/>
  <c r="F14" i="15"/>
  <c r="E15" i="15"/>
  <c r="F15" i="15"/>
  <c r="G15" i="15"/>
  <c r="E16" i="15"/>
  <c r="F16" i="15"/>
  <c r="E17" i="15"/>
  <c r="F17" i="15"/>
  <c r="E18" i="15"/>
  <c r="E19" i="15"/>
  <c r="F19" i="15"/>
  <c r="E20" i="15"/>
  <c r="F20" i="15"/>
  <c r="E21" i="15"/>
  <c r="F21" i="15"/>
  <c r="E22" i="15"/>
  <c r="F22" i="15"/>
  <c r="G22" i="15"/>
  <c r="E23" i="15"/>
  <c r="F23" i="15"/>
  <c r="G23" i="15"/>
  <c r="H23" i="15"/>
  <c r="E24" i="15"/>
  <c r="F24" i="15"/>
  <c r="G24" i="15"/>
  <c r="H24" i="15"/>
  <c r="I24" i="15"/>
  <c r="E25" i="15"/>
  <c r="E26" i="15"/>
  <c r="F26" i="15"/>
  <c r="E27" i="15"/>
  <c r="F27" i="15"/>
  <c r="G27" i="15"/>
  <c r="E28" i="15"/>
  <c r="F28" i="15"/>
  <c r="E29" i="15"/>
  <c r="F29" i="15"/>
  <c r="E30" i="15"/>
  <c r="F30" i="15"/>
  <c r="G30" i="15"/>
  <c r="E31" i="15"/>
  <c r="E32" i="15"/>
  <c r="F32" i="15"/>
  <c r="E33" i="15"/>
  <c r="F33" i="15"/>
  <c r="G33" i="15"/>
  <c r="E34" i="15"/>
  <c r="F34" i="15"/>
  <c r="G34" i="15"/>
  <c r="H34" i="15"/>
  <c r="E35" i="15"/>
  <c r="F35" i="15"/>
  <c r="G35" i="15"/>
  <c r="H35" i="15"/>
  <c r="I35" i="15"/>
  <c r="E36" i="15"/>
  <c r="F36" i="15"/>
  <c r="G36" i="15"/>
  <c r="H36" i="15"/>
  <c r="I36" i="15"/>
  <c r="J36" i="15"/>
  <c r="E37" i="15"/>
  <c r="E38" i="15"/>
  <c r="F38" i="15"/>
  <c r="E39" i="15"/>
  <c r="F39" i="15"/>
  <c r="G39" i="15"/>
  <c r="E40" i="15"/>
  <c r="F40" i="15"/>
  <c r="E41" i="15"/>
  <c r="F41" i="15"/>
  <c r="E42" i="15"/>
  <c r="E43" i="15"/>
  <c r="F43" i="15"/>
  <c r="E44" i="15"/>
  <c r="F44" i="15"/>
  <c r="E45" i="15"/>
  <c r="F45" i="15"/>
  <c r="G45" i="15"/>
  <c r="E46" i="15"/>
  <c r="F46" i="15"/>
  <c r="G46" i="15"/>
  <c r="H46" i="15"/>
  <c r="E47" i="15"/>
  <c r="F47" i="15"/>
  <c r="G47" i="15"/>
  <c r="H47" i="15"/>
  <c r="I47" i="15"/>
  <c r="F48" i="15"/>
  <c r="G48" i="15"/>
  <c r="H48" i="15"/>
  <c r="I48" i="15"/>
  <c r="J48" i="15"/>
  <c r="E50" i="15"/>
  <c r="F50" i="15"/>
  <c r="E51" i="15"/>
  <c r="F51" i="15"/>
  <c r="G51" i="15"/>
  <c r="E52" i="15"/>
  <c r="F52" i="15"/>
  <c r="E4" i="15"/>
  <c r="F5" i="15"/>
  <c r="O5" i="15"/>
  <c r="O7" i="15"/>
  <c r="G50" i="15"/>
  <c r="H51" i="15"/>
  <c r="G44" i="15"/>
  <c r="H45" i="15"/>
  <c r="I46" i="15"/>
  <c r="J47" i="15"/>
  <c r="G20" i="15"/>
  <c r="F25" i="15"/>
  <c r="G26" i="15"/>
  <c r="G25" i="15"/>
  <c r="H26" i="15"/>
  <c r="H25" i="15"/>
  <c r="I26" i="15"/>
  <c r="I25" i="15"/>
  <c r="J26" i="15"/>
  <c r="G21" i="15"/>
  <c r="H22" i="15"/>
  <c r="G10" i="15"/>
  <c r="H10" i="15"/>
  <c r="F31" i="15"/>
  <c r="G32" i="15"/>
  <c r="G31" i="15"/>
  <c r="H32" i="15"/>
  <c r="H31" i="15"/>
  <c r="I32" i="15"/>
  <c r="G41" i="15"/>
  <c r="G29" i="15"/>
  <c r="G17" i="15"/>
  <c r="F42" i="15"/>
  <c r="G43" i="15"/>
  <c r="G42" i="15"/>
  <c r="H43" i="15"/>
  <c r="G52" i="15"/>
  <c r="H52" i="15"/>
  <c r="G40" i="15"/>
  <c r="H40" i="15"/>
  <c r="G28" i="15"/>
  <c r="H28" i="15"/>
  <c r="G16" i="15"/>
  <c r="H16" i="15"/>
  <c r="G49" i="15"/>
  <c r="H49" i="15"/>
  <c r="I49" i="15"/>
  <c r="J49" i="15"/>
  <c r="F7" i="15"/>
  <c r="G7" i="15"/>
  <c r="F18" i="15"/>
  <c r="G18" i="15"/>
  <c r="F37" i="15"/>
  <c r="G37" i="15"/>
  <c r="H37" i="15"/>
  <c r="I37" i="15"/>
  <c r="J37" i="15"/>
  <c r="J25" i="15"/>
  <c r="F13" i="15"/>
  <c r="G13" i="15"/>
  <c r="H13" i="15"/>
  <c r="I13" i="15"/>
  <c r="I52" i="15"/>
  <c r="H29" i="15"/>
  <c r="I29" i="15"/>
  <c r="H18" i="15"/>
  <c r="H41" i="15"/>
  <c r="I41" i="15"/>
  <c r="N9" i="15"/>
  <c r="G19" i="15"/>
  <c r="H19" i="15"/>
  <c r="I19" i="15"/>
  <c r="H21" i="15"/>
  <c r="I22" i="15"/>
  <c r="P5" i="15"/>
  <c r="P7" i="15"/>
  <c r="G6" i="15"/>
  <c r="G8" i="15"/>
  <c r="G14" i="15"/>
  <c r="G38" i="15"/>
  <c r="Q5" i="15"/>
  <c r="Q7" i="15"/>
  <c r="P9" i="15"/>
  <c r="H30" i="15"/>
  <c r="I23" i="15"/>
  <c r="H50" i="15"/>
  <c r="H44" i="15"/>
  <c r="H27" i="15"/>
  <c r="I27" i="15"/>
  <c r="J27" i="15"/>
  <c r="H11" i="15"/>
  <c r="H33" i="15"/>
  <c r="H42" i="15"/>
  <c r="I42" i="15"/>
  <c r="J42" i="15"/>
  <c r="H17" i="15"/>
  <c r="I17" i="15"/>
  <c r="H7" i="15"/>
  <c r="H20" i="15"/>
  <c r="I20" i="15"/>
  <c r="J20" i="15"/>
  <c r="O9" i="15"/>
  <c r="I21" i="15"/>
  <c r="J21" i="15"/>
  <c r="I30" i="15"/>
  <c r="J30" i="15"/>
  <c r="I50" i="15"/>
  <c r="J50" i="15"/>
  <c r="I51" i="15"/>
  <c r="J23" i="15"/>
  <c r="J24" i="15"/>
  <c r="H8" i="15"/>
  <c r="I8" i="15"/>
  <c r="H9" i="15"/>
  <c r="I43" i="15"/>
  <c r="J43" i="15"/>
  <c r="I11" i="15"/>
  <c r="I12" i="15"/>
  <c r="I33" i="15"/>
  <c r="J33" i="15"/>
  <c r="I34" i="15"/>
  <c r="J22" i="15"/>
  <c r="I18" i="15"/>
  <c r="H38" i="15"/>
  <c r="I38" i="15"/>
  <c r="J38" i="15"/>
  <c r="H39" i="15"/>
  <c r="H14" i="15"/>
  <c r="I14" i="15"/>
  <c r="J14" i="15"/>
  <c r="H15" i="15"/>
  <c r="I31" i="15"/>
  <c r="I44" i="15"/>
  <c r="I45" i="15"/>
  <c r="I28" i="15"/>
  <c r="R5" i="15"/>
  <c r="R7" i="15"/>
  <c r="J12" i="15"/>
  <c r="J13" i="15"/>
  <c r="I9" i="15"/>
  <c r="I10" i="15"/>
  <c r="I15" i="15"/>
  <c r="I16" i="15"/>
  <c r="I39" i="15"/>
  <c r="I40" i="15"/>
  <c r="S5" i="15"/>
  <c r="S7" i="15"/>
  <c r="J10" i="15"/>
  <c r="J34" i="15"/>
  <c r="J35" i="15"/>
  <c r="J11" i="15"/>
  <c r="J51" i="15"/>
  <c r="J52" i="15"/>
  <c r="J28" i="15"/>
  <c r="J29" i="15"/>
  <c r="J46" i="15"/>
  <c r="J45" i="15"/>
  <c r="J44" i="15"/>
  <c r="J31" i="15"/>
  <c r="J32" i="15"/>
  <c r="J15" i="15"/>
  <c r="J9" i="15"/>
  <c r="J39" i="15"/>
  <c r="J18" i="15"/>
  <c r="J19" i="15"/>
  <c r="K12" i="14"/>
  <c r="M12" i="14" a="1"/>
  <c r="M12" i="14"/>
  <c r="K11" i="14"/>
  <c r="L11" i="14" a="1"/>
  <c r="L11" i="14"/>
  <c r="K10" i="14"/>
  <c r="M10" i="14" a="1"/>
  <c r="M10" i="14"/>
  <c r="K9" i="14"/>
  <c r="M9" i="14" a="1"/>
  <c r="M9" i="14"/>
  <c r="K8" i="14"/>
  <c r="M8" i="14" a="1"/>
  <c r="M8" i="14"/>
  <c r="K7" i="14"/>
  <c r="M7" i="14" a="1"/>
  <c r="M7" i="14"/>
  <c r="L24" i="14"/>
  <c r="K6" i="14"/>
  <c r="M6" i="14" a="1"/>
  <c r="M6" i="14"/>
  <c r="L22" i="14"/>
  <c r="K5" i="14"/>
  <c r="M5" i="14" a="1"/>
  <c r="M5" i="14"/>
  <c r="L20" i="14"/>
  <c r="M4" i="14" a="1"/>
  <c r="M4" i="14"/>
  <c r="L18" i="14"/>
  <c r="R9" i="15"/>
  <c r="Q9" i="15"/>
  <c r="J40" i="15"/>
  <c r="J41" i="15"/>
  <c r="J16" i="15"/>
  <c r="J17" i="15"/>
  <c r="T5" i="15"/>
  <c r="T7" i="15"/>
  <c r="S9" i="15"/>
  <c r="L9" i="14" a="1"/>
  <c r="L9" i="14"/>
  <c r="N9" i="14"/>
  <c r="E52" i="14"/>
  <c r="M11" i="14" a="1"/>
  <c r="M11" i="14"/>
  <c r="N11" i="14"/>
  <c r="L12" i="14" a="1"/>
  <c r="L12" i="14"/>
  <c r="N12" i="14"/>
  <c r="L7" i="14" a="1"/>
  <c r="L7" i="14"/>
  <c r="L23" i="14"/>
  <c r="L10" i="14" a="1"/>
  <c r="L10" i="14"/>
  <c r="N10" i="14"/>
  <c r="L8" i="14" a="1"/>
  <c r="L8" i="14"/>
  <c r="N8" i="14"/>
  <c r="L6" i="14" a="1"/>
  <c r="L6" i="14"/>
  <c r="L5" i="14" a="1"/>
  <c r="L5" i="14"/>
  <c r="E12" i="14"/>
  <c r="E51" i="14"/>
  <c r="E8" i="14"/>
  <c r="F8" i="14"/>
  <c r="E49" i="14"/>
  <c r="E41" i="14"/>
  <c r="E35" i="14"/>
  <c r="E17" i="14"/>
  <c r="E29" i="14"/>
  <c r="E48" i="14"/>
  <c r="E5" i="14"/>
  <c r="E24" i="14"/>
  <c r="E43" i="14"/>
  <c r="F43" i="14"/>
  <c r="L19" i="14"/>
  <c r="G43" i="14"/>
  <c r="L21" i="14"/>
  <c r="H43" i="14"/>
  <c r="I43" i="14"/>
  <c r="E20" i="14"/>
  <c r="F20" i="14"/>
  <c r="E23" i="14"/>
  <c r="E22" i="14"/>
  <c r="E44" i="14"/>
  <c r="E14" i="14"/>
  <c r="E39" i="14"/>
  <c r="E21" i="14"/>
  <c r="E33" i="14"/>
  <c r="E13" i="14"/>
  <c r="E9" i="14"/>
  <c r="E26" i="14"/>
  <c r="E16" i="14"/>
  <c r="E34" i="14"/>
  <c r="E32" i="14"/>
  <c r="E36" i="14"/>
  <c r="E28" i="14"/>
  <c r="E25" i="14"/>
  <c r="E15" i="14"/>
  <c r="N7" i="14"/>
  <c r="E50" i="14"/>
  <c r="E19" i="14"/>
  <c r="E47" i="14"/>
  <c r="E40" i="14"/>
  <c r="E37" i="14"/>
  <c r="E42" i="14"/>
  <c r="E4" i="14"/>
  <c r="E18" i="14"/>
  <c r="E6" i="14"/>
  <c r="F6" i="14"/>
  <c r="N5" i="14"/>
  <c r="E45" i="14"/>
  <c r="E27" i="14"/>
  <c r="E11" i="14"/>
  <c r="E31" i="14"/>
  <c r="N6" i="14"/>
  <c r="E46" i="14"/>
  <c r="E30" i="14"/>
  <c r="N4" i="14"/>
  <c r="F52" i="14"/>
  <c r="E38" i="14"/>
  <c r="E7" i="14"/>
  <c r="E10" i="14"/>
  <c r="F30" i="14"/>
  <c r="G30" i="14"/>
  <c r="H30" i="14"/>
  <c r="I30" i="14"/>
  <c r="F36" i="14"/>
  <c r="G36" i="14"/>
  <c r="H36" i="14"/>
  <c r="I36" i="14"/>
  <c r="F46" i="14"/>
  <c r="G46" i="14"/>
  <c r="H46" i="14"/>
  <c r="I46" i="14"/>
  <c r="F44" i="14"/>
  <c r="F47" i="14"/>
  <c r="G47" i="14"/>
  <c r="H47" i="14"/>
  <c r="I47" i="14"/>
  <c r="F31" i="14"/>
  <c r="G31" i="14"/>
  <c r="H31" i="14"/>
  <c r="I31" i="14"/>
  <c r="F19" i="14"/>
  <c r="G19" i="14"/>
  <c r="H19" i="14"/>
  <c r="I19" i="14"/>
  <c r="F48" i="14"/>
  <c r="G48" i="14"/>
  <c r="H48" i="14"/>
  <c r="I48" i="14"/>
  <c r="F12" i="14"/>
  <c r="G12" i="14"/>
  <c r="H12" i="14"/>
  <c r="I12" i="14"/>
  <c r="F24" i="14"/>
  <c r="G24" i="14"/>
  <c r="H24" i="14"/>
  <c r="I24" i="14"/>
  <c r="F7" i="14"/>
  <c r="G7" i="14"/>
  <c r="H7" i="14"/>
  <c r="I7" i="14"/>
  <c r="F5" i="14"/>
  <c r="G5" i="14"/>
  <c r="H5" i="14"/>
  <c r="I5" i="14"/>
  <c r="F38" i="14"/>
  <c r="G38" i="14"/>
  <c r="H38" i="14"/>
  <c r="I38" i="14"/>
  <c r="F9" i="14"/>
  <c r="G9" i="14"/>
  <c r="H9" i="14"/>
  <c r="I9" i="14"/>
  <c r="F11" i="14"/>
  <c r="G11" i="14"/>
  <c r="H11" i="14"/>
  <c r="I11" i="14"/>
  <c r="F50" i="14"/>
  <c r="G50" i="14"/>
  <c r="H50" i="14"/>
  <c r="I50" i="14"/>
  <c r="F13" i="14"/>
  <c r="G13" i="14"/>
  <c r="H13" i="14"/>
  <c r="I13" i="14"/>
  <c r="F51" i="14"/>
  <c r="G51" i="14"/>
  <c r="H51" i="14"/>
  <c r="I51" i="14"/>
  <c r="F17" i="14"/>
  <c r="G17" i="14"/>
  <c r="H17" i="14"/>
  <c r="I17" i="14"/>
  <c r="F27" i="14"/>
  <c r="F4" i="14"/>
  <c r="G4" i="14"/>
  <c r="H4" i="14"/>
  <c r="I4" i="14"/>
  <c r="F18" i="14"/>
  <c r="G18" i="14"/>
  <c r="H18" i="14"/>
  <c r="I18" i="14"/>
  <c r="F15" i="14"/>
  <c r="G15" i="14"/>
  <c r="H15" i="14"/>
  <c r="I15" i="14"/>
  <c r="F45" i="14"/>
  <c r="G45" i="14"/>
  <c r="H45" i="14"/>
  <c r="I45" i="14"/>
  <c r="F37" i="14"/>
  <c r="G37" i="14"/>
  <c r="H37" i="14"/>
  <c r="I37" i="14"/>
  <c r="F16" i="14"/>
  <c r="G16" i="14"/>
  <c r="H16" i="14"/>
  <c r="I16" i="14"/>
  <c r="F29" i="14"/>
  <c r="G29" i="14"/>
  <c r="H29" i="14"/>
  <c r="I29" i="14"/>
  <c r="F23" i="14"/>
  <c r="G23" i="14"/>
  <c r="H23" i="14"/>
  <c r="I23" i="14"/>
  <c r="F49" i="14"/>
  <c r="G49" i="14"/>
  <c r="H49" i="14"/>
  <c r="I49" i="14"/>
  <c r="F21" i="14"/>
  <c r="G21" i="14"/>
  <c r="H21" i="14"/>
  <c r="I21" i="14"/>
  <c r="F32" i="14"/>
  <c r="F22" i="14"/>
  <c r="G22" i="14"/>
  <c r="H22" i="14"/>
  <c r="I22" i="14"/>
  <c r="F40" i="14"/>
  <c r="G40" i="14"/>
  <c r="H40" i="14"/>
  <c r="I40" i="14"/>
  <c r="F34" i="14"/>
  <c r="G34" i="14"/>
  <c r="H34" i="14"/>
  <c r="I34" i="14"/>
  <c r="F10" i="14"/>
  <c r="G10" i="14"/>
  <c r="H10" i="14"/>
  <c r="I10" i="14"/>
  <c r="F14" i="14"/>
  <c r="G14" i="14"/>
  <c r="H14" i="14"/>
  <c r="I14" i="14"/>
  <c r="G52" i="14"/>
  <c r="H52" i="14"/>
  <c r="I52" i="14"/>
  <c r="F42" i="14"/>
  <c r="G42" i="14"/>
  <c r="H42" i="14"/>
  <c r="I42" i="14"/>
  <c r="F3" i="14"/>
  <c r="G3" i="14"/>
  <c r="H3" i="14"/>
  <c r="I3" i="14"/>
  <c r="F41" i="14"/>
  <c r="G41" i="14"/>
  <c r="H41" i="14"/>
  <c r="I41" i="14"/>
  <c r="F25" i="14"/>
  <c r="G25" i="14"/>
  <c r="H25" i="14"/>
  <c r="I25" i="14"/>
  <c r="F39" i="14"/>
  <c r="G39" i="14"/>
  <c r="H39" i="14"/>
  <c r="I39" i="14"/>
  <c r="G27" i="14"/>
  <c r="H27" i="14"/>
  <c r="I27" i="14"/>
  <c r="G8" i="14"/>
  <c r="H8" i="14"/>
  <c r="I8" i="14"/>
  <c r="F35" i="14"/>
  <c r="G35" i="14"/>
  <c r="H35" i="14"/>
  <c r="I35" i="14"/>
  <c r="G6" i="14"/>
  <c r="H6" i="14"/>
  <c r="I6" i="14"/>
  <c r="G20" i="14"/>
  <c r="H20" i="14"/>
  <c r="I20" i="14"/>
  <c r="G32" i="14"/>
  <c r="H32" i="14"/>
  <c r="I32" i="14"/>
  <c r="F26" i="14"/>
  <c r="G26" i="14"/>
  <c r="H26" i="14"/>
  <c r="I26" i="14"/>
  <c r="G44" i="14"/>
  <c r="H44" i="14"/>
  <c r="I44" i="14"/>
  <c r="F33" i="14"/>
  <c r="G33" i="14"/>
  <c r="H33" i="14"/>
  <c r="I33" i="14"/>
  <c r="F28" i="14"/>
  <c r="G28" i="14"/>
  <c r="H28" i="14"/>
  <c r="I28" i="14"/>
  <c r="K56" i="7"/>
  <c r="C61" i="7"/>
  <c r="H33" i="7"/>
  <c r="E4" i="7"/>
  <c r="E5" i="7"/>
  <c r="I4" i="7"/>
  <c r="E6" i="7"/>
  <c r="I5" i="7"/>
  <c r="E7" i="7"/>
  <c r="E8" i="7"/>
  <c r="F7" i="7"/>
  <c r="E9" i="7"/>
  <c r="E10" i="7"/>
  <c r="E11" i="7"/>
  <c r="I10" i="7"/>
  <c r="E12" i="7"/>
  <c r="I11" i="7"/>
  <c r="E13" i="7"/>
  <c r="F12" i="7"/>
  <c r="E14" i="7"/>
  <c r="E15" i="7"/>
  <c r="I14" i="7"/>
  <c r="E16" i="7"/>
  <c r="I15" i="7"/>
  <c r="E17" i="7"/>
  <c r="E18" i="7"/>
  <c r="I17" i="7"/>
  <c r="E19" i="7"/>
  <c r="E20" i="7"/>
  <c r="F19" i="7"/>
  <c r="E21" i="7"/>
  <c r="E22" i="7"/>
  <c r="E23" i="7"/>
  <c r="E24" i="7"/>
  <c r="I23" i="7"/>
  <c r="E25" i="7"/>
  <c r="F24" i="7"/>
  <c r="E26" i="7"/>
  <c r="E27" i="7"/>
  <c r="I26" i="7"/>
  <c r="E28" i="7"/>
  <c r="I27" i="7"/>
  <c r="E29" i="7"/>
  <c r="E30" i="7"/>
  <c r="I29" i="7"/>
  <c r="E31" i="7"/>
  <c r="E32" i="7"/>
  <c r="F31" i="7"/>
  <c r="E33" i="7"/>
  <c r="E34" i="7"/>
  <c r="E35" i="7"/>
  <c r="I34" i="7"/>
  <c r="E36" i="7"/>
  <c r="I35" i="7"/>
  <c r="E37" i="7"/>
  <c r="F36" i="7"/>
  <c r="E38" i="7"/>
  <c r="E39" i="7"/>
  <c r="I38" i="7"/>
  <c r="E40" i="7"/>
  <c r="I39" i="7"/>
  <c r="E41" i="7"/>
  <c r="E42" i="7"/>
  <c r="I41" i="7"/>
  <c r="E43" i="7"/>
  <c r="E44" i="7"/>
  <c r="I43" i="7"/>
  <c r="E45" i="7"/>
  <c r="E46" i="7"/>
  <c r="E47" i="7"/>
  <c r="E48" i="7"/>
  <c r="I47" i="7"/>
  <c r="E49" i="7"/>
  <c r="F48" i="7"/>
  <c r="E50" i="7"/>
  <c r="E51" i="7"/>
  <c r="I50" i="7"/>
  <c r="E3" i="7"/>
  <c r="H6" i="7"/>
  <c r="H8" i="7"/>
  <c r="H13" i="7"/>
  <c r="H18" i="7"/>
  <c r="H25" i="7"/>
  <c r="H26" i="7"/>
  <c r="H32" i="7"/>
  <c r="H37" i="7"/>
  <c r="H38" i="7"/>
  <c r="H49" i="7"/>
  <c r="H50" i="7"/>
  <c r="H23" i="7"/>
  <c r="H44" i="7"/>
  <c r="H22" i="7"/>
  <c r="H43" i="7"/>
  <c r="I44" i="7"/>
  <c r="I32" i="7"/>
  <c r="I20" i="7"/>
  <c r="I8" i="7"/>
  <c r="H21" i="7"/>
  <c r="J21" i="7"/>
  <c r="F42" i="7"/>
  <c r="F30" i="7"/>
  <c r="F18" i="7"/>
  <c r="F6" i="7"/>
  <c r="I48" i="7"/>
  <c r="H51" i="7"/>
  <c r="J50" i="7"/>
  <c r="H39" i="7"/>
  <c r="J38" i="7"/>
  <c r="H27" i="7"/>
  <c r="H15" i="7"/>
  <c r="I40" i="7"/>
  <c r="I28" i="7"/>
  <c r="I16" i="7"/>
  <c r="I36" i="7"/>
  <c r="H14" i="7"/>
  <c r="H45" i="7"/>
  <c r="J44" i="7"/>
  <c r="H34" i="7"/>
  <c r="H7" i="7"/>
  <c r="H17" i="7"/>
  <c r="H47" i="7"/>
  <c r="H41" i="7"/>
  <c r="I49" i="7"/>
  <c r="F37" i="7"/>
  <c r="F25" i="7"/>
  <c r="F13" i="7"/>
  <c r="H46" i="7"/>
  <c r="H20" i="7"/>
  <c r="H19" i="7"/>
  <c r="J19" i="7"/>
  <c r="H29" i="7"/>
  <c r="H5" i="7"/>
  <c r="H11" i="7"/>
  <c r="H31" i="7"/>
  <c r="I24" i="7"/>
  <c r="H10" i="7"/>
  <c r="H4" i="7"/>
  <c r="J4" i="7"/>
  <c r="F43" i="7"/>
  <c r="I3" i="7"/>
  <c r="F45" i="7"/>
  <c r="F21" i="7"/>
  <c r="H35" i="7"/>
  <c r="H9" i="7"/>
  <c r="I12" i="7"/>
  <c r="H48" i="7"/>
  <c r="H36" i="7"/>
  <c r="J35" i="7"/>
  <c r="H24" i="7"/>
  <c r="J23" i="7"/>
  <c r="H12" i="7"/>
  <c r="J11" i="7"/>
  <c r="I45" i="7"/>
  <c r="I21" i="7"/>
  <c r="I9" i="7"/>
  <c r="I31" i="7"/>
  <c r="I19" i="7"/>
  <c r="I7" i="7"/>
  <c r="H42" i="7"/>
  <c r="J41" i="7"/>
  <c r="H30" i="7"/>
  <c r="I42" i="7"/>
  <c r="I30" i="7"/>
  <c r="I18" i="7"/>
  <c r="I6" i="7"/>
  <c r="I22" i="7"/>
  <c r="I33" i="7"/>
  <c r="I46" i="7"/>
  <c r="J43" i="7"/>
  <c r="J31" i="7"/>
  <c r="J7" i="7"/>
  <c r="H3" i="7"/>
  <c r="H40" i="7"/>
  <c r="J39" i="7"/>
  <c r="H28" i="7"/>
  <c r="J27" i="7"/>
  <c r="H16" i="7"/>
  <c r="J15" i="7"/>
  <c r="J17" i="7"/>
  <c r="J5" i="7"/>
  <c r="I37" i="7"/>
  <c r="I25" i="7"/>
  <c r="I13" i="7"/>
  <c r="F33" i="7"/>
  <c r="J18" i="7"/>
  <c r="J6" i="7"/>
  <c r="E54" i="7"/>
  <c r="F3" i="7"/>
  <c r="J26" i="7"/>
  <c r="F9" i="7"/>
  <c r="J47" i="7"/>
  <c r="E53" i="7"/>
  <c r="J33" i="7"/>
  <c r="J9" i="7"/>
  <c r="J32" i="7"/>
  <c r="J8" i="7"/>
  <c r="F41" i="7"/>
  <c r="F29" i="7"/>
  <c r="F17" i="7"/>
  <c r="F5" i="7"/>
  <c r="F46" i="7"/>
  <c r="F34" i="7"/>
  <c r="F22" i="7"/>
  <c r="F44" i="7"/>
  <c r="F32" i="7"/>
  <c r="F20" i="7"/>
  <c r="F8" i="7"/>
  <c r="F39" i="7"/>
  <c r="F27" i="7"/>
  <c r="F15" i="7"/>
  <c r="F11" i="7"/>
  <c r="F50" i="7"/>
  <c r="F40" i="7"/>
  <c r="F28" i="7"/>
  <c r="F16" i="7"/>
  <c r="F4" i="7"/>
  <c r="F47" i="7"/>
  <c r="F10" i="7"/>
  <c r="F35" i="7"/>
  <c r="F23" i="7"/>
  <c r="F38" i="7"/>
  <c r="F26" i="7"/>
  <c r="F14" i="7"/>
  <c r="F49" i="7"/>
  <c r="J45" i="7"/>
  <c r="J20" i="7"/>
  <c r="H60" i="7"/>
  <c r="J12" i="7"/>
  <c r="J42" i="7"/>
  <c r="J29" i="7"/>
  <c r="J30" i="7"/>
  <c r="N4" i="7"/>
  <c r="O4" i="7"/>
  <c r="N52" i="7"/>
  <c r="O52" i="7"/>
  <c r="N5" i="7"/>
  <c r="O5" i="7"/>
  <c r="N17" i="7"/>
  <c r="O17" i="7"/>
  <c r="N29" i="7"/>
  <c r="O29" i="7"/>
  <c r="N41" i="7"/>
  <c r="O41" i="7"/>
  <c r="N6" i="7"/>
  <c r="O6" i="7"/>
  <c r="N18" i="7"/>
  <c r="O18" i="7"/>
  <c r="N30" i="7"/>
  <c r="O30" i="7"/>
  <c r="N7" i="7"/>
  <c r="O7" i="7"/>
  <c r="N31" i="7"/>
  <c r="O31" i="7"/>
  <c r="N43" i="7"/>
  <c r="O43" i="7"/>
  <c r="H59" i="7"/>
  <c r="N13" i="7"/>
  <c r="O13" i="7"/>
  <c r="N25" i="7"/>
  <c r="O25" i="7"/>
  <c r="N37" i="7"/>
  <c r="O37" i="7"/>
  <c r="N49" i="7"/>
  <c r="O49" i="7"/>
  <c r="N8" i="7"/>
  <c r="O8" i="7"/>
  <c r="N20" i="7"/>
  <c r="O20" i="7"/>
  <c r="N44" i="7"/>
  <c r="O44" i="7"/>
  <c r="N26" i="7"/>
  <c r="O26" i="7"/>
  <c r="N50" i="7"/>
  <c r="O50" i="7"/>
  <c r="N9" i="7"/>
  <c r="O9" i="7"/>
  <c r="N21" i="7"/>
  <c r="O21" i="7"/>
  <c r="N33" i="7"/>
  <c r="O33" i="7"/>
  <c r="N45" i="7"/>
  <c r="O45" i="7"/>
  <c r="N10" i="7"/>
  <c r="O10" i="7"/>
  <c r="N22" i="7"/>
  <c r="O22" i="7"/>
  <c r="N34" i="7"/>
  <c r="O34" i="7"/>
  <c r="N46" i="7"/>
  <c r="O46" i="7"/>
  <c r="N23" i="7"/>
  <c r="O23" i="7"/>
  <c r="N35" i="7"/>
  <c r="O35" i="7"/>
  <c r="N47" i="7"/>
  <c r="O47" i="7"/>
  <c r="N12" i="7"/>
  <c r="O12" i="7"/>
  <c r="N24" i="7"/>
  <c r="O24" i="7"/>
  <c r="N36" i="7"/>
  <c r="O36" i="7"/>
  <c r="N48" i="7"/>
  <c r="O48" i="7"/>
  <c r="N15" i="7"/>
  <c r="O15" i="7"/>
  <c r="N27" i="7"/>
  <c r="O27" i="7"/>
  <c r="N39" i="7"/>
  <c r="O39" i="7"/>
  <c r="N51" i="7"/>
  <c r="O51" i="7"/>
  <c r="N14" i="7"/>
  <c r="O14" i="7"/>
  <c r="N38" i="7"/>
  <c r="O38" i="7"/>
  <c r="J48" i="7"/>
  <c r="J49" i="7"/>
  <c r="E55" i="7"/>
  <c r="J24" i="7"/>
  <c r="J25" i="7"/>
  <c r="J22" i="7"/>
  <c r="J40" i="7"/>
  <c r="J28" i="7"/>
  <c r="F54" i="7"/>
  <c r="J34" i="7"/>
  <c r="J3" i="7"/>
  <c r="J36" i="7"/>
  <c r="J37" i="7"/>
  <c r="J13" i="7"/>
  <c r="J14" i="7"/>
  <c r="J10" i="7"/>
  <c r="J46" i="7"/>
  <c r="J16" i="7"/>
  <c r="H54" i="7"/>
  <c r="H53" i="7"/>
  <c r="I53" i="7"/>
  <c r="I54" i="7"/>
  <c r="F53" i="7"/>
  <c r="I612" i="2"/>
  <c r="D612" i="2"/>
  <c r="G4" i="2"/>
  <c r="K4" i="2"/>
  <c r="G5" i="2"/>
  <c r="K5" i="2"/>
  <c r="G6" i="2"/>
  <c r="K6" i="2"/>
  <c r="G7" i="2"/>
  <c r="K7" i="2"/>
  <c r="G8" i="2"/>
  <c r="K8" i="2"/>
  <c r="G9" i="2"/>
  <c r="K9" i="2"/>
  <c r="G10" i="2"/>
  <c r="K10" i="2"/>
  <c r="G11" i="2"/>
  <c r="K11" i="2"/>
  <c r="G12" i="2"/>
  <c r="K12" i="2"/>
  <c r="G13" i="2"/>
  <c r="K13" i="2"/>
  <c r="G14" i="2"/>
  <c r="K14" i="2"/>
  <c r="G15" i="2"/>
  <c r="K15" i="2"/>
  <c r="G16" i="2"/>
  <c r="K16" i="2"/>
  <c r="G17" i="2"/>
  <c r="K17" i="2"/>
  <c r="G18" i="2"/>
  <c r="K18" i="2"/>
  <c r="G19" i="2"/>
  <c r="K19" i="2"/>
  <c r="G20" i="2"/>
  <c r="K20" i="2"/>
  <c r="G21" i="2"/>
  <c r="K21" i="2"/>
  <c r="G22" i="2"/>
  <c r="K22" i="2"/>
  <c r="G23" i="2"/>
  <c r="K23" i="2"/>
  <c r="G24" i="2"/>
  <c r="K24" i="2"/>
  <c r="G25" i="2"/>
  <c r="K25" i="2"/>
  <c r="G26" i="2"/>
  <c r="K26" i="2"/>
  <c r="G27" i="2"/>
  <c r="K27" i="2"/>
  <c r="G28" i="2"/>
  <c r="K28" i="2"/>
  <c r="G29" i="2"/>
  <c r="K29" i="2"/>
  <c r="G30" i="2"/>
  <c r="K30" i="2"/>
  <c r="G31" i="2"/>
  <c r="K31" i="2"/>
  <c r="G32" i="2"/>
  <c r="K32" i="2"/>
  <c r="G33" i="2"/>
  <c r="K33" i="2"/>
  <c r="G34" i="2"/>
  <c r="K34" i="2"/>
  <c r="G35" i="2"/>
  <c r="K35" i="2"/>
  <c r="G36" i="2"/>
  <c r="K36" i="2"/>
  <c r="G37" i="2"/>
  <c r="K37" i="2"/>
  <c r="G38" i="2"/>
  <c r="K38" i="2"/>
  <c r="G39" i="2"/>
  <c r="K39" i="2"/>
  <c r="G40" i="2"/>
  <c r="K40" i="2"/>
  <c r="G41" i="2"/>
  <c r="K41" i="2"/>
  <c r="G42" i="2"/>
  <c r="K42" i="2"/>
  <c r="G43" i="2"/>
  <c r="K43" i="2"/>
  <c r="G44" i="2"/>
  <c r="K44" i="2"/>
  <c r="G45" i="2"/>
  <c r="K45" i="2"/>
  <c r="G46" i="2"/>
  <c r="K46" i="2"/>
  <c r="G47" i="2"/>
  <c r="K47" i="2"/>
  <c r="G48" i="2"/>
  <c r="K48" i="2"/>
  <c r="G49" i="2"/>
  <c r="K49" i="2"/>
  <c r="G50" i="2"/>
  <c r="K50" i="2"/>
  <c r="G51" i="2"/>
  <c r="K51" i="2"/>
  <c r="G52" i="2"/>
  <c r="K52" i="2"/>
  <c r="G53" i="2"/>
  <c r="K53" i="2"/>
  <c r="G54" i="2"/>
  <c r="K54" i="2"/>
  <c r="G55" i="2"/>
  <c r="K55" i="2"/>
  <c r="G56" i="2"/>
  <c r="K56" i="2"/>
  <c r="G57" i="2"/>
  <c r="K57" i="2"/>
  <c r="G58" i="2"/>
  <c r="K58" i="2"/>
  <c r="G59" i="2"/>
  <c r="K59" i="2"/>
  <c r="G60" i="2"/>
  <c r="K60" i="2"/>
  <c r="G61" i="2"/>
  <c r="K61" i="2"/>
  <c r="G62" i="2"/>
  <c r="K62" i="2"/>
  <c r="G63" i="2"/>
  <c r="K63" i="2"/>
  <c r="G64" i="2"/>
  <c r="K64" i="2"/>
  <c r="G65" i="2"/>
  <c r="K65" i="2"/>
  <c r="G66" i="2"/>
  <c r="K66" i="2"/>
  <c r="G67" i="2"/>
  <c r="K67" i="2"/>
  <c r="G68" i="2"/>
  <c r="K68" i="2"/>
  <c r="G69" i="2"/>
  <c r="K69" i="2"/>
  <c r="G70" i="2"/>
  <c r="K70" i="2"/>
  <c r="G71" i="2"/>
  <c r="K71" i="2"/>
  <c r="G72" i="2"/>
  <c r="K72" i="2"/>
  <c r="G73" i="2"/>
  <c r="K73" i="2"/>
  <c r="G74" i="2"/>
  <c r="K74" i="2"/>
  <c r="G75" i="2"/>
  <c r="K75" i="2"/>
  <c r="G76" i="2"/>
  <c r="K76" i="2"/>
  <c r="G77" i="2"/>
  <c r="K77" i="2"/>
  <c r="G78" i="2"/>
  <c r="K78" i="2"/>
  <c r="G79" i="2"/>
  <c r="K79" i="2"/>
  <c r="G80" i="2"/>
  <c r="K80" i="2"/>
  <c r="G81" i="2"/>
  <c r="K81" i="2"/>
  <c r="G82" i="2"/>
  <c r="K82" i="2"/>
  <c r="G83" i="2"/>
  <c r="K83" i="2"/>
  <c r="G84" i="2"/>
  <c r="K84" i="2"/>
  <c r="G85" i="2"/>
  <c r="K85" i="2"/>
  <c r="G86" i="2"/>
  <c r="K86" i="2"/>
  <c r="G87" i="2"/>
  <c r="K87" i="2"/>
  <c r="G88" i="2"/>
  <c r="K88" i="2"/>
  <c r="G89" i="2"/>
  <c r="K89" i="2"/>
  <c r="G90" i="2"/>
  <c r="K90" i="2"/>
  <c r="G91" i="2"/>
  <c r="K91" i="2"/>
  <c r="G92" i="2"/>
  <c r="K92" i="2"/>
  <c r="G93" i="2"/>
  <c r="K93" i="2"/>
  <c r="G94" i="2"/>
  <c r="K94" i="2"/>
  <c r="G95" i="2"/>
  <c r="K95" i="2"/>
  <c r="G96" i="2"/>
  <c r="K96" i="2"/>
  <c r="G97" i="2"/>
  <c r="K97" i="2"/>
  <c r="G98" i="2"/>
  <c r="K98" i="2"/>
  <c r="G99" i="2"/>
  <c r="K99" i="2"/>
  <c r="G100" i="2"/>
  <c r="K100" i="2"/>
  <c r="G101" i="2"/>
  <c r="K101" i="2"/>
  <c r="G102" i="2"/>
  <c r="K102" i="2"/>
  <c r="G103" i="2"/>
  <c r="K103" i="2"/>
  <c r="G104" i="2"/>
  <c r="K104" i="2"/>
  <c r="G105" i="2"/>
  <c r="K105" i="2"/>
  <c r="G106" i="2"/>
  <c r="K106" i="2"/>
  <c r="G107" i="2"/>
  <c r="K107" i="2"/>
  <c r="G108" i="2"/>
  <c r="K108" i="2"/>
  <c r="G109" i="2"/>
  <c r="K109" i="2"/>
  <c r="G110" i="2"/>
  <c r="K110" i="2"/>
  <c r="G111" i="2"/>
  <c r="K111" i="2"/>
  <c r="G112" i="2"/>
  <c r="K112" i="2"/>
  <c r="G113" i="2"/>
  <c r="K113" i="2"/>
  <c r="G114" i="2"/>
  <c r="K114" i="2"/>
  <c r="G115" i="2"/>
  <c r="K115" i="2"/>
  <c r="G116" i="2"/>
  <c r="K116" i="2"/>
  <c r="G117" i="2"/>
  <c r="K117" i="2"/>
  <c r="G118" i="2"/>
  <c r="K118" i="2"/>
  <c r="G119" i="2"/>
  <c r="K119" i="2"/>
  <c r="G120" i="2"/>
  <c r="K120" i="2"/>
  <c r="G121" i="2"/>
  <c r="K121" i="2"/>
  <c r="G122" i="2"/>
  <c r="K122" i="2"/>
  <c r="G123" i="2"/>
  <c r="K123" i="2"/>
  <c r="G124" i="2"/>
  <c r="K124" i="2"/>
  <c r="G125" i="2"/>
  <c r="K125" i="2"/>
  <c r="G126" i="2"/>
  <c r="K126" i="2"/>
  <c r="G127" i="2"/>
  <c r="K127" i="2"/>
  <c r="G128" i="2"/>
  <c r="K128" i="2"/>
  <c r="G129" i="2"/>
  <c r="K129" i="2"/>
  <c r="G130" i="2"/>
  <c r="K130" i="2"/>
  <c r="G131" i="2"/>
  <c r="K131" i="2"/>
  <c r="G132" i="2"/>
  <c r="K132" i="2"/>
  <c r="G133" i="2"/>
  <c r="K133" i="2"/>
  <c r="G134" i="2"/>
  <c r="K134" i="2"/>
  <c r="G135" i="2"/>
  <c r="K135" i="2"/>
  <c r="G136" i="2"/>
  <c r="K136" i="2"/>
  <c r="G137" i="2"/>
  <c r="K137" i="2"/>
  <c r="G138" i="2"/>
  <c r="K138" i="2"/>
  <c r="G139" i="2"/>
  <c r="K139" i="2"/>
  <c r="G140" i="2"/>
  <c r="K140" i="2"/>
  <c r="G141" i="2"/>
  <c r="K141" i="2"/>
  <c r="G142" i="2"/>
  <c r="K142" i="2"/>
  <c r="G143" i="2"/>
  <c r="K143" i="2"/>
  <c r="G144" i="2"/>
  <c r="K144" i="2"/>
  <c r="G145" i="2"/>
  <c r="K145" i="2"/>
  <c r="G146" i="2"/>
  <c r="K146" i="2"/>
  <c r="G147" i="2"/>
  <c r="K147" i="2"/>
  <c r="G148" i="2"/>
  <c r="K148" i="2"/>
  <c r="G149" i="2"/>
  <c r="K149" i="2"/>
  <c r="G150" i="2"/>
  <c r="K150" i="2"/>
  <c r="G151" i="2"/>
  <c r="K151" i="2"/>
  <c r="G152" i="2"/>
  <c r="K152" i="2"/>
  <c r="G153" i="2"/>
  <c r="K153" i="2"/>
  <c r="G154" i="2"/>
  <c r="K154" i="2"/>
  <c r="G155" i="2"/>
  <c r="K155" i="2"/>
  <c r="G156" i="2"/>
  <c r="K156" i="2"/>
  <c r="G157" i="2"/>
  <c r="K157" i="2"/>
  <c r="G158" i="2"/>
  <c r="K158" i="2"/>
  <c r="G159" i="2"/>
  <c r="K159" i="2"/>
  <c r="G160" i="2"/>
  <c r="K160" i="2"/>
  <c r="G161" i="2"/>
  <c r="K161" i="2"/>
  <c r="G162" i="2"/>
  <c r="K162" i="2"/>
  <c r="G163" i="2"/>
  <c r="K163" i="2"/>
  <c r="G164" i="2"/>
  <c r="K164" i="2"/>
  <c r="G165" i="2"/>
  <c r="K165" i="2"/>
  <c r="G166" i="2"/>
  <c r="K166" i="2"/>
  <c r="G167" i="2"/>
  <c r="K167" i="2"/>
  <c r="G168" i="2"/>
  <c r="K168" i="2"/>
  <c r="G169" i="2"/>
  <c r="K169" i="2"/>
  <c r="G170" i="2"/>
  <c r="K170" i="2"/>
  <c r="G171" i="2"/>
  <c r="K171" i="2"/>
  <c r="G172" i="2"/>
  <c r="K172" i="2"/>
  <c r="G173" i="2"/>
  <c r="K173" i="2"/>
  <c r="G174" i="2"/>
  <c r="K174" i="2"/>
  <c r="G175" i="2"/>
  <c r="K175" i="2"/>
  <c r="G176" i="2"/>
  <c r="K176" i="2"/>
  <c r="G177" i="2"/>
  <c r="K177" i="2"/>
  <c r="G178" i="2"/>
  <c r="K178" i="2"/>
  <c r="G179" i="2"/>
  <c r="K179" i="2"/>
  <c r="G180" i="2"/>
  <c r="K180" i="2"/>
  <c r="G181" i="2"/>
  <c r="K181" i="2"/>
  <c r="G182" i="2"/>
  <c r="K182" i="2"/>
  <c r="G183" i="2"/>
  <c r="K183" i="2"/>
  <c r="G184" i="2"/>
  <c r="K184" i="2"/>
  <c r="G185" i="2"/>
  <c r="K185" i="2"/>
  <c r="G186" i="2"/>
  <c r="K186" i="2"/>
  <c r="G187" i="2"/>
  <c r="K187" i="2"/>
  <c r="G188" i="2"/>
  <c r="K188" i="2"/>
  <c r="G189" i="2"/>
  <c r="K189" i="2"/>
  <c r="G190" i="2"/>
  <c r="K190" i="2"/>
  <c r="G191" i="2"/>
  <c r="K191" i="2"/>
  <c r="G192" i="2"/>
  <c r="K192" i="2"/>
  <c r="G193" i="2"/>
  <c r="K193" i="2"/>
  <c r="G194" i="2"/>
  <c r="K194" i="2"/>
  <c r="G195" i="2"/>
  <c r="K195" i="2"/>
  <c r="G196" i="2"/>
  <c r="K196" i="2"/>
  <c r="G197" i="2"/>
  <c r="K197" i="2"/>
  <c r="G198" i="2"/>
  <c r="K198" i="2"/>
  <c r="G199" i="2"/>
  <c r="K199" i="2"/>
  <c r="G200" i="2"/>
  <c r="K200" i="2"/>
  <c r="G201" i="2"/>
  <c r="K201" i="2"/>
  <c r="G202" i="2"/>
  <c r="K202" i="2"/>
  <c r="G203" i="2"/>
  <c r="K203" i="2"/>
  <c r="G204" i="2"/>
  <c r="K204" i="2"/>
  <c r="G205" i="2"/>
  <c r="K205" i="2"/>
  <c r="G206" i="2"/>
  <c r="K206" i="2"/>
  <c r="G207" i="2"/>
  <c r="K207" i="2"/>
  <c r="G208" i="2"/>
  <c r="K208" i="2"/>
  <c r="G209" i="2"/>
  <c r="K209" i="2"/>
  <c r="G210" i="2"/>
  <c r="K210" i="2"/>
  <c r="G211" i="2"/>
  <c r="K211" i="2"/>
  <c r="G212" i="2"/>
  <c r="K212" i="2"/>
  <c r="G213" i="2"/>
  <c r="K213" i="2"/>
  <c r="G214" i="2"/>
  <c r="K214" i="2"/>
  <c r="G215" i="2"/>
  <c r="K215" i="2"/>
  <c r="G216" i="2"/>
  <c r="K216" i="2"/>
  <c r="G217" i="2"/>
  <c r="K217" i="2"/>
  <c r="G218" i="2"/>
  <c r="K218" i="2"/>
  <c r="G219" i="2"/>
  <c r="K219" i="2"/>
  <c r="G220" i="2"/>
  <c r="K220" i="2"/>
  <c r="G221" i="2"/>
  <c r="K221" i="2"/>
  <c r="G222" i="2"/>
  <c r="K222" i="2"/>
  <c r="G223" i="2"/>
  <c r="K223" i="2"/>
  <c r="G224" i="2"/>
  <c r="K224" i="2"/>
  <c r="G225" i="2"/>
  <c r="K225" i="2"/>
  <c r="G226" i="2"/>
  <c r="K226" i="2"/>
  <c r="G227" i="2"/>
  <c r="K227" i="2"/>
  <c r="G228" i="2"/>
  <c r="K228" i="2"/>
  <c r="G229" i="2"/>
  <c r="K229" i="2"/>
  <c r="G230" i="2"/>
  <c r="K230" i="2"/>
  <c r="G231" i="2"/>
  <c r="K231" i="2"/>
  <c r="G232" i="2"/>
  <c r="K232" i="2"/>
  <c r="G233" i="2"/>
  <c r="K233" i="2"/>
  <c r="G234" i="2"/>
  <c r="K234" i="2"/>
  <c r="G235" i="2"/>
  <c r="K235" i="2"/>
  <c r="G236" i="2"/>
  <c r="K236" i="2"/>
  <c r="G237" i="2"/>
  <c r="K237" i="2"/>
  <c r="G238" i="2"/>
  <c r="K238" i="2"/>
  <c r="G239" i="2"/>
  <c r="K239" i="2"/>
  <c r="G240" i="2"/>
  <c r="K240" i="2"/>
  <c r="G241" i="2"/>
  <c r="K241" i="2"/>
  <c r="G242" i="2"/>
  <c r="K242" i="2"/>
  <c r="G243" i="2"/>
  <c r="K243" i="2"/>
  <c r="G244" i="2"/>
  <c r="K244" i="2"/>
  <c r="G245" i="2"/>
  <c r="K245" i="2"/>
  <c r="G246" i="2"/>
  <c r="K246" i="2"/>
  <c r="G247" i="2"/>
  <c r="K247" i="2"/>
  <c r="G248" i="2"/>
  <c r="K248" i="2"/>
  <c r="G249" i="2"/>
  <c r="K249" i="2"/>
  <c r="G250" i="2"/>
  <c r="K250" i="2"/>
  <c r="G251" i="2"/>
  <c r="K251" i="2"/>
  <c r="G252" i="2"/>
  <c r="K252" i="2"/>
  <c r="G253" i="2"/>
  <c r="K253" i="2"/>
  <c r="G254" i="2"/>
  <c r="K254" i="2"/>
  <c r="G255" i="2"/>
  <c r="K255" i="2"/>
  <c r="G256" i="2"/>
  <c r="K256" i="2"/>
  <c r="G257" i="2"/>
  <c r="K257" i="2"/>
  <c r="G258" i="2"/>
  <c r="K258" i="2"/>
  <c r="G259" i="2"/>
  <c r="K259" i="2"/>
  <c r="G260" i="2"/>
  <c r="K260" i="2"/>
  <c r="G261" i="2"/>
  <c r="K261" i="2"/>
  <c r="G262" i="2"/>
  <c r="K262" i="2"/>
  <c r="G263" i="2"/>
  <c r="K263" i="2"/>
  <c r="G264" i="2"/>
  <c r="K264" i="2"/>
  <c r="G265" i="2"/>
  <c r="K265" i="2"/>
  <c r="G266" i="2"/>
  <c r="K266" i="2"/>
  <c r="G267" i="2"/>
  <c r="K267" i="2"/>
  <c r="G268" i="2"/>
  <c r="K268" i="2"/>
  <c r="G269" i="2"/>
  <c r="K269" i="2"/>
  <c r="G270" i="2"/>
  <c r="K270" i="2"/>
  <c r="G271" i="2"/>
  <c r="K271" i="2"/>
  <c r="G272" i="2"/>
  <c r="K272" i="2"/>
  <c r="G273" i="2"/>
  <c r="K273" i="2"/>
  <c r="G274" i="2"/>
  <c r="K274" i="2"/>
  <c r="G275" i="2"/>
  <c r="K275" i="2"/>
  <c r="G276" i="2"/>
  <c r="K276" i="2"/>
  <c r="G277" i="2"/>
  <c r="K277" i="2"/>
  <c r="G278" i="2"/>
  <c r="K278" i="2"/>
  <c r="G279" i="2"/>
  <c r="K279" i="2"/>
  <c r="G280" i="2"/>
  <c r="K280" i="2"/>
  <c r="G281" i="2"/>
  <c r="K281" i="2"/>
  <c r="G282" i="2"/>
  <c r="K282" i="2"/>
  <c r="G283" i="2"/>
  <c r="K283" i="2"/>
  <c r="G284" i="2"/>
  <c r="K284" i="2"/>
  <c r="G285" i="2"/>
  <c r="K285" i="2"/>
  <c r="G286" i="2"/>
  <c r="K286" i="2"/>
  <c r="G287" i="2"/>
  <c r="K287" i="2"/>
  <c r="G288" i="2"/>
  <c r="K288" i="2"/>
  <c r="G289" i="2"/>
  <c r="K289" i="2"/>
  <c r="G290" i="2"/>
  <c r="K290" i="2"/>
  <c r="G291" i="2"/>
  <c r="K291" i="2"/>
  <c r="G292" i="2"/>
  <c r="K292" i="2"/>
  <c r="G293" i="2"/>
  <c r="K293" i="2"/>
  <c r="G294" i="2"/>
  <c r="K294" i="2"/>
  <c r="G295" i="2"/>
  <c r="K295" i="2"/>
  <c r="G296" i="2"/>
  <c r="K296" i="2"/>
  <c r="G297" i="2"/>
  <c r="K297" i="2"/>
  <c r="G298" i="2"/>
  <c r="K298" i="2"/>
  <c r="G299" i="2"/>
  <c r="K299" i="2"/>
  <c r="G300" i="2"/>
  <c r="K300" i="2"/>
  <c r="G301" i="2"/>
  <c r="K301" i="2"/>
  <c r="G302" i="2"/>
  <c r="K302" i="2"/>
  <c r="G303" i="2"/>
  <c r="K303" i="2"/>
  <c r="G304" i="2"/>
  <c r="K304" i="2"/>
  <c r="G305" i="2"/>
  <c r="K305" i="2"/>
  <c r="G306" i="2"/>
  <c r="K306" i="2"/>
  <c r="G307" i="2"/>
  <c r="K307" i="2"/>
  <c r="G308" i="2"/>
  <c r="K308" i="2"/>
  <c r="G309" i="2"/>
  <c r="K309" i="2"/>
  <c r="G310" i="2"/>
  <c r="K310" i="2"/>
  <c r="G311" i="2"/>
  <c r="K311" i="2"/>
  <c r="G312" i="2"/>
  <c r="K312" i="2"/>
  <c r="G313" i="2"/>
  <c r="K313" i="2"/>
  <c r="G314" i="2"/>
  <c r="K314" i="2"/>
  <c r="G315" i="2"/>
  <c r="K315" i="2"/>
  <c r="G316" i="2"/>
  <c r="K316" i="2"/>
  <c r="G317" i="2"/>
  <c r="K317" i="2"/>
  <c r="G318" i="2"/>
  <c r="K318" i="2"/>
  <c r="G319" i="2"/>
  <c r="K319" i="2"/>
  <c r="G320" i="2"/>
  <c r="K320" i="2"/>
  <c r="G321" i="2"/>
  <c r="K321" i="2"/>
  <c r="G322" i="2"/>
  <c r="K322" i="2"/>
  <c r="G323" i="2"/>
  <c r="K323" i="2"/>
  <c r="G324" i="2"/>
  <c r="K324" i="2"/>
  <c r="G325" i="2"/>
  <c r="K325" i="2"/>
  <c r="G326" i="2"/>
  <c r="K326" i="2"/>
  <c r="G327" i="2"/>
  <c r="K327" i="2"/>
  <c r="G328" i="2"/>
  <c r="K328" i="2"/>
  <c r="G329" i="2"/>
  <c r="K329" i="2"/>
  <c r="G330" i="2"/>
  <c r="K330" i="2"/>
  <c r="G331" i="2"/>
  <c r="K331" i="2"/>
  <c r="G332" i="2"/>
  <c r="K332" i="2"/>
  <c r="G333" i="2"/>
  <c r="K333" i="2"/>
  <c r="G334" i="2"/>
  <c r="K334" i="2"/>
  <c r="G335" i="2"/>
  <c r="K335" i="2"/>
  <c r="G336" i="2"/>
  <c r="K336" i="2"/>
  <c r="G337" i="2"/>
  <c r="K337" i="2"/>
  <c r="G338" i="2"/>
  <c r="K338" i="2"/>
  <c r="G339" i="2"/>
  <c r="K339" i="2"/>
  <c r="G340" i="2"/>
  <c r="K340" i="2"/>
  <c r="G341" i="2"/>
  <c r="K341" i="2"/>
  <c r="G342" i="2"/>
  <c r="K342" i="2"/>
  <c r="G343" i="2"/>
  <c r="K343" i="2"/>
  <c r="G344" i="2"/>
  <c r="K344" i="2"/>
  <c r="G345" i="2"/>
  <c r="K345" i="2"/>
  <c r="G346" i="2"/>
  <c r="K346" i="2"/>
  <c r="G347" i="2"/>
  <c r="K347" i="2"/>
  <c r="G348" i="2"/>
  <c r="K348" i="2"/>
  <c r="G349" i="2"/>
  <c r="K349" i="2"/>
  <c r="G350" i="2"/>
  <c r="K350" i="2"/>
  <c r="G351" i="2"/>
  <c r="K351" i="2"/>
  <c r="G352" i="2"/>
  <c r="K352" i="2"/>
  <c r="G353" i="2"/>
  <c r="K353" i="2"/>
  <c r="G354" i="2"/>
  <c r="K354" i="2"/>
  <c r="G355" i="2"/>
  <c r="K355" i="2"/>
  <c r="G356" i="2"/>
  <c r="K356" i="2"/>
  <c r="G357" i="2"/>
  <c r="K357" i="2"/>
  <c r="G358" i="2"/>
  <c r="K358" i="2"/>
  <c r="G359" i="2"/>
  <c r="K359" i="2"/>
  <c r="G360" i="2"/>
  <c r="K360" i="2"/>
  <c r="G361" i="2"/>
  <c r="K361" i="2"/>
  <c r="G362" i="2"/>
  <c r="K362" i="2"/>
  <c r="G363" i="2"/>
  <c r="K363" i="2"/>
  <c r="G364" i="2"/>
  <c r="K364" i="2"/>
  <c r="G365" i="2"/>
  <c r="K365" i="2"/>
  <c r="G366" i="2"/>
  <c r="K366" i="2"/>
  <c r="G367" i="2"/>
  <c r="K367" i="2"/>
  <c r="G368" i="2"/>
  <c r="K368" i="2"/>
  <c r="G369" i="2"/>
  <c r="K369" i="2"/>
  <c r="G370" i="2"/>
  <c r="K370" i="2"/>
  <c r="G371" i="2"/>
  <c r="K371" i="2"/>
  <c r="G372" i="2"/>
  <c r="K372" i="2"/>
  <c r="G373" i="2"/>
  <c r="K373" i="2"/>
  <c r="G374" i="2"/>
  <c r="K374" i="2"/>
  <c r="G375" i="2"/>
  <c r="K375" i="2"/>
  <c r="G376" i="2"/>
  <c r="K376" i="2"/>
  <c r="G377" i="2"/>
  <c r="K377" i="2"/>
  <c r="G378" i="2"/>
  <c r="K378" i="2"/>
  <c r="G379" i="2"/>
  <c r="K379" i="2"/>
  <c r="G380" i="2"/>
  <c r="K380" i="2"/>
  <c r="G381" i="2"/>
  <c r="K381" i="2"/>
  <c r="G382" i="2"/>
  <c r="K382" i="2"/>
  <c r="G383" i="2"/>
  <c r="K383" i="2"/>
  <c r="G384" i="2"/>
  <c r="K384" i="2"/>
  <c r="G385" i="2"/>
  <c r="K385" i="2"/>
  <c r="G386" i="2"/>
  <c r="K386" i="2"/>
  <c r="G387" i="2"/>
  <c r="K387" i="2"/>
  <c r="G388" i="2"/>
  <c r="K388" i="2"/>
  <c r="G389" i="2"/>
  <c r="K389" i="2"/>
  <c r="G390" i="2"/>
  <c r="K390" i="2"/>
  <c r="G391" i="2"/>
  <c r="K391" i="2"/>
  <c r="G392" i="2"/>
  <c r="K392" i="2"/>
  <c r="G393" i="2"/>
  <c r="K393" i="2"/>
  <c r="G394" i="2"/>
  <c r="K394" i="2"/>
  <c r="G395" i="2"/>
  <c r="K395" i="2"/>
  <c r="G396" i="2"/>
  <c r="K396" i="2"/>
  <c r="G397" i="2"/>
  <c r="K397" i="2"/>
  <c r="G398" i="2"/>
  <c r="K398" i="2"/>
  <c r="G399" i="2"/>
  <c r="K399" i="2"/>
  <c r="G400" i="2"/>
  <c r="K400" i="2"/>
  <c r="G401" i="2"/>
  <c r="K401" i="2"/>
  <c r="G402" i="2"/>
  <c r="K402" i="2"/>
  <c r="G403" i="2"/>
  <c r="K403" i="2"/>
  <c r="G404" i="2"/>
  <c r="K404" i="2"/>
  <c r="G405" i="2"/>
  <c r="K405" i="2"/>
  <c r="G406" i="2"/>
  <c r="K406" i="2"/>
  <c r="G407" i="2"/>
  <c r="K407" i="2"/>
  <c r="G408" i="2"/>
  <c r="K408" i="2"/>
  <c r="G409" i="2"/>
  <c r="K409" i="2"/>
  <c r="G410" i="2"/>
  <c r="K410" i="2"/>
  <c r="G411" i="2"/>
  <c r="K411" i="2"/>
  <c r="G412" i="2"/>
  <c r="K412" i="2"/>
  <c r="G413" i="2"/>
  <c r="K413" i="2"/>
  <c r="G414" i="2"/>
  <c r="K414" i="2"/>
  <c r="G415" i="2"/>
  <c r="K415" i="2"/>
  <c r="G416" i="2"/>
  <c r="K416" i="2"/>
  <c r="G417" i="2"/>
  <c r="K417" i="2"/>
  <c r="G418" i="2"/>
  <c r="K418" i="2"/>
  <c r="G419" i="2"/>
  <c r="K419" i="2"/>
  <c r="G420" i="2"/>
  <c r="K420" i="2"/>
  <c r="G421" i="2"/>
  <c r="K421" i="2"/>
  <c r="G422" i="2"/>
  <c r="K422" i="2"/>
  <c r="G423" i="2"/>
  <c r="K423" i="2"/>
  <c r="G424" i="2"/>
  <c r="K424" i="2"/>
  <c r="G425" i="2"/>
  <c r="K425" i="2"/>
  <c r="G426" i="2"/>
  <c r="K426" i="2"/>
  <c r="G427" i="2"/>
  <c r="K427" i="2"/>
  <c r="G428" i="2"/>
  <c r="K428" i="2"/>
  <c r="G429" i="2"/>
  <c r="K429" i="2"/>
  <c r="G430" i="2"/>
  <c r="K430" i="2"/>
  <c r="G431" i="2"/>
  <c r="K431" i="2"/>
  <c r="G432" i="2"/>
  <c r="K432" i="2"/>
  <c r="G433" i="2"/>
  <c r="K433" i="2"/>
  <c r="G434" i="2"/>
  <c r="K434" i="2"/>
  <c r="G435" i="2"/>
  <c r="K435" i="2"/>
  <c r="G436" i="2"/>
  <c r="K436" i="2"/>
  <c r="G437" i="2"/>
  <c r="K437" i="2"/>
  <c r="G438" i="2"/>
  <c r="K438" i="2"/>
  <c r="G439" i="2"/>
  <c r="K439" i="2"/>
  <c r="G440" i="2"/>
  <c r="K440" i="2"/>
  <c r="G441" i="2"/>
  <c r="K441" i="2"/>
  <c r="G442" i="2"/>
  <c r="K442" i="2"/>
  <c r="G443" i="2"/>
  <c r="K443" i="2"/>
  <c r="G444" i="2"/>
  <c r="K444" i="2"/>
  <c r="G445" i="2"/>
  <c r="K445" i="2"/>
  <c r="G446" i="2"/>
  <c r="K446" i="2"/>
  <c r="G447" i="2"/>
  <c r="K447" i="2"/>
  <c r="G448" i="2"/>
  <c r="K448" i="2"/>
  <c r="G449" i="2"/>
  <c r="K449" i="2"/>
  <c r="G450" i="2"/>
  <c r="K450" i="2"/>
  <c r="G451" i="2"/>
  <c r="K451" i="2"/>
  <c r="G452" i="2"/>
  <c r="K452" i="2"/>
  <c r="G453" i="2"/>
  <c r="K453" i="2"/>
  <c r="G454" i="2"/>
  <c r="K454" i="2"/>
  <c r="G455" i="2"/>
  <c r="K455" i="2"/>
  <c r="G456" i="2"/>
  <c r="K456" i="2"/>
  <c r="G457" i="2"/>
  <c r="K457" i="2"/>
  <c r="G458" i="2"/>
  <c r="K458" i="2"/>
  <c r="G459" i="2"/>
  <c r="K459" i="2"/>
  <c r="G460" i="2"/>
  <c r="K460" i="2"/>
  <c r="G461" i="2"/>
  <c r="K461" i="2"/>
  <c r="G462" i="2"/>
  <c r="K462" i="2"/>
  <c r="G463" i="2"/>
  <c r="K463" i="2"/>
  <c r="G464" i="2"/>
  <c r="K464" i="2"/>
  <c r="G465" i="2"/>
  <c r="K465" i="2"/>
  <c r="G466" i="2"/>
  <c r="K466" i="2"/>
  <c r="G467" i="2"/>
  <c r="K467" i="2"/>
  <c r="G468" i="2"/>
  <c r="K468" i="2"/>
  <c r="G469" i="2"/>
  <c r="K469" i="2"/>
  <c r="G470" i="2"/>
  <c r="K470" i="2"/>
  <c r="G471" i="2"/>
  <c r="K471" i="2"/>
  <c r="G472" i="2"/>
  <c r="K472" i="2"/>
  <c r="G473" i="2"/>
  <c r="K473" i="2"/>
  <c r="G474" i="2"/>
  <c r="K474" i="2"/>
  <c r="G475" i="2"/>
  <c r="K475" i="2"/>
  <c r="G476" i="2"/>
  <c r="K476" i="2"/>
  <c r="G477" i="2"/>
  <c r="K477" i="2"/>
  <c r="G478" i="2"/>
  <c r="K478" i="2"/>
  <c r="G479" i="2"/>
  <c r="K479" i="2"/>
  <c r="G480" i="2"/>
  <c r="K480" i="2"/>
  <c r="G481" i="2"/>
  <c r="K481" i="2"/>
  <c r="G482" i="2"/>
  <c r="K482" i="2"/>
  <c r="G483" i="2"/>
  <c r="K483" i="2"/>
  <c r="G484" i="2"/>
  <c r="K484" i="2"/>
  <c r="G485" i="2"/>
  <c r="K485" i="2"/>
  <c r="G486" i="2"/>
  <c r="K486" i="2"/>
  <c r="G487" i="2"/>
  <c r="K487" i="2"/>
  <c r="G488" i="2"/>
  <c r="K488" i="2"/>
  <c r="G489" i="2"/>
  <c r="K489" i="2"/>
  <c r="G490" i="2"/>
  <c r="K490" i="2"/>
  <c r="G491" i="2"/>
  <c r="K491" i="2"/>
  <c r="G492" i="2"/>
  <c r="K492" i="2"/>
  <c r="G493" i="2"/>
  <c r="K493" i="2"/>
  <c r="G494" i="2"/>
  <c r="K494" i="2"/>
  <c r="G495" i="2"/>
  <c r="K495" i="2"/>
  <c r="G496" i="2"/>
  <c r="K496" i="2"/>
  <c r="G497" i="2"/>
  <c r="K497" i="2"/>
  <c r="G498" i="2"/>
  <c r="K498" i="2"/>
  <c r="G499" i="2"/>
  <c r="K499" i="2"/>
  <c r="G500" i="2"/>
  <c r="K500" i="2"/>
  <c r="G501" i="2"/>
  <c r="K501" i="2"/>
  <c r="G502" i="2"/>
  <c r="K502" i="2"/>
  <c r="G503" i="2"/>
  <c r="K503" i="2"/>
  <c r="G504" i="2"/>
  <c r="K504" i="2"/>
  <c r="G505" i="2"/>
  <c r="K505" i="2"/>
  <c r="G506" i="2"/>
  <c r="K506" i="2"/>
  <c r="G507" i="2"/>
  <c r="K507" i="2"/>
  <c r="G508" i="2"/>
  <c r="K508" i="2"/>
  <c r="G509" i="2"/>
  <c r="K509" i="2"/>
  <c r="G510" i="2"/>
  <c r="K510" i="2"/>
  <c r="G511" i="2"/>
  <c r="K511" i="2"/>
  <c r="G512" i="2"/>
  <c r="K512" i="2"/>
  <c r="G513" i="2"/>
  <c r="K513" i="2"/>
  <c r="G514" i="2"/>
  <c r="K514" i="2"/>
  <c r="G515" i="2"/>
  <c r="K515" i="2"/>
  <c r="G516" i="2"/>
  <c r="K516" i="2"/>
  <c r="G517" i="2"/>
  <c r="K517" i="2"/>
  <c r="G518" i="2"/>
  <c r="K518" i="2"/>
  <c r="G519" i="2"/>
  <c r="K519" i="2"/>
  <c r="G520" i="2"/>
  <c r="K520" i="2"/>
  <c r="G521" i="2"/>
  <c r="K521" i="2"/>
  <c r="G522" i="2"/>
  <c r="K522" i="2"/>
  <c r="G523" i="2"/>
  <c r="K523" i="2"/>
  <c r="G524" i="2"/>
  <c r="K524" i="2"/>
  <c r="G525" i="2"/>
  <c r="K525" i="2"/>
  <c r="G526" i="2"/>
  <c r="K526" i="2"/>
  <c r="G527" i="2"/>
  <c r="K527" i="2"/>
  <c r="G528" i="2"/>
  <c r="K528" i="2"/>
  <c r="G529" i="2"/>
  <c r="K529" i="2"/>
  <c r="G530" i="2"/>
  <c r="K530" i="2"/>
  <c r="G531" i="2"/>
  <c r="K531" i="2"/>
  <c r="G532" i="2"/>
  <c r="K532" i="2"/>
  <c r="G533" i="2"/>
  <c r="K533" i="2"/>
  <c r="G534" i="2"/>
  <c r="K534" i="2"/>
  <c r="G535" i="2"/>
  <c r="K535" i="2"/>
  <c r="G536" i="2"/>
  <c r="K536" i="2"/>
  <c r="G537" i="2"/>
  <c r="K537" i="2"/>
  <c r="G538" i="2"/>
  <c r="K538" i="2"/>
  <c r="G539" i="2"/>
  <c r="K539" i="2"/>
  <c r="G540" i="2"/>
  <c r="K540" i="2"/>
  <c r="G541" i="2"/>
  <c r="K541" i="2"/>
  <c r="G542" i="2"/>
  <c r="K542" i="2"/>
  <c r="G543" i="2"/>
  <c r="K543" i="2"/>
  <c r="G544" i="2"/>
  <c r="K544" i="2"/>
  <c r="G545" i="2"/>
  <c r="K545" i="2"/>
  <c r="G546" i="2"/>
  <c r="K546" i="2"/>
  <c r="G547" i="2"/>
  <c r="K547" i="2"/>
  <c r="G548" i="2"/>
  <c r="K548" i="2"/>
  <c r="G549" i="2"/>
  <c r="K549" i="2"/>
  <c r="G550" i="2"/>
  <c r="K550" i="2"/>
  <c r="G551" i="2"/>
  <c r="K551" i="2"/>
  <c r="G552" i="2"/>
  <c r="K552" i="2"/>
  <c r="G553" i="2"/>
  <c r="K553" i="2"/>
  <c r="G554" i="2"/>
  <c r="K554" i="2"/>
  <c r="G555" i="2"/>
  <c r="K555" i="2"/>
  <c r="G556" i="2"/>
  <c r="K556" i="2"/>
  <c r="G557" i="2"/>
  <c r="K557" i="2"/>
  <c r="G558" i="2"/>
  <c r="K558" i="2"/>
  <c r="G559" i="2"/>
  <c r="K559" i="2"/>
  <c r="G560" i="2"/>
  <c r="K560" i="2"/>
  <c r="G561" i="2"/>
  <c r="K561" i="2"/>
  <c r="G562" i="2"/>
  <c r="K562" i="2"/>
  <c r="G563" i="2"/>
  <c r="K563" i="2"/>
  <c r="G564" i="2"/>
  <c r="K564" i="2"/>
  <c r="G565" i="2"/>
  <c r="K565" i="2"/>
  <c r="G566" i="2"/>
  <c r="K566" i="2"/>
  <c r="G567" i="2"/>
  <c r="K567" i="2"/>
  <c r="G568" i="2"/>
  <c r="K568" i="2"/>
  <c r="G569" i="2"/>
  <c r="K569" i="2"/>
  <c r="G570" i="2"/>
  <c r="K570" i="2"/>
  <c r="G571" i="2"/>
  <c r="K571" i="2"/>
  <c r="G572" i="2"/>
  <c r="K572" i="2"/>
  <c r="G573" i="2"/>
  <c r="K573" i="2"/>
  <c r="G574" i="2"/>
  <c r="K574" i="2"/>
  <c r="G575" i="2"/>
  <c r="K575" i="2"/>
  <c r="G576" i="2"/>
  <c r="K576" i="2"/>
  <c r="G577" i="2"/>
  <c r="K577" i="2"/>
  <c r="G578" i="2"/>
  <c r="K578" i="2"/>
  <c r="G579" i="2"/>
  <c r="K579" i="2"/>
  <c r="G580" i="2"/>
  <c r="K580" i="2"/>
  <c r="G581" i="2"/>
  <c r="K581" i="2"/>
  <c r="G582" i="2"/>
  <c r="K582" i="2"/>
  <c r="G583" i="2"/>
  <c r="K583" i="2"/>
  <c r="G584" i="2"/>
  <c r="K584" i="2"/>
  <c r="G585" i="2"/>
  <c r="K585" i="2"/>
  <c r="G586" i="2"/>
  <c r="K586" i="2"/>
  <c r="G587" i="2"/>
  <c r="K587" i="2"/>
  <c r="G588" i="2"/>
  <c r="K588" i="2"/>
  <c r="G589" i="2"/>
  <c r="K589" i="2"/>
  <c r="G590" i="2"/>
  <c r="K590" i="2"/>
  <c r="G591" i="2"/>
  <c r="K591" i="2"/>
  <c r="G592" i="2"/>
  <c r="K592" i="2"/>
  <c r="G593" i="2"/>
  <c r="K593" i="2"/>
  <c r="G594" i="2"/>
  <c r="K594" i="2"/>
  <c r="G595" i="2"/>
  <c r="K595" i="2"/>
  <c r="G596" i="2"/>
  <c r="K596" i="2"/>
  <c r="G597" i="2"/>
  <c r="K597" i="2"/>
  <c r="G598" i="2"/>
  <c r="K598" i="2"/>
  <c r="G599" i="2"/>
  <c r="K599" i="2"/>
  <c r="G600" i="2"/>
  <c r="K600" i="2"/>
  <c r="G601" i="2"/>
  <c r="K601" i="2"/>
  <c r="G602" i="2"/>
  <c r="K602" i="2"/>
  <c r="G603" i="2"/>
  <c r="K603" i="2"/>
  <c r="G604" i="2"/>
  <c r="K604" i="2"/>
  <c r="G605" i="2"/>
  <c r="K605" i="2"/>
  <c r="G606" i="2"/>
  <c r="K606" i="2"/>
  <c r="G607" i="2"/>
  <c r="K607" i="2"/>
  <c r="G608" i="2"/>
  <c r="K608" i="2"/>
  <c r="G609" i="2"/>
  <c r="K609" i="2"/>
  <c r="G610" i="2"/>
  <c r="K610" i="2"/>
  <c r="G611" i="2"/>
  <c r="K611" i="2"/>
  <c r="G3" i="2"/>
  <c r="K3" i="2"/>
  <c r="N19" i="7"/>
  <c r="O19" i="7"/>
  <c r="N40" i="7"/>
  <c r="O40" i="7"/>
  <c r="N28" i="7"/>
  <c r="O28" i="7"/>
  <c r="N11" i="7"/>
  <c r="O11" i="7"/>
  <c r="N32" i="7"/>
  <c r="O32" i="7"/>
  <c r="N42" i="7"/>
  <c r="O42" i="7"/>
  <c r="N16" i="7"/>
  <c r="O16" i="7"/>
  <c r="H55" i="7"/>
  <c r="J53" i="7"/>
  <c r="J54" i="7"/>
  <c r="F55" i="7"/>
  <c r="I55" i="7"/>
  <c r="K612" i="2"/>
  <c r="G612" i="2"/>
  <c r="C614" i="2"/>
  <c r="J55" i="7"/>
  <c r="E614" i="2"/>
  <c r="J3" i="2"/>
  <c r="H199" i="2"/>
  <c r="H247" i="2"/>
  <c r="H608" i="2"/>
  <c r="H4" i="2"/>
  <c r="H6" i="2"/>
  <c r="H7" i="2"/>
  <c r="H8" i="2"/>
  <c r="H9" i="2"/>
  <c r="H10" i="2"/>
  <c r="H11" i="2"/>
  <c r="H13" i="2"/>
  <c r="H16" i="2"/>
  <c r="H17" i="2"/>
  <c r="H18" i="2"/>
  <c r="H20" i="2"/>
  <c r="H21" i="2"/>
  <c r="H22" i="2"/>
  <c r="H25" i="2"/>
  <c r="H28" i="2"/>
  <c r="H30" i="2"/>
  <c r="H32" i="2"/>
  <c r="H33" i="2"/>
  <c r="H34" i="2"/>
  <c r="H37" i="2"/>
  <c r="H40" i="2"/>
  <c r="H42" i="2"/>
  <c r="H44" i="2"/>
  <c r="H46" i="2"/>
  <c r="H49" i="2"/>
  <c r="H52" i="2"/>
  <c r="H53" i="2"/>
  <c r="H54" i="2"/>
  <c r="H56" i="2"/>
  <c r="H58" i="2"/>
  <c r="H61" i="2"/>
  <c r="H64" i="2"/>
  <c r="H66" i="2"/>
  <c r="H68" i="2"/>
  <c r="H70" i="2"/>
  <c r="H73" i="2"/>
  <c r="H76" i="2"/>
  <c r="H78" i="2"/>
  <c r="H80" i="2"/>
  <c r="H82" i="2"/>
  <c r="H85" i="2"/>
  <c r="H88" i="2"/>
  <c r="H89" i="2"/>
  <c r="H90" i="2"/>
  <c r="H92" i="2"/>
  <c r="H94" i="2"/>
  <c r="H97" i="2"/>
  <c r="H100" i="2"/>
  <c r="H102" i="2"/>
  <c r="H104" i="2"/>
  <c r="H106" i="2"/>
  <c r="H107" i="2"/>
  <c r="H109" i="2"/>
  <c r="H112" i="2"/>
  <c r="H114" i="2"/>
  <c r="H116" i="2"/>
  <c r="H118" i="2"/>
  <c r="H119" i="2"/>
  <c r="H121" i="2"/>
  <c r="H124" i="2"/>
  <c r="H125" i="2"/>
  <c r="H126" i="2"/>
  <c r="H128" i="2"/>
  <c r="H130" i="2"/>
  <c r="H133" i="2"/>
  <c r="H136" i="2"/>
  <c r="H138" i="2"/>
  <c r="H140" i="2"/>
  <c r="H142" i="2"/>
  <c r="H145" i="2"/>
  <c r="H148" i="2"/>
  <c r="H150" i="2"/>
  <c r="H151" i="2"/>
  <c r="H152" i="2"/>
  <c r="H154" i="2"/>
  <c r="H157" i="2"/>
  <c r="H160" i="2"/>
  <c r="H162" i="2"/>
  <c r="H164" i="2"/>
  <c r="H166" i="2"/>
  <c r="H169" i="2"/>
  <c r="H172" i="2"/>
  <c r="H174" i="2"/>
  <c r="H175" i="2"/>
  <c r="H176" i="2"/>
  <c r="H178" i="2"/>
  <c r="H181" i="2"/>
  <c r="H184" i="2"/>
  <c r="H186" i="2"/>
  <c r="H188" i="2"/>
  <c r="H190" i="2"/>
  <c r="H193" i="2"/>
  <c r="H196" i="2"/>
  <c r="H198" i="2"/>
  <c r="H200" i="2"/>
  <c r="H202" i="2"/>
  <c r="H205" i="2"/>
  <c r="H208" i="2"/>
  <c r="H210" i="2"/>
  <c r="H212" i="2"/>
  <c r="H214" i="2"/>
  <c r="H217" i="2"/>
  <c r="H220" i="2"/>
  <c r="H222" i="2"/>
  <c r="H223" i="2"/>
  <c r="H224" i="2"/>
  <c r="H226" i="2"/>
  <c r="H229" i="2"/>
  <c r="H232" i="2"/>
  <c r="H234" i="2"/>
  <c r="H236" i="2"/>
  <c r="H238" i="2"/>
  <c r="H241" i="2"/>
  <c r="H244" i="2"/>
  <c r="H246" i="2"/>
  <c r="H248" i="2"/>
  <c r="H250" i="2"/>
  <c r="H253" i="2"/>
  <c r="H256" i="2"/>
  <c r="H258" i="2"/>
  <c r="H260" i="2"/>
  <c r="H262" i="2"/>
  <c r="H265" i="2"/>
  <c r="H268" i="2"/>
  <c r="H270" i="2"/>
  <c r="H271" i="2"/>
  <c r="H272" i="2"/>
  <c r="H273" i="2"/>
  <c r="H274" i="2"/>
  <c r="H277" i="2"/>
  <c r="H280" i="2"/>
  <c r="H282" i="2"/>
  <c r="H284" i="2"/>
  <c r="H286" i="2"/>
  <c r="H289" i="2"/>
  <c r="H292" i="2"/>
  <c r="H294" i="2"/>
  <c r="H295" i="2"/>
  <c r="H296" i="2"/>
  <c r="H298" i="2"/>
  <c r="H301" i="2"/>
  <c r="H304" i="2"/>
  <c r="H306" i="2"/>
  <c r="H308" i="2"/>
  <c r="H310" i="2"/>
  <c r="H313" i="2"/>
  <c r="H316" i="2"/>
  <c r="H318" i="2"/>
  <c r="H319" i="2"/>
  <c r="H320" i="2"/>
  <c r="H322" i="2"/>
  <c r="H325" i="2"/>
  <c r="H328" i="2"/>
  <c r="H330" i="2"/>
  <c r="H332" i="2"/>
  <c r="H334" i="2"/>
  <c r="H340" i="2"/>
  <c r="H342" i="2"/>
  <c r="H343" i="2"/>
  <c r="H344" i="2"/>
  <c r="H346" i="2"/>
  <c r="H349" i="2"/>
  <c r="H352" i="2"/>
  <c r="H354" i="2"/>
  <c r="H356" i="2"/>
  <c r="H358" i="2"/>
  <c r="H361" i="2"/>
  <c r="H364" i="2"/>
  <c r="H366" i="2"/>
  <c r="H368" i="2"/>
  <c r="H370" i="2"/>
  <c r="H373" i="2"/>
  <c r="H376" i="2"/>
  <c r="H378" i="2"/>
  <c r="H380" i="2"/>
  <c r="H382" i="2"/>
  <c r="H385" i="2"/>
  <c r="H388" i="2"/>
  <c r="H390" i="2"/>
  <c r="H391" i="2"/>
  <c r="H392" i="2"/>
  <c r="H394" i="2"/>
  <c r="H397" i="2"/>
  <c r="H400" i="2"/>
  <c r="H402" i="2"/>
  <c r="H404" i="2"/>
  <c r="H406" i="2"/>
  <c r="H409" i="2"/>
  <c r="H412" i="2"/>
  <c r="H414" i="2"/>
  <c r="H416" i="2"/>
  <c r="H418" i="2"/>
  <c r="H421" i="2"/>
  <c r="H424" i="2"/>
  <c r="H426" i="2"/>
  <c r="H428" i="2"/>
  <c r="H430" i="2"/>
  <c r="H433" i="2"/>
  <c r="H436" i="2"/>
  <c r="H438" i="2"/>
  <c r="H440" i="2"/>
  <c r="H442" i="2"/>
  <c r="H445" i="2"/>
  <c r="H448" i="2"/>
  <c r="H450" i="2"/>
  <c r="H452" i="2"/>
  <c r="H454" i="2"/>
  <c r="H457" i="2"/>
  <c r="H460" i="2"/>
  <c r="H462" i="2"/>
  <c r="H464" i="2"/>
  <c r="H466" i="2"/>
  <c r="H469" i="2"/>
  <c r="H472" i="2"/>
  <c r="H474" i="2"/>
  <c r="H476" i="2"/>
  <c r="H478" i="2"/>
  <c r="H481" i="2"/>
  <c r="H484" i="2"/>
  <c r="H486" i="2"/>
  <c r="H488" i="2"/>
  <c r="H490" i="2"/>
  <c r="H493" i="2"/>
  <c r="H496" i="2"/>
  <c r="H498" i="2"/>
  <c r="H500" i="2"/>
  <c r="H502" i="2"/>
  <c r="H505" i="2"/>
  <c r="H508" i="2"/>
  <c r="H510" i="2"/>
  <c r="H512" i="2"/>
  <c r="H514" i="2"/>
  <c r="H517" i="2"/>
  <c r="H520" i="2"/>
  <c r="H522" i="2"/>
  <c r="H524" i="2"/>
  <c r="H526" i="2"/>
  <c r="H529" i="2"/>
  <c r="H532" i="2"/>
  <c r="H534" i="2"/>
  <c r="H536" i="2"/>
  <c r="H538" i="2"/>
  <c r="H541" i="2"/>
  <c r="H544" i="2"/>
  <c r="H546" i="2"/>
  <c r="H548" i="2"/>
  <c r="H550" i="2"/>
  <c r="H553" i="2"/>
  <c r="H556" i="2"/>
  <c r="H558" i="2"/>
  <c r="H560" i="2"/>
  <c r="H562" i="2"/>
  <c r="H565" i="2"/>
  <c r="H568" i="2"/>
  <c r="H570" i="2"/>
  <c r="H572" i="2"/>
  <c r="H574" i="2"/>
  <c r="H577" i="2"/>
  <c r="H580" i="2"/>
  <c r="H582" i="2"/>
  <c r="H584" i="2"/>
  <c r="H586" i="2"/>
  <c r="H589" i="2"/>
  <c r="H592" i="2"/>
  <c r="H594" i="2"/>
  <c r="H596" i="2"/>
  <c r="H598" i="2"/>
  <c r="H601" i="2"/>
  <c r="H604" i="2"/>
  <c r="H606" i="2"/>
  <c r="H610"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F84" i="2"/>
  <c r="E86" i="2"/>
  <c r="E87" i="2"/>
  <c r="E88" i="2"/>
  <c r="E89" i="2"/>
  <c r="E90" i="2"/>
  <c r="E91" i="2"/>
  <c r="E92" i="2"/>
  <c r="E93" i="2"/>
  <c r="E94" i="2"/>
  <c r="E95" i="2"/>
  <c r="E96" i="2"/>
  <c r="E97" i="2"/>
  <c r="E98" i="2"/>
  <c r="E99" i="2"/>
  <c r="E100" i="2"/>
  <c r="E101" i="2"/>
  <c r="E102" i="2"/>
  <c r="E103" i="2"/>
  <c r="E104" i="2"/>
  <c r="E105" i="2"/>
  <c r="E106" i="2"/>
  <c r="E107" i="2"/>
  <c r="E108" i="2"/>
  <c r="E109" i="2"/>
  <c r="F108" i="2"/>
  <c r="E110" i="2"/>
  <c r="E111" i="2"/>
  <c r="E112" i="2"/>
  <c r="E113" i="2"/>
  <c r="E114" i="2"/>
  <c r="E115" i="2"/>
  <c r="E116" i="2"/>
  <c r="E117" i="2"/>
  <c r="E118" i="2"/>
  <c r="E119" i="2"/>
  <c r="E120" i="2"/>
  <c r="E121" i="2"/>
  <c r="F120" i="2"/>
  <c r="E122" i="2"/>
  <c r="E123" i="2"/>
  <c r="E124" i="2"/>
  <c r="E125" i="2"/>
  <c r="E126" i="2"/>
  <c r="E127" i="2"/>
  <c r="E128" i="2"/>
  <c r="E129" i="2"/>
  <c r="E130" i="2"/>
  <c r="E131" i="2"/>
  <c r="E132" i="2"/>
  <c r="E133" i="2"/>
  <c r="E134" i="2"/>
  <c r="E135" i="2"/>
  <c r="E136" i="2"/>
  <c r="E137" i="2"/>
  <c r="E138" i="2"/>
  <c r="E139" i="2"/>
  <c r="E140" i="2"/>
  <c r="E141" i="2"/>
  <c r="E142" i="2"/>
  <c r="E143" i="2"/>
  <c r="E144" i="2"/>
  <c r="E145" i="2"/>
  <c r="F144" i="2"/>
  <c r="E146" i="2"/>
  <c r="E147" i="2"/>
  <c r="E148" i="2"/>
  <c r="E149" i="2"/>
  <c r="E150" i="2"/>
  <c r="E151" i="2"/>
  <c r="E152" i="2"/>
  <c r="E153" i="2"/>
  <c r="E154" i="2"/>
  <c r="E155" i="2"/>
  <c r="E156" i="2"/>
  <c r="E157" i="2"/>
  <c r="F156" i="2"/>
  <c r="E158" i="2"/>
  <c r="E159" i="2"/>
  <c r="E160" i="2"/>
  <c r="E161" i="2"/>
  <c r="E162" i="2"/>
  <c r="E163" i="2"/>
  <c r="E164" i="2"/>
  <c r="E165" i="2"/>
  <c r="E166" i="2"/>
  <c r="E167" i="2"/>
  <c r="E168" i="2"/>
  <c r="E169" i="2"/>
  <c r="E170" i="2"/>
  <c r="E171" i="2"/>
  <c r="E172" i="2"/>
  <c r="E173" i="2"/>
  <c r="E174" i="2"/>
  <c r="E175" i="2"/>
  <c r="E176" i="2"/>
  <c r="E177" i="2"/>
  <c r="E178" i="2"/>
  <c r="E179" i="2"/>
  <c r="E180" i="2"/>
  <c r="E181" i="2"/>
  <c r="F180" i="2"/>
  <c r="E182" i="2"/>
  <c r="E183" i="2"/>
  <c r="E184" i="2"/>
  <c r="E185" i="2"/>
  <c r="E186" i="2"/>
  <c r="E187" i="2"/>
  <c r="E188" i="2"/>
  <c r="E189" i="2"/>
  <c r="E190" i="2"/>
  <c r="E191" i="2"/>
  <c r="E192" i="2"/>
  <c r="E193" i="2"/>
  <c r="F192" i="2"/>
  <c r="E194" i="2"/>
  <c r="E195" i="2"/>
  <c r="E196" i="2"/>
  <c r="E197" i="2"/>
  <c r="E198" i="2"/>
  <c r="E199" i="2"/>
  <c r="E200" i="2"/>
  <c r="E201" i="2"/>
  <c r="E202" i="2"/>
  <c r="E203" i="2"/>
  <c r="E204" i="2"/>
  <c r="E205" i="2"/>
  <c r="F204" i="2"/>
  <c r="E206" i="2"/>
  <c r="E207" i="2"/>
  <c r="E208" i="2"/>
  <c r="E209" i="2"/>
  <c r="E210" i="2"/>
  <c r="E211" i="2"/>
  <c r="E212" i="2"/>
  <c r="E213" i="2"/>
  <c r="E214" i="2"/>
  <c r="E215" i="2"/>
  <c r="E216" i="2"/>
  <c r="E217" i="2"/>
  <c r="F216" i="2"/>
  <c r="E218" i="2"/>
  <c r="E219" i="2"/>
  <c r="E220" i="2"/>
  <c r="E221" i="2"/>
  <c r="E222" i="2"/>
  <c r="E223" i="2"/>
  <c r="E224" i="2"/>
  <c r="E225" i="2"/>
  <c r="E226" i="2"/>
  <c r="E227" i="2"/>
  <c r="E228" i="2"/>
  <c r="E229" i="2"/>
  <c r="F228" i="2"/>
  <c r="E230" i="2"/>
  <c r="E231" i="2"/>
  <c r="E232" i="2"/>
  <c r="E233" i="2"/>
  <c r="E234" i="2"/>
  <c r="E235" i="2"/>
  <c r="E236" i="2"/>
  <c r="E237" i="2"/>
  <c r="E238" i="2"/>
  <c r="E239" i="2"/>
  <c r="E240" i="2"/>
  <c r="E241" i="2"/>
  <c r="F240" i="2"/>
  <c r="E242" i="2"/>
  <c r="E243" i="2"/>
  <c r="E244" i="2"/>
  <c r="E245" i="2"/>
  <c r="E246" i="2"/>
  <c r="E247" i="2"/>
  <c r="E248" i="2"/>
  <c r="E249" i="2"/>
  <c r="E250" i="2"/>
  <c r="E251" i="2"/>
  <c r="E252" i="2"/>
  <c r="E253" i="2"/>
  <c r="F252" i="2"/>
  <c r="E254" i="2"/>
  <c r="E255" i="2"/>
  <c r="E256" i="2"/>
  <c r="E257" i="2"/>
  <c r="E258" i="2"/>
  <c r="E259" i="2"/>
  <c r="E260" i="2"/>
  <c r="E261" i="2"/>
  <c r="E262" i="2"/>
  <c r="E263" i="2"/>
  <c r="E264" i="2"/>
  <c r="E265" i="2"/>
  <c r="F264" i="2"/>
  <c r="E266" i="2"/>
  <c r="E267" i="2"/>
  <c r="E268" i="2"/>
  <c r="E269" i="2"/>
  <c r="E270" i="2"/>
  <c r="E271" i="2"/>
  <c r="E272" i="2"/>
  <c r="E273" i="2"/>
  <c r="E274" i="2"/>
  <c r="E275" i="2"/>
  <c r="E276" i="2"/>
  <c r="E277" i="2"/>
  <c r="F276" i="2"/>
  <c r="E278" i="2"/>
  <c r="E279" i="2"/>
  <c r="E280" i="2"/>
  <c r="E281" i="2"/>
  <c r="E282" i="2"/>
  <c r="E283" i="2"/>
  <c r="E284" i="2"/>
  <c r="E285" i="2"/>
  <c r="E286" i="2"/>
  <c r="E287" i="2"/>
  <c r="E288" i="2"/>
  <c r="E289" i="2"/>
  <c r="E290" i="2"/>
  <c r="E291" i="2"/>
  <c r="E292" i="2"/>
  <c r="E293" i="2"/>
  <c r="E294" i="2"/>
  <c r="E295" i="2"/>
  <c r="E296" i="2"/>
  <c r="E297" i="2"/>
  <c r="E298" i="2"/>
  <c r="E299" i="2"/>
  <c r="E300" i="2"/>
  <c r="E301" i="2"/>
  <c r="F300"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F336" i="2"/>
  <c r="E338" i="2"/>
  <c r="E339" i="2"/>
  <c r="E340" i="2"/>
  <c r="E341" i="2"/>
  <c r="E342" i="2"/>
  <c r="E343" i="2"/>
  <c r="E344" i="2"/>
  <c r="E345" i="2"/>
  <c r="E346" i="2"/>
  <c r="E347" i="2"/>
  <c r="E348" i="2"/>
  <c r="E349" i="2"/>
  <c r="E350" i="2"/>
  <c r="E351" i="2"/>
  <c r="E352" i="2"/>
  <c r="E353" i="2"/>
  <c r="E354" i="2"/>
  <c r="E355" i="2"/>
  <c r="E356" i="2"/>
  <c r="E357" i="2"/>
  <c r="E358" i="2"/>
  <c r="E359" i="2"/>
  <c r="E360" i="2"/>
  <c r="E361" i="2"/>
  <c r="F360" i="2"/>
  <c r="E362" i="2"/>
  <c r="E363" i="2"/>
  <c r="E364" i="2"/>
  <c r="E365" i="2"/>
  <c r="E366" i="2"/>
  <c r="E367" i="2"/>
  <c r="E368" i="2"/>
  <c r="E369" i="2"/>
  <c r="E370" i="2"/>
  <c r="E371" i="2"/>
  <c r="E372" i="2"/>
  <c r="E373" i="2"/>
  <c r="F372"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F408" i="2"/>
  <c r="E410" i="2"/>
  <c r="E411" i="2"/>
  <c r="E412" i="2"/>
  <c r="E413" i="2"/>
  <c r="E414" i="2"/>
  <c r="E415" i="2"/>
  <c r="E416" i="2"/>
  <c r="E417" i="2"/>
  <c r="E418" i="2"/>
  <c r="E419" i="2"/>
  <c r="E420" i="2"/>
  <c r="E421" i="2"/>
  <c r="F420" i="2"/>
  <c r="E422" i="2"/>
  <c r="E423" i="2"/>
  <c r="E424" i="2"/>
  <c r="E425" i="2"/>
  <c r="E426" i="2"/>
  <c r="E427" i="2"/>
  <c r="E428" i="2"/>
  <c r="E429" i="2"/>
  <c r="E430" i="2"/>
  <c r="E431" i="2"/>
  <c r="E432" i="2"/>
  <c r="E433" i="2"/>
  <c r="F432" i="2"/>
  <c r="E434" i="2"/>
  <c r="E435" i="2"/>
  <c r="E436" i="2"/>
  <c r="E437" i="2"/>
  <c r="E438" i="2"/>
  <c r="E439" i="2"/>
  <c r="E440" i="2"/>
  <c r="E441" i="2"/>
  <c r="E442" i="2"/>
  <c r="E443" i="2"/>
  <c r="E444" i="2"/>
  <c r="E445" i="2"/>
  <c r="E446" i="2"/>
  <c r="E447" i="2"/>
  <c r="E448" i="2"/>
  <c r="E449" i="2"/>
  <c r="E450" i="2"/>
  <c r="E451" i="2"/>
  <c r="E452" i="2"/>
  <c r="E453" i="2"/>
  <c r="E454" i="2"/>
  <c r="E455" i="2"/>
  <c r="E456" i="2"/>
  <c r="E457" i="2"/>
  <c r="F456" i="2"/>
  <c r="E458" i="2"/>
  <c r="E459" i="2"/>
  <c r="E460" i="2"/>
  <c r="E461" i="2"/>
  <c r="E462" i="2"/>
  <c r="E463" i="2"/>
  <c r="E464" i="2"/>
  <c r="E465" i="2"/>
  <c r="E466" i="2"/>
  <c r="E467" i="2"/>
  <c r="E468" i="2"/>
  <c r="E469" i="2"/>
  <c r="F468" i="2"/>
  <c r="E470" i="2"/>
  <c r="E471" i="2"/>
  <c r="E472" i="2"/>
  <c r="E473" i="2"/>
  <c r="E474" i="2"/>
  <c r="E475" i="2"/>
  <c r="E476" i="2"/>
  <c r="E477" i="2"/>
  <c r="E478" i="2"/>
  <c r="E479" i="2"/>
  <c r="E480" i="2"/>
  <c r="E481" i="2"/>
  <c r="F480" i="2"/>
  <c r="E482" i="2"/>
  <c r="E483" i="2"/>
  <c r="E484" i="2"/>
  <c r="E485" i="2"/>
  <c r="E486" i="2"/>
  <c r="E487" i="2"/>
  <c r="E488" i="2"/>
  <c r="E489" i="2"/>
  <c r="E490" i="2"/>
  <c r="E491" i="2"/>
  <c r="E492" i="2"/>
  <c r="E493" i="2"/>
  <c r="F492" i="2"/>
  <c r="E494" i="2"/>
  <c r="E495" i="2"/>
  <c r="E496" i="2"/>
  <c r="E497" i="2"/>
  <c r="E498" i="2"/>
  <c r="E499" i="2"/>
  <c r="E500" i="2"/>
  <c r="E501" i="2"/>
  <c r="E502" i="2"/>
  <c r="E503" i="2"/>
  <c r="E504" i="2"/>
  <c r="E505" i="2"/>
  <c r="F504" i="2"/>
  <c r="E506" i="2"/>
  <c r="E507" i="2"/>
  <c r="E508" i="2"/>
  <c r="E509" i="2"/>
  <c r="E510" i="2"/>
  <c r="E511" i="2"/>
  <c r="E512" i="2"/>
  <c r="E513" i="2"/>
  <c r="E514" i="2"/>
  <c r="E515" i="2"/>
  <c r="E516" i="2"/>
  <c r="E517" i="2"/>
  <c r="F516" i="2"/>
  <c r="E518" i="2"/>
  <c r="E519" i="2"/>
  <c r="E520" i="2"/>
  <c r="E521" i="2"/>
  <c r="E522" i="2"/>
  <c r="E523" i="2"/>
  <c r="E524" i="2"/>
  <c r="E525" i="2"/>
  <c r="E526" i="2"/>
  <c r="E527" i="2"/>
  <c r="E528" i="2"/>
  <c r="E529" i="2"/>
  <c r="F528" i="2"/>
  <c r="E530" i="2"/>
  <c r="E531" i="2"/>
  <c r="E532" i="2"/>
  <c r="E533" i="2"/>
  <c r="E534" i="2"/>
  <c r="E535" i="2"/>
  <c r="E536" i="2"/>
  <c r="E537" i="2"/>
  <c r="E538" i="2"/>
  <c r="E539" i="2"/>
  <c r="E540" i="2"/>
  <c r="E541" i="2"/>
  <c r="F540" i="2"/>
  <c r="E542" i="2"/>
  <c r="E543" i="2"/>
  <c r="E544" i="2"/>
  <c r="E545" i="2"/>
  <c r="E546" i="2"/>
  <c r="E547" i="2"/>
  <c r="E548" i="2"/>
  <c r="E549" i="2"/>
  <c r="E550" i="2"/>
  <c r="E551" i="2"/>
  <c r="E552" i="2"/>
  <c r="E553" i="2"/>
  <c r="F552" i="2"/>
  <c r="E554" i="2"/>
  <c r="E555" i="2"/>
  <c r="E556" i="2"/>
  <c r="E557" i="2"/>
  <c r="E558" i="2"/>
  <c r="E559" i="2"/>
  <c r="E560" i="2"/>
  <c r="E561" i="2"/>
  <c r="E562" i="2"/>
  <c r="E563" i="2"/>
  <c r="E564" i="2"/>
  <c r="E565" i="2"/>
  <c r="F564" i="2"/>
  <c r="E566" i="2"/>
  <c r="E567" i="2"/>
  <c r="E568" i="2"/>
  <c r="E569" i="2"/>
  <c r="E570" i="2"/>
  <c r="E571" i="2"/>
  <c r="E572" i="2"/>
  <c r="E573" i="2"/>
  <c r="E574" i="2"/>
  <c r="E575" i="2"/>
  <c r="E576" i="2"/>
  <c r="E577" i="2"/>
  <c r="F576" i="2"/>
  <c r="E578" i="2"/>
  <c r="E579" i="2"/>
  <c r="E580" i="2"/>
  <c r="E581" i="2"/>
  <c r="E582" i="2"/>
  <c r="E583" i="2"/>
  <c r="E584" i="2"/>
  <c r="E585" i="2"/>
  <c r="E586" i="2"/>
  <c r="E587" i="2"/>
  <c r="E588" i="2"/>
  <c r="E589" i="2"/>
  <c r="F588" i="2"/>
  <c r="E590" i="2"/>
  <c r="E591" i="2"/>
  <c r="E592" i="2"/>
  <c r="E593" i="2"/>
  <c r="E594" i="2"/>
  <c r="E595" i="2"/>
  <c r="E596" i="2"/>
  <c r="E597" i="2"/>
  <c r="E598" i="2"/>
  <c r="E599" i="2"/>
  <c r="E600" i="2"/>
  <c r="E601" i="2"/>
  <c r="F600" i="2"/>
  <c r="E602" i="2"/>
  <c r="E603" i="2"/>
  <c r="E604" i="2"/>
  <c r="E605" i="2"/>
  <c r="E606" i="2"/>
  <c r="E607" i="2"/>
  <c r="E608" i="2"/>
  <c r="E609" i="2"/>
  <c r="E610" i="2"/>
  <c r="E3" i="2"/>
  <c r="F3" i="2"/>
  <c r="F435" i="2"/>
  <c r="F269" i="2"/>
  <c r="F233" i="2"/>
  <c r="F607" i="2"/>
  <c r="F595" i="2"/>
  <c r="F583" i="2"/>
  <c r="F571" i="2"/>
  <c r="F559" i="2"/>
  <c r="F547" i="2"/>
  <c r="F535" i="2"/>
  <c r="F523" i="2"/>
  <c r="F511" i="2"/>
  <c r="F499" i="2"/>
  <c r="F487" i="2"/>
  <c r="F475" i="2"/>
  <c r="F463" i="2"/>
  <c r="F451" i="2"/>
  <c r="F439" i="2"/>
  <c r="F427" i="2"/>
  <c r="F415" i="2"/>
  <c r="F403" i="2"/>
  <c r="F391" i="2"/>
  <c r="F379" i="2"/>
  <c r="F367" i="2"/>
  <c r="F343" i="2"/>
  <c r="F331" i="2"/>
  <c r="F319" i="2"/>
  <c r="F307" i="2"/>
  <c r="F295" i="2"/>
  <c r="F283" i="2"/>
  <c r="F388" i="2"/>
  <c r="F353" i="2"/>
  <c r="F329" i="2"/>
  <c r="F316" i="2"/>
  <c r="F292" i="2"/>
  <c r="F197" i="2"/>
  <c r="F72" i="2"/>
  <c r="F48" i="2"/>
  <c r="F36" i="2"/>
  <c r="F12" i="2"/>
  <c r="F609" i="2"/>
  <c r="F597" i="2"/>
  <c r="F585" i="2"/>
  <c r="F573" i="2"/>
  <c r="F561" i="2"/>
  <c r="F549" i="2"/>
  <c r="F537" i="2"/>
  <c r="F525" i="2"/>
  <c r="F513" i="2"/>
  <c r="F501" i="2"/>
  <c r="F444" i="2"/>
  <c r="F396" i="2"/>
  <c r="F324" i="2"/>
  <c r="F288" i="2"/>
  <c r="F598" i="2"/>
  <c r="F586" i="2"/>
  <c r="F574" i="2"/>
  <c r="F562" i="2"/>
  <c r="F550" i="2"/>
  <c r="F538" i="2"/>
  <c r="F526" i="2"/>
  <c r="F514" i="2"/>
  <c r="F502" i="2"/>
  <c r="F490" i="2"/>
  <c r="F478" i="2"/>
  <c r="F466" i="2"/>
  <c r="F454" i="2"/>
  <c r="F442" i="2"/>
  <c r="F430" i="2"/>
  <c r="F418" i="2"/>
  <c r="F406" i="2"/>
  <c r="F394" i="2"/>
  <c r="F382" i="2"/>
  <c r="F370" i="2"/>
  <c r="F358" i="2"/>
  <c r="F346" i="2"/>
  <c r="F334" i="2"/>
  <c r="F322" i="2"/>
  <c r="F310" i="2"/>
  <c r="F298" i="2"/>
  <c r="F286" i="2"/>
  <c r="F274" i="2"/>
  <c r="F262" i="2"/>
  <c r="F250" i="2"/>
  <c r="F238" i="2"/>
  <c r="F226" i="2"/>
  <c r="F214" i="2"/>
  <c r="F202" i="2"/>
  <c r="F489" i="2"/>
  <c r="F477" i="2"/>
  <c r="F465" i="2"/>
  <c r="F453" i="2"/>
  <c r="F441" i="2"/>
  <c r="F429" i="2"/>
  <c r="F417" i="2"/>
  <c r="F405" i="2"/>
  <c r="F393" i="2"/>
  <c r="F381" i="2"/>
  <c r="F369" i="2"/>
  <c r="F357" i="2"/>
  <c r="F345" i="2"/>
  <c r="F333" i="2"/>
  <c r="F321" i="2"/>
  <c r="F309" i="2"/>
  <c r="F297" i="2"/>
  <c r="F285" i="2"/>
  <c r="F273" i="2"/>
  <c r="F261" i="2"/>
  <c r="F249" i="2"/>
  <c r="F237" i="2"/>
  <c r="F225" i="2"/>
  <c r="F213" i="2"/>
  <c r="F201" i="2"/>
  <c r="F189" i="2"/>
  <c r="F177" i="2"/>
  <c r="F165" i="2"/>
  <c r="F153" i="2"/>
  <c r="F141" i="2"/>
  <c r="F129" i="2"/>
  <c r="F117" i="2"/>
  <c r="F105" i="2"/>
  <c r="F93" i="2"/>
  <c r="F81" i="2"/>
  <c r="F69" i="2"/>
  <c r="F57" i="2"/>
  <c r="F45" i="2"/>
  <c r="F33" i="2"/>
  <c r="F21" i="2"/>
  <c r="F9" i="2"/>
  <c r="F356" i="2"/>
  <c r="F271" i="2"/>
  <c r="F247" i="2"/>
  <c r="F235" i="2"/>
  <c r="F223" i="2"/>
  <c r="F211" i="2"/>
  <c r="F199" i="2"/>
  <c r="F187" i="2"/>
  <c r="F175" i="2"/>
  <c r="F163" i="2"/>
  <c r="F152" i="2"/>
  <c r="F139" i="2"/>
  <c r="F127" i="2"/>
  <c r="F115" i="2"/>
  <c r="F103" i="2"/>
  <c r="F91" i="2"/>
  <c r="F79" i="2"/>
  <c r="F67" i="2"/>
  <c r="F55" i="2"/>
  <c r="F43" i="2"/>
  <c r="F31" i="2"/>
  <c r="F19" i="2"/>
  <c r="F8" i="2"/>
  <c r="F473" i="2"/>
  <c r="F401" i="2"/>
  <c r="F603" i="2"/>
  <c r="F591" i="2"/>
  <c r="F579" i="2"/>
  <c r="F567" i="2"/>
  <c r="F555" i="2"/>
  <c r="F543" i="2"/>
  <c r="F531" i="2"/>
  <c r="F519" i="2"/>
  <c r="F507" i="2"/>
  <c r="F495" i="2"/>
  <c r="F483" i="2"/>
  <c r="F471" i="2"/>
  <c r="F459" i="2"/>
  <c r="F423" i="2"/>
  <c r="F399" i="2"/>
  <c r="F375" i="2"/>
  <c r="F351" i="2"/>
  <c r="F601" i="2"/>
  <c r="F589" i="2"/>
  <c r="F577" i="2"/>
  <c r="F565" i="2"/>
  <c r="F553" i="2"/>
  <c r="F541" i="2"/>
  <c r="F529" i="2"/>
  <c r="F517" i="2"/>
  <c r="F505" i="2"/>
  <c r="F493" i="2"/>
  <c r="F481" i="2"/>
  <c r="F469" i="2"/>
  <c r="F457" i="2"/>
  <c r="F445" i="2"/>
  <c r="F433" i="2"/>
  <c r="F421" i="2"/>
  <c r="F409" i="2"/>
  <c r="F397" i="2"/>
  <c r="F385" i="2"/>
  <c r="F373" i="2"/>
  <c r="F361" i="2"/>
  <c r="F349" i="2"/>
  <c r="F337" i="2"/>
  <c r="F325" i="2"/>
  <c r="F313" i="2"/>
  <c r="F301" i="2"/>
  <c r="F289" i="2"/>
  <c r="F277" i="2"/>
  <c r="F265" i="2"/>
  <c r="F253" i="2"/>
  <c r="F241" i="2"/>
  <c r="F229" i="2"/>
  <c r="F217" i="2"/>
  <c r="F205" i="2"/>
  <c r="F193" i="2"/>
  <c r="F181" i="2"/>
  <c r="F169" i="2"/>
  <c r="F157" i="2"/>
  <c r="F145" i="2"/>
  <c r="F133" i="2"/>
  <c r="F121" i="2"/>
  <c r="F109" i="2"/>
  <c r="F97" i="2"/>
  <c r="F85" i="2"/>
  <c r="F73" i="2"/>
  <c r="F61" i="2"/>
  <c r="F49" i="2"/>
  <c r="F37" i="2"/>
  <c r="F25" i="2"/>
  <c r="F13" i="2"/>
  <c r="F606" i="2"/>
  <c r="F594" i="2"/>
  <c r="F582" i="2"/>
  <c r="F570" i="2"/>
  <c r="F558" i="2"/>
  <c r="F546" i="2"/>
  <c r="F534" i="2"/>
  <c r="F522" i="2"/>
  <c r="F510" i="2"/>
  <c r="F498" i="2"/>
  <c r="F486" i="2"/>
  <c r="F474" i="2"/>
  <c r="F462" i="2"/>
  <c r="F450" i="2"/>
  <c r="F438" i="2"/>
  <c r="F426" i="2"/>
  <c r="F414" i="2"/>
  <c r="F402" i="2"/>
  <c r="F390" i="2"/>
  <c r="F378" i="2"/>
  <c r="F366" i="2"/>
  <c r="F354" i="2"/>
  <c r="F342" i="2"/>
  <c r="F330" i="2"/>
  <c r="F581" i="2"/>
  <c r="F545" i="2"/>
  <c r="F509" i="2"/>
  <c r="F437" i="2"/>
  <c r="F377" i="2"/>
  <c r="F317" i="2"/>
  <c r="F305" i="2"/>
  <c r="F257" i="2"/>
  <c r="F221" i="2"/>
  <c r="F209" i="2"/>
  <c r="F149" i="2"/>
  <c r="F113" i="2"/>
  <c r="F101" i="2"/>
  <c r="F77" i="2"/>
  <c r="F41" i="2"/>
  <c r="F5" i="2"/>
  <c r="H389" i="2"/>
  <c r="F563" i="2"/>
  <c r="F419" i="2"/>
  <c r="F602" i="2"/>
  <c r="F590" i="2"/>
  <c r="F578" i="2"/>
  <c r="F566" i="2"/>
  <c r="F554" i="2"/>
  <c r="F542" i="2"/>
  <c r="F530" i="2"/>
  <c r="F518" i="2"/>
  <c r="F506" i="2"/>
  <c r="F494" i="2"/>
  <c r="F482" i="2"/>
  <c r="F470" i="2"/>
  <c r="F458" i="2"/>
  <c r="F446" i="2"/>
  <c r="F434" i="2"/>
  <c r="F422" i="2"/>
  <c r="F410" i="2"/>
  <c r="F398" i="2"/>
  <c r="F386" i="2"/>
  <c r="F374" i="2"/>
  <c r="F362" i="2"/>
  <c r="F350" i="2"/>
  <c r="F338" i="2"/>
  <c r="F326" i="2"/>
  <c r="F314" i="2"/>
  <c r="F290" i="2"/>
  <c r="F278" i="2"/>
  <c r="F266" i="2"/>
  <c r="F254" i="2"/>
  <c r="F242" i="2"/>
  <c r="F230" i="2"/>
  <c r="F38" i="2"/>
  <c r="F74" i="2"/>
  <c r="F302" i="2"/>
  <c r="F293" i="2"/>
  <c r="F599" i="2"/>
  <c r="F527" i="2"/>
  <c r="F491" i="2"/>
  <c r="F455" i="2"/>
  <c r="F318" i="2"/>
  <c r="F306" i="2"/>
  <c r="F294" i="2"/>
  <c r="F282" i="2"/>
  <c r="F270" i="2"/>
  <c r="F258" i="2"/>
  <c r="F246" i="2"/>
  <c r="F234" i="2"/>
  <c r="F222" i="2"/>
  <c r="F210" i="2"/>
  <c r="F198" i="2"/>
  <c r="F186" i="2"/>
  <c r="F174" i="2"/>
  <c r="F162" i="2"/>
  <c r="F150" i="2"/>
  <c r="F138" i="2"/>
  <c r="F126" i="2"/>
  <c r="F114" i="2"/>
  <c r="F102" i="2"/>
  <c r="F90" i="2"/>
  <c r="F78" i="2"/>
  <c r="F66" i="2"/>
  <c r="F54" i="2"/>
  <c r="F42" i="2"/>
  <c r="F30" i="2"/>
  <c r="F18" i="2"/>
  <c r="F6" i="2"/>
  <c r="H603" i="2"/>
  <c r="H591" i="2"/>
  <c r="H579" i="2"/>
  <c r="H567" i="2"/>
  <c r="H555" i="2"/>
  <c r="H543" i="2"/>
  <c r="H531" i="2"/>
  <c r="H519" i="2"/>
  <c r="H507" i="2"/>
  <c r="H495" i="2"/>
  <c r="H483" i="2"/>
  <c r="H471" i="2"/>
  <c r="H459" i="2"/>
  <c r="H447" i="2"/>
  <c r="H435" i="2"/>
  <c r="H423" i="2"/>
  <c r="H411" i="2"/>
  <c r="H399" i="2"/>
  <c r="H387" i="2"/>
  <c r="H375" i="2"/>
  <c r="H363" i="2"/>
  <c r="H351" i="2"/>
  <c r="H339" i="2"/>
  <c r="H327" i="2"/>
  <c r="H315" i="2"/>
  <c r="H303" i="2"/>
  <c r="H291" i="2"/>
  <c r="H279" i="2"/>
  <c r="H267" i="2"/>
  <c r="H255" i="2"/>
  <c r="H243" i="2"/>
  <c r="H231" i="2"/>
  <c r="H219" i="2"/>
  <c r="H207" i="2"/>
  <c r="H195" i="2"/>
  <c r="H183" i="2"/>
  <c r="H171" i="2"/>
  <c r="H159" i="2"/>
  <c r="H147" i="2"/>
  <c r="H135" i="2"/>
  <c r="H123" i="2"/>
  <c r="H111" i="2"/>
  <c r="H99" i="2"/>
  <c r="H87" i="2"/>
  <c r="H75" i="2"/>
  <c r="H63" i="2"/>
  <c r="H51" i="2"/>
  <c r="H39" i="2"/>
  <c r="H27" i="2"/>
  <c r="H15" i="2"/>
  <c r="F447" i="2"/>
  <c r="F411" i="2"/>
  <c r="F387" i="2"/>
  <c r="F363" i="2"/>
  <c r="F339" i="2"/>
  <c r="F327" i="2"/>
  <c r="F315" i="2"/>
  <c r="F303" i="2"/>
  <c r="F291" i="2"/>
  <c r="F267" i="2"/>
  <c r="F255" i="2"/>
  <c r="F219" i="2"/>
  <c r="F207" i="2"/>
  <c r="F218" i="2"/>
  <c r="F206" i="2"/>
  <c r="F194" i="2"/>
  <c r="F182" i="2"/>
  <c r="F170" i="2"/>
  <c r="F158" i="2"/>
  <c r="F146" i="2"/>
  <c r="F134" i="2"/>
  <c r="F122" i="2"/>
  <c r="F110" i="2"/>
  <c r="F98" i="2"/>
  <c r="F86" i="2"/>
  <c r="F62" i="2"/>
  <c r="F50" i="2"/>
  <c r="F26" i="2"/>
  <c r="F14" i="2"/>
  <c r="H359" i="2"/>
  <c r="H95" i="2"/>
  <c r="H83" i="2"/>
  <c r="H71" i="2"/>
  <c r="H59" i="2"/>
  <c r="H47" i="2"/>
  <c r="H35" i="2"/>
  <c r="H23" i="2"/>
  <c r="F384" i="2"/>
  <c r="F348" i="2"/>
  <c r="F312" i="2"/>
  <c r="F168" i="2"/>
  <c r="F132" i="2"/>
  <c r="F96" i="2"/>
  <c r="F60" i="2"/>
  <c r="F24" i="2"/>
  <c r="H405" i="2"/>
  <c r="H357" i="2"/>
  <c r="H321" i="2"/>
  <c r="H297" i="2"/>
  <c r="H249" i="2"/>
  <c r="H201" i="2"/>
  <c r="H177" i="2"/>
  <c r="F190" i="2"/>
  <c r="F178" i="2"/>
  <c r="F166" i="2"/>
  <c r="F154" i="2"/>
  <c r="F142" i="2"/>
  <c r="F130" i="2"/>
  <c r="F118" i="2"/>
  <c r="F106" i="2"/>
  <c r="F94" i="2"/>
  <c r="F82" i="2"/>
  <c r="F70" i="2"/>
  <c r="F58" i="2"/>
  <c r="F46" i="2"/>
  <c r="F34" i="2"/>
  <c r="F22" i="2"/>
  <c r="F10" i="2"/>
  <c r="H607" i="2"/>
  <c r="H595" i="2"/>
  <c r="H583" i="2"/>
  <c r="H571" i="2"/>
  <c r="H559" i="2"/>
  <c r="H547" i="2"/>
  <c r="H535" i="2"/>
  <c r="H523" i="2"/>
  <c r="H511" i="2"/>
  <c r="H499" i="2"/>
  <c r="H487" i="2"/>
  <c r="H475" i="2"/>
  <c r="H463" i="2"/>
  <c r="H451" i="2"/>
  <c r="H439" i="2"/>
  <c r="H427" i="2"/>
  <c r="H415" i="2"/>
  <c r="H379" i="2"/>
  <c r="H367" i="2"/>
  <c r="H355" i="2"/>
  <c r="H331" i="2"/>
  <c r="H307" i="2"/>
  <c r="H283" i="2"/>
  <c r="H259" i="2"/>
  <c r="H235" i="2"/>
  <c r="H211" i="2"/>
  <c r="H187" i="2"/>
  <c r="H163" i="2"/>
  <c r="H139" i="2"/>
  <c r="H127" i="2"/>
  <c r="H115" i="2"/>
  <c r="H103" i="2"/>
  <c r="H91" i="2"/>
  <c r="H79" i="2"/>
  <c r="H67" i="2"/>
  <c r="H55" i="2"/>
  <c r="H43" i="2"/>
  <c r="H31" i="2"/>
  <c r="H19" i="2"/>
  <c r="F392" i="2"/>
  <c r="F380" i="2"/>
  <c r="H605" i="2"/>
  <c r="H593" i="2"/>
  <c r="H581" i="2"/>
  <c r="H569" i="2"/>
  <c r="H557" i="2"/>
  <c r="H545" i="2"/>
  <c r="H533" i="2"/>
  <c r="H521" i="2"/>
  <c r="H509" i="2"/>
  <c r="H497" i="2"/>
  <c r="H485" i="2"/>
  <c r="H473" i="2"/>
  <c r="H461" i="2"/>
  <c r="H449" i="2"/>
  <c r="H437" i="2"/>
  <c r="H425" i="2"/>
  <c r="H413" i="2"/>
  <c r="H401" i="2"/>
  <c r="H365" i="2"/>
  <c r="H353" i="2"/>
  <c r="H341" i="2"/>
  <c r="H329" i="2"/>
  <c r="H317" i="2"/>
  <c r="H305" i="2"/>
  <c r="H293" i="2"/>
  <c r="H281" i="2"/>
  <c r="H269" i="2"/>
  <c r="H257" i="2"/>
  <c r="H245" i="2"/>
  <c r="H233" i="2"/>
  <c r="H221" i="2"/>
  <c r="H209" i="2"/>
  <c r="H197" i="2"/>
  <c r="H185" i="2"/>
  <c r="H173" i="2"/>
  <c r="H161" i="2"/>
  <c r="H149" i="2"/>
  <c r="H137" i="2"/>
  <c r="H113" i="2"/>
  <c r="H101" i="2"/>
  <c r="H77" i="2"/>
  <c r="H65" i="2"/>
  <c r="H41" i="2"/>
  <c r="H29" i="2"/>
  <c r="H5" i="2"/>
  <c r="F355" i="2"/>
  <c r="F328" i="2"/>
  <c r="F164" i="2"/>
  <c r="F44" i="2"/>
  <c r="F7" i="2"/>
  <c r="F116" i="2"/>
  <c r="F608" i="2"/>
  <c r="F596" i="2"/>
  <c r="F584" i="2"/>
  <c r="F572" i="2"/>
  <c r="F560" i="2"/>
  <c r="F548" i="2"/>
  <c r="F536" i="2"/>
  <c r="F524" i="2"/>
  <c r="F512" i="2"/>
  <c r="F500" i="2"/>
  <c r="F488" i="2"/>
  <c r="F476" i="2"/>
  <c r="F464" i="2"/>
  <c r="F452" i="2"/>
  <c r="F440" i="2"/>
  <c r="F428" i="2"/>
  <c r="F416" i="2"/>
  <c r="F404" i="2"/>
  <c r="F368" i="2"/>
  <c r="F332" i="2"/>
  <c r="F320" i="2"/>
  <c r="F296" i="2"/>
  <c r="F284" i="2"/>
  <c r="F272" i="2"/>
  <c r="F248" i="2"/>
  <c r="F236" i="2"/>
  <c r="F224" i="2"/>
  <c r="F212" i="2"/>
  <c r="F200" i="2"/>
  <c r="F188" i="2"/>
  <c r="F176" i="2"/>
  <c r="F140" i="2"/>
  <c r="F104" i="2"/>
  <c r="F68" i="2"/>
  <c r="F32" i="2"/>
  <c r="F352" i="2"/>
  <c r="F80" i="2"/>
  <c r="F344" i="2"/>
  <c r="F151" i="2"/>
  <c r="F604" i="2"/>
  <c r="F592" i="2"/>
  <c r="F580" i="2"/>
  <c r="F568" i="2"/>
  <c r="F556" i="2"/>
  <c r="F544" i="2"/>
  <c r="F532" i="2"/>
  <c r="F520" i="2"/>
  <c r="F508" i="2"/>
  <c r="F496" i="2"/>
  <c r="F484" i="2"/>
  <c r="F472" i="2"/>
  <c r="F460" i="2"/>
  <c r="F448" i="2"/>
  <c r="F436" i="2"/>
  <c r="F424" i="2"/>
  <c r="F412" i="2"/>
  <c r="F400" i="2"/>
  <c r="F376" i="2"/>
  <c r="F364" i="2"/>
  <c r="F340" i="2"/>
  <c r="F304" i="2"/>
  <c r="F280" i="2"/>
  <c r="F268" i="2"/>
  <c r="F256" i="2"/>
  <c r="F244" i="2"/>
  <c r="F232" i="2"/>
  <c r="F220" i="2"/>
  <c r="F208" i="2"/>
  <c r="F196" i="2"/>
  <c r="F184" i="2"/>
  <c r="F172" i="2"/>
  <c r="F160" i="2"/>
  <c r="F161" i="2"/>
  <c r="F148" i="2"/>
  <c r="F136" i="2"/>
  <c r="F124" i="2"/>
  <c r="F125" i="2"/>
  <c r="F112" i="2"/>
  <c r="F100" i="2"/>
  <c r="F88" i="2"/>
  <c r="F89" i="2"/>
  <c r="F76" i="2"/>
  <c r="F64" i="2"/>
  <c r="F52" i="2"/>
  <c r="F53" i="2"/>
  <c r="F40" i="2"/>
  <c r="F28" i="2"/>
  <c r="F16" i="2"/>
  <c r="F17" i="2"/>
  <c r="F4" i="2"/>
  <c r="F185" i="2"/>
  <c r="F29" i="2"/>
  <c r="F279" i="2"/>
  <c r="F243" i="2"/>
  <c r="F231" i="2"/>
  <c r="F195" i="2"/>
  <c r="F183" i="2"/>
  <c r="F171" i="2"/>
  <c r="F159" i="2"/>
  <c r="F147" i="2"/>
  <c r="F135" i="2"/>
  <c r="F123" i="2"/>
  <c r="F111" i="2"/>
  <c r="F99" i="2"/>
  <c r="F87" i="2"/>
  <c r="F75" i="2"/>
  <c r="F63" i="2"/>
  <c r="F51" i="2"/>
  <c r="F39" i="2"/>
  <c r="F27" i="2"/>
  <c r="F15" i="2"/>
  <c r="F593" i="2"/>
  <c r="F575" i="2"/>
  <c r="F557" i="2"/>
  <c r="F539" i="2"/>
  <c r="F521" i="2"/>
  <c r="F503" i="2"/>
  <c r="F485" i="2"/>
  <c r="F467" i="2"/>
  <c r="F449" i="2"/>
  <c r="F431" i="2"/>
  <c r="F413" i="2"/>
  <c r="F341" i="2"/>
  <c r="F65" i="2"/>
  <c r="F281" i="2"/>
  <c r="F365" i="2"/>
  <c r="F308" i="2"/>
  <c r="F245" i="2"/>
  <c r="F137" i="2"/>
  <c r="F20" i="2"/>
  <c r="F389" i="2"/>
  <c r="F173" i="2"/>
  <c r="F56" i="2"/>
  <c r="F259" i="2"/>
  <c r="F260" i="2"/>
  <c r="F605" i="2"/>
  <c r="F587" i="2"/>
  <c r="F569" i="2"/>
  <c r="F551" i="2"/>
  <c r="F533" i="2"/>
  <c r="F515" i="2"/>
  <c r="F497" i="2"/>
  <c r="F479" i="2"/>
  <c r="F461" i="2"/>
  <c r="F443" i="2"/>
  <c r="F425" i="2"/>
  <c r="F407" i="2"/>
  <c r="F92" i="2"/>
  <c r="H602" i="2"/>
  <c r="H590" i="2"/>
  <c r="H578" i="2"/>
  <c r="H566" i="2"/>
  <c r="H554" i="2"/>
  <c r="H542" i="2"/>
  <c r="H530" i="2"/>
  <c r="H518" i="2"/>
  <c r="H506" i="2"/>
  <c r="H494" i="2"/>
  <c r="H482" i="2"/>
  <c r="H470" i="2"/>
  <c r="H458" i="2"/>
  <c r="H446" i="2"/>
  <c r="H434" i="2"/>
  <c r="H422" i="2"/>
  <c r="H410" i="2"/>
  <c r="H398" i="2"/>
  <c r="H386" i="2"/>
  <c r="H374" i="2"/>
  <c r="H362" i="2"/>
  <c r="H350" i="2"/>
  <c r="H326" i="2"/>
  <c r="H314" i="2"/>
  <c r="H302" i="2"/>
  <c r="H290" i="2"/>
  <c r="H278" i="2"/>
  <c r="H266" i="2"/>
  <c r="H254" i="2"/>
  <c r="H242" i="2"/>
  <c r="H230" i="2"/>
  <c r="H218" i="2"/>
  <c r="H206" i="2"/>
  <c r="H194" i="2"/>
  <c r="H182" i="2"/>
  <c r="H170" i="2"/>
  <c r="H158" i="2"/>
  <c r="H146" i="2"/>
  <c r="H134" i="2"/>
  <c r="H122" i="2"/>
  <c r="H110" i="2"/>
  <c r="H98" i="2"/>
  <c r="H86" i="2"/>
  <c r="H74" i="2"/>
  <c r="H62" i="2"/>
  <c r="H50" i="2"/>
  <c r="H38" i="2"/>
  <c r="H26" i="2"/>
  <c r="F128" i="2"/>
  <c r="H337" i="2"/>
  <c r="H338" i="2"/>
  <c r="H600" i="2"/>
  <c r="H588" i="2"/>
  <c r="H576" i="2"/>
  <c r="H564" i="2"/>
  <c r="H552" i="2"/>
  <c r="H540" i="2"/>
  <c r="H528" i="2"/>
  <c r="H516" i="2"/>
  <c r="H504" i="2"/>
  <c r="H492" i="2"/>
  <c r="H480" i="2"/>
  <c r="H468" i="2"/>
  <c r="H456" i="2"/>
  <c r="H444" i="2"/>
  <c r="H432" i="2"/>
  <c r="H420" i="2"/>
  <c r="H408" i="2"/>
  <c r="H396" i="2"/>
  <c r="H384" i="2"/>
  <c r="H360" i="2"/>
  <c r="H348" i="2"/>
  <c r="H377" i="2"/>
  <c r="H599" i="2"/>
  <c r="H587" i="2"/>
  <c r="H575" i="2"/>
  <c r="H563" i="2"/>
  <c r="H551" i="2"/>
  <c r="H539" i="2"/>
  <c r="H527" i="2"/>
  <c r="H515" i="2"/>
  <c r="H503" i="2"/>
  <c r="H491" i="2"/>
  <c r="H479" i="2"/>
  <c r="H467" i="2"/>
  <c r="H455" i="2"/>
  <c r="H443" i="2"/>
  <c r="H431" i="2"/>
  <c r="H419" i="2"/>
  <c r="H407" i="2"/>
  <c r="H395" i="2"/>
  <c r="H383" i="2"/>
  <c r="H371" i="2"/>
  <c r="H347" i="2"/>
  <c r="H335" i="2"/>
  <c r="H323" i="2"/>
  <c r="H311" i="2"/>
  <c r="H299" i="2"/>
  <c r="H287" i="2"/>
  <c r="H275" i="2"/>
  <c r="H263" i="2"/>
  <c r="H251" i="2"/>
  <c r="H239" i="2"/>
  <c r="H227" i="2"/>
  <c r="H215" i="2"/>
  <c r="H203" i="2"/>
  <c r="H191" i="2"/>
  <c r="H179" i="2"/>
  <c r="H167" i="2"/>
  <c r="H155" i="2"/>
  <c r="H143" i="2"/>
  <c r="H131" i="2"/>
  <c r="H372" i="2"/>
  <c r="H225" i="2"/>
  <c r="H609" i="2"/>
  <c r="H597" i="2"/>
  <c r="H585" i="2"/>
  <c r="H573" i="2"/>
  <c r="H561" i="2"/>
  <c r="H549" i="2"/>
  <c r="H537" i="2"/>
  <c r="H525" i="2"/>
  <c r="H513" i="2"/>
  <c r="H501" i="2"/>
  <c r="H489" i="2"/>
  <c r="H477" i="2"/>
  <c r="H465" i="2"/>
  <c r="H453" i="2"/>
  <c r="H441" i="2"/>
  <c r="H429" i="2"/>
  <c r="H417" i="2"/>
  <c r="H393" i="2"/>
  <c r="H381" i="2"/>
  <c r="H369" i="2"/>
  <c r="H345" i="2"/>
  <c r="H333" i="2"/>
  <c r="H309" i="2"/>
  <c r="H285" i="2"/>
  <c r="H261" i="2"/>
  <c r="H237" i="2"/>
  <c r="H213" i="2"/>
  <c r="H189" i="2"/>
  <c r="H165" i="2"/>
  <c r="F395" i="2"/>
  <c r="F383" i="2"/>
  <c r="F371" i="2"/>
  <c r="F359" i="2"/>
  <c r="F347" i="2"/>
  <c r="F335" i="2"/>
  <c r="F323" i="2"/>
  <c r="F311" i="2"/>
  <c r="F299" i="2"/>
  <c r="F287" i="2"/>
  <c r="F275" i="2"/>
  <c r="F263" i="2"/>
  <c r="F251" i="2"/>
  <c r="F239" i="2"/>
  <c r="F227" i="2"/>
  <c r="F215" i="2"/>
  <c r="F203" i="2"/>
  <c r="F191" i="2"/>
  <c r="F179" i="2"/>
  <c r="F167" i="2"/>
  <c r="F155" i="2"/>
  <c r="F143" i="2"/>
  <c r="F131" i="2"/>
  <c r="F119" i="2"/>
  <c r="F107" i="2"/>
  <c r="F95" i="2"/>
  <c r="F83" i="2"/>
  <c r="F71" i="2"/>
  <c r="F59" i="2"/>
  <c r="F47" i="2"/>
  <c r="F35" i="2"/>
  <c r="F23" i="2"/>
  <c r="F11" i="2"/>
  <c r="H153" i="2"/>
  <c r="H3" i="2"/>
  <c r="H403" i="2"/>
  <c r="H336" i="2"/>
  <c r="H324" i="2"/>
  <c r="H312" i="2"/>
  <c r="H300" i="2"/>
  <c r="H288" i="2"/>
  <c r="H276" i="2"/>
  <c r="H264" i="2"/>
  <c r="H252" i="2"/>
  <c r="H240" i="2"/>
  <c r="H228" i="2"/>
  <c r="H216" i="2"/>
  <c r="H204" i="2"/>
  <c r="H192" i="2"/>
  <c r="H180" i="2"/>
  <c r="H168" i="2"/>
  <c r="H156" i="2"/>
  <c r="H144" i="2"/>
  <c r="H132" i="2"/>
  <c r="H120" i="2"/>
  <c r="H108" i="2"/>
  <c r="H96" i="2"/>
  <c r="H84" i="2"/>
  <c r="H72" i="2"/>
  <c r="H60" i="2"/>
  <c r="H48" i="2"/>
  <c r="H36" i="2"/>
  <c r="H24" i="2"/>
  <c r="H12" i="2"/>
  <c r="H141" i="2"/>
  <c r="H129" i="2"/>
  <c r="H117" i="2"/>
  <c r="H105" i="2"/>
  <c r="H93" i="2"/>
  <c r="H81" i="2"/>
  <c r="H69" i="2"/>
  <c r="H57" i="2"/>
  <c r="H45" i="2"/>
  <c r="H14"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P38" i="2"/>
  <c r="P39" i="2"/>
  <c r="P36" i="2"/>
  <c r="J612" i="2"/>
  <c r="C615" i="2"/>
  <c r="E615" i="2"/>
  <c r="L4" i="2"/>
  <c r="M4" i="2"/>
  <c r="L148" i="2"/>
  <c r="M148" i="2"/>
  <c r="L292" i="2"/>
  <c r="M292" i="2"/>
  <c r="L436" i="2"/>
  <c r="M436" i="2"/>
  <c r="L580" i="2"/>
  <c r="M580" i="2"/>
  <c r="L113" i="2"/>
  <c r="M113" i="2"/>
  <c r="L257" i="2"/>
  <c r="M257" i="2"/>
  <c r="L401" i="2"/>
  <c r="M401" i="2"/>
  <c r="L545" i="2"/>
  <c r="M545" i="2"/>
  <c r="L78" i="2"/>
  <c r="M78" i="2"/>
  <c r="L222" i="2"/>
  <c r="M222" i="2"/>
  <c r="L366" i="2"/>
  <c r="M366" i="2"/>
  <c r="L510" i="2"/>
  <c r="M510" i="2"/>
  <c r="L43" i="2"/>
  <c r="M43" i="2"/>
  <c r="L187" i="2"/>
  <c r="M187" i="2"/>
  <c r="L331" i="2"/>
  <c r="M331" i="2"/>
  <c r="L475" i="2"/>
  <c r="M475" i="2"/>
  <c r="L8" i="2"/>
  <c r="M8" i="2"/>
  <c r="L152" i="2"/>
  <c r="M152" i="2"/>
  <c r="L296" i="2"/>
  <c r="M296" i="2"/>
  <c r="L440" i="2"/>
  <c r="M440" i="2"/>
  <c r="L584" i="2"/>
  <c r="M584" i="2"/>
  <c r="L16" i="2"/>
  <c r="M16" i="2"/>
  <c r="L160" i="2"/>
  <c r="M160" i="2"/>
  <c r="L304" i="2"/>
  <c r="M304" i="2"/>
  <c r="L448" i="2"/>
  <c r="M448" i="2"/>
  <c r="L592" i="2"/>
  <c r="M592" i="2"/>
  <c r="L125" i="2"/>
  <c r="M125" i="2"/>
  <c r="L269" i="2"/>
  <c r="M269" i="2"/>
  <c r="L413" i="2"/>
  <c r="M413" i="2"/>
  <c r="L557" i="2"/>
  <c r="M557" i="2"/>
  <c r="L90" i="2"/>
  <c r="M90" i="2"/>
  <c r="L234" i="2"/>
  <c r="M234" i="2"/>
  <c r="L378" i="2"/>
  <c r="M378" i="2"/>
  <c r="L522" i="2"/>
  <c r="M522" i="2"/>
  <c r="L55" i="2"/>
  <c r="M55" i="2"/>
  <c r="L199" i="2"/>
  <c r="M199" i="2"/>
  <c r="L343" i="2"/>
  <c r="M343" i="2"/>
  <c r="L487" i="2"/>
  <c r="M487" i="2"/>
  <c r="L20" i="2"/>
  <c r="M20" i="2"/>
  <c r="L164" i="2"/>
  <c r="M164" i="2"/>
  <c r="L308" i="2"/>
  <c r="M308" i="2"/>
  <c r="L452" i="2"/>
  <c r="M452" i="2"/>
  <c r="L596" i="2"/>
  <c r="M596" i="2"/>
  <c r="L33" i="2"/>
  <c r="M33" i="2"/>
  <c r="L177" i="2"/>
  <c r="M177" i="2"/>
  <c r="L321" i="2"/>
  <c r="M321" i="2"/>
  <c r="L465" i="2"/>
  <c r="M465" i="2"/>
  <c r="L609" i="2"/>
  <c r="M609" i="2"/>
  <c r="L118" i="2"/>
  <c r="M118" i="2"/>
  <c r="L262" i="2"/>
  <c r="M262" i="2"/>
  <c r="L28" i="2"/>
  <c r="M28" i="2"/>
  <c r="L172" i="2"/>
  <c r="M172" i="2"/>
  <c r="L316" i="2"/>
  <c r="M316" i="2"/>
  <c r="L460" i="2"/>
  <c r="M460" i="2"/>
  <c r="L604" i="2"/>
  <c r="M604" i="2"/>
  <c r="L137" i="2"/>
  <c r="M137" i="2"/>
  <c r="L281" i="2"/>
  <c r="M281" i="2"/>
  <c r="L425" i="2"/>
  <c r="M425" i="2"/>
  <c r="L569" i="2"/>
  <c r="M569" i="2"/>
  <c r="L102" i="2"/>
  <c r="M102" i="2"/>
  <c r="L246" i="2"/>
  <c r="M246" i="2"/>
  <c r="L390" i="2"/>
  <c r="M390" i="2"/>
  <c r="L534" i="2"/>
  <c r="M534" i="2"/>
  <c r="L40" i="2"/>
  <c r="M40" i="2"/>
  <c r="L184" i="2"/>
  <c r="M184" i="2"/>
  <c r="L328" i="2"/>
  <c r="M328" i="2"/>
  <c r="L472" i="2"/>
  <c r="M472" i="2"/>
  <c r="L5" i="2"/>
  <c r="M5" i="2"/>
  <c r="L149" i="2"/>
  <c r="M149" i="2"/>
  <c r="L293" i="2"/>
  <c r="M293" i="2"/>
  <c r="L437" i="2"/>
  <c r="M437" i="2"/>
  <c r="L581" i="2"/>
  <c r="M581" i="2"/>
  <c r="L114" i="2"/>
  <c r="M114" i="2"/>
  <c r="L52" i="2"/>
  <c r="M52" i="2"/>
  <c r="L196" i="2"/>
  <c r="M196" i="2"/>
  <c r="L340" i="2"/>
  <c r="M340" i="2"/>
  <c r="L484" i="2"/>
  <c r="M484" i="2"/>
  <c r="L17" i="2"/>
  <c r="M17" i="2"/>
  <c r="L161" i="2"/>
  <c r="M161" i="2"/>
  <c r="L305" i="2"/>
  <c r="M305" i="2"/>
  <c r="L449" i="2"/>
  <c r="M449" i="2"/>
  <c r="L593" i="2"/>
  <c r="M593" i="2"/>
  <c r="L126" i="2"/>
  <c r="M126" i="2"/>
  <c r="L270" i="2"/>
  <c r="M270" i="2"/>
  <c r="L414" i="2"/>
  <c r="M414" i="2"/>
  <c r="L558" i="2"/>
  <c r="M558" i="2"/>
  <c r="L91" i="2"/>
  <c r="M91" i="2"/>
  <c r="L235" i="2"/>
  <c r="M235" i="2"/>
  <c r="L379" i="2"/>
  <c r="M379" i="2"/>
  <c r="L523" i="2"/>
  <c r="M523" i="2"/>
  <c r="L56" i="2"/>
  <c r="M56" i="2"/>
  <c r="L200" i="2"/>
  <c r="M200" i="2"/>
  <c r="L344" i="2"/>
  <c r="M344" i="2"/>
  <c r="L488" i="2"/>
  <c r="M488" i="2"/>
  <c r="L375" i="2"/>
  <c r="M375" i="2"/>
  <c r="L69" i="2"/>
  <c r="M69" i="2"/>
  <c r="L213" i="2"/>
  <c r="M213" i="2"/>
  <c r="L357" i="2"/>
  <c r="M357" i="2"/>
  <c r="L501" i="2"/>
  <c r="M501" i="2"/>
  <c r="L10" i="2"/>
  <c r="M10" i="2"/>
  <c r="L154" i="2"/>
  <c r="M154" i="2"/>
  <c r="L298" i="2"/>
  <c r="M298" i="2"/>
  <c r="L442" i="2"/>
  <c r="M442" i="2"/>
  <c r="L586" i="2"/>
  <c r="M586" i="2"/>
  <c r="L95" i="2"/>
  <c r="M95" i="2"/>
  <c r="L239" i="2"/>
  <c r="M239" i="2"/>
  <c r="L383" i="2"/>
  <c r="M383" i="2"/>
  <c r="L527" i="2"/>
  <c r="M527" i="2"/>
  <c r="L36" i="2"/>
  <c r="M36" i="2"/>
  <c r="L180" i="2"/>
  <c r="M180" i="2"/>
  <c r="L324" i="2"/>
  <c r="M324" i="2"/>
  <c r="L468" i="2"/>
  <c r="M468" i="2"/>
  <c r="L3" i="2"/>
  <c r="M3" i="2"/>
  <c r="L121" i="2"/>
  <c r="M121" i="2"/>
  <c r="L265" i="2"/>
  <c r="M265" i="2"/>
  <c r="L409" i="2"/>
  <c r="M409" i="2"/>
  <c r="L553" i="2"/>
  <c r="M553" i="2"/>
  <c r="L99" i="2"/>
  <c r="M99" i="2"/>
  <c r="L303" i="2"/>
  <c r="M303" i="2"/>
  <c r="L543" i="2"/>
  <c r="M543" i="2"/>
  <c r="L134" i="2"/>
  <c r="M134" i="2"/>
  <c r="L278" i="2"/>
  <c r="M278" i="2"/>
  <c r="L422" i="2"/>
  <c r="M422" i="2"/>
  <c r="L566" i="2"/>
  <c r="M566" i="2"/>
  <c r="L208" i="2"/>
  <c r="M208" i="2"/>
  <c r="L352" i="2"/>
  <c r="M352" i="2"/>
  <c r="L29" i="2"/>
  <c r="M29" i="2"/>
  <c r="L173" i="2"/>
  <c r="M173" i="2"/>
  <c r="L317" i="2"/>
  <c r="M317" i="2"/>
  <c r="L605" i="2"/>
  <c r="M605" i="2"/>
  <c r="L138" i="2"/>
  <c r="M138" i="2"/>
  <c r="L426" i="2"/>
  <c r="M426" i="2"/>
  <c r="L103" i="2"/>
  <c r="M103" i="2"/>
  <c r="L247" i="2"/>
  <c r="M247" i="2"/>
  <c r="L535" i="2"/>
  <c r="M535" i="2"/>
  <c r="L68" i="2"/>
  <c r="M68" i="2"/>
  <c r="L356" i="2"/>
  <c r="M356" i="2"/>
  <c r="L500" i="2"/>
  <c r="M500" i="2"/>
  <c r="L81" i="2"/>
  <c r="M81" i="2"/>
  <c r="L225" i="2"/>
  <c r="M225" i="2"/>
  <c r="L513" i="2"/>
  <c r="M513" i="2"/>
  <c r="L22" i="2"/>
  <c r="M22" i="2"/>
  <c r="L166" i="2"/>
  <c r="M166" i="2"/>
  <c r="L454" i="2"/>
  <c r="M454" i="2"/>
  <c r="L598" i="2"/>
  <c r="M598" i="2"/>
  <c r="L107" i="2"/>
  <c r="M107" i="2"/>
  <c r="L395" i="2"/>
  <c r="M395" i="2"/>
  <c r="L539" i="2"/>
  <c r="M539" i="2"/>
  <c r="L192" i="2"/>
  <c r="M192" i="2"/>
  <c r="L336" i="2"/>
  <c r="M336" i="2"/>
  <c r="L291" i="2"/>
  <c r="M291" i="2"/>
  <c r="L277" i="2"/>
  <c r="M277" i="2"/>
  <c r="L421" i="2"/>
  <c r="M421" i="2"/>
  <c r="L111" i="2"/>
  <c r="M111" i="2"/>
  <c r="L315" i="2"/>
  <c r="M315" i="2"/>
  <c r="L146" i="2"/>
  <c r="M146" i="2"/>
  <c r="L290" i="2"/>
  <c r="M290" i="2"/>
  <c r="L578" i="2"/>
  <c r="M578" i="2"/>
  <c r="L64" i="2"/>
  <c r="M64" i="2"/>
  <c r="L496" i="2"/>
  <c r="M496" i="2"/>
  <c r="L461" i="2"/>
  <c r="M461" i="2"/>
  <c r="L282" i="2"/>
  <c r="M282" i="2"/>
  <c r="L570" i="2"/>
  <c r="M570" i="2"/>
  <c r="L391" i="2"/>
  <c r="M391" i="2"/>
  <c r="L212" i="2"/>
  <c r="M212" i="2"/>
  <c r="L411" i="2"/>
  <c r="M411" i="2"/>
  <c r="L369" i="2"/>
  <c r="M369" i="2"/>
  <c r="L310" i="2"/>
  <c r="M310" i="2"/>
  <c r="L251" i="2"/>
  <c r="M251" i="2"/>
  <c r="L48" i="2"/>
  <c r="M48" i="2"/>
  <c r="L480" i="2"/>
  <c r="M480" i="2"/>
  <c r="L133" i="2"/>
  <c r="M133" i="2"/>
  <c r="L565" i="2"/>
  <c r="M565" i="2"/>
  <c r="L591" i="2"/>
  <c r="M591" i="2"/>
  <c r="L434" i="2"/>
  <c r="M434" i="2"/>
  <c r="L76" i="2"/>
  <c r="M76" i="2"/>
  <c r="L220" i="2"/>
  <c r="M220" i="2"/>
  <c r="L364" i="2"/>
  <c r="M364" i="2"/>
  <c r="L508" i="2"/>
  <c r="M508" i="2"/>
  <c r="L41" i="2"/>
  <c r="M41" i="2"/>
  <c r="L185" i="2"/>
  <c r="M185" i="2"/>
  <c r="L329" i="2"/>
  <c r="M329" i="2"/>
  <c r="L473" i="2"/>
  <c r="M473" i="2"/>
  <c r="L6" i="2"/>
  <c r="M6" i="2"/>
  <c r="L88" i="2"/>
  <c r="M88" i="2"/>
  <c r="L232" i="2"/>
  <c r="M232" i="2"/>
  <c r="L376" i="2"/>
  <c r="M376" i="2"/>
  <c r="L520" i="2"/>
  <c r="M520" i="2"/>
  <c r="L53" i="2"/>
  <c r="M53" i="2"/>
  <c r="L197" i="2"/>
  <c r="M197" i="2"/>
  <c r="L341" i="2"/>
  <c r="M341" i="2"/>
  <c r="L485" i="2"/>
  <c r="M485" i="2"/>
  <c r="L18" i="2"/>
  <c r="M18" i="2"/>
  <c r="L162" i="2"/>
  <c r="M162" i="2"/>
  <c r="L306" i="2"/>
  <c r="M306" i="2"/>
  <c r="L450" i="2"/>
  <c r="M450" i="2"/>
  <c r="L594" i="2"/>
  <c r="M594" i="2"/>
  <c r="L127" i="2"/>
  <c r="M127" i="2"/>
  <c r="L271" i="2"/>
  <c r="M271" i="2"/>
  <c r="L415" i="2"/>
  <c r="M415" i="2"/>
  <c r="L559" i="2"/>
  <c r="M559" i="2"/>
  <c r="L92" i="2"/>
  <c r="M92" i="2"/>
  <c r="L236" i="2"/>
  <c r="M236" i="2"/>
  <c r="L380" i="2"/>
  <c r="M380" i="2"/>
  <c r="L524" i="2"/>
  <c r="M524" i="2"/>
  <c r="L459" i="2"/>
  <c r="M459" i="2"/>
  <c r="L105" i="2"/>
  <c r="M105" i="2"/>
  <c r="L249" i="2"/>
  <c r="M249" i="2"/>
  <c r="L393" i="2"/>
  <c r="M393" i="2"/>
  <c r="L537" i="2"/>
  <c r="M537" i="2"/>
  <c r="L46" i="2"/>
  <c r="M46" i="2"/>
  <c r="L190" i="2"/>
  <c r="M190" i="2"/>
  <c r="L334" i="2"/>
  <c r="M334" i="2"/>
  <c r="L100" i="2"/>
  <c r="M100" i="2"/>
  <c r="L244" i="2"/>
  <c r="M244" i="2"/>
  <c r="L388" i="2"/>
  <c r="M388" i="2"/>
  <c r="L532" i="2"/>
  <c r="M532" i="2"/>
  <c r="L65" i="2"/>
  <c r="M65" i="2"/>
  <c r="L209" i="2"/>
  <c r="M209" i="2"/>
  <c r="L353" i="2"/>
  <c r="M353" i="2"/>
  <c r="L497" i="2"/>
  <c r="M497" i="2"/>
  <c r="L30" i="2"/>
  <c r="M30" i="2"/>
  <c r="L174" i="2"/>
  <c r="M174" i="2"/>
  <c r="L318" i="2"/>
  <c r="M318" i="2"/>
  <c r="L462" i="2"/>
  <c r="M462" i="2"/>
  <c r="L606" i="2"/>
  <c r="M606" i="2"/>
  <c r="L112" i="2"/>
  <c r="M112" i="2"/>
  <c r="L256" i="2"/>
  <c r="M256" i="2"/>
  <c r="L400" i="2"/>
  <c r="M400" i="2"/>
  <c r="L544" i="2"/>
  <c r="M544" i="2"/>
  <c r="L77" i="2"/>
  <c r="M77" i="2"/>
  <c r="L221" i="2"/>
  <c r="M221" i="2"/>
  <c r="L365" i="2"/>
  <c r="M365" i="2"/>
  <c r="L509" i="2"/>
  <c r="M509" i="2"/>
  <c r="L42" i="2"/>
  <c r="M42" i="2"/>
  <c r="L186" i="2"/>
  <c r="M186" i="2"/>
  <c r="L330" i="2"/>
  <c r="M330" i="2"/>
  <c r="L474" i="2"/>
  <c r="M474" i="2"/>
  <c r="L7" i="2"/>
  <c r="M7" i="2"/>
  <c r="L151" i="2"/>
  <c r="M151" i="2"/>
  <c r="L295" i="2"/>
  <c r="M295" i="2"/>
  <c r="L439" i="2"/>
  <c r="M439" i="2"/>
  <c r="L583" i="2"/>
  <c r="M583" i="2"/>
  <c r="L116" i="2"/>
  <c r="M116" i="2"/>
  <c r="L260" i="2"/>
  <c r="M260" i="2"/>
  <c r="L404" i="2"/>
  <c r="M404" i="2"/>
  <c r="L548" i="2"/>
  <c r="M548" i="2"/>
  <c r="L519" i="2"/>
  <c r="M519" i="2"/>
  <c r="L129" i="2"/>
  <c r="M129" i="2"/>
  <c r="L273" i="2"/>
  <c r="M273" i="2"/>
  <c r="L417" i="2"/>
  <c r="M417" i="2"/>
  <c r="L561" i="2"/>
  <c r="M561" i="2"/>
  <c r="L70" i="2"/>
  <c r="M70" i="2"/>
  <c r="L214" i="2"/>
  <c r="M214" i="2"/>
  <c r="L358" i="2"/>
  <c r="M358" i="2"/>
  <c r="L502" i="2"/>
  <c r="M502" i="2"/>
  <c r="L11" i="2"/>
  <c r="M11" i="2"/>
  <c r="L155" i="2"/>
  <c r="M155" i="2"/>
  <c r="L299" i="2"/>
  <c r="M299" i="2"/>
  <c r="L443" i="2"/>
  <c r="M443" i="2"/>
  <c r="L587" i="2"/>
  <c r="M587" i="2"/>
  <c r="L96" i="2"/>
  <c r="M96" i="2"/>
  <c r="L240" i="2"/>
  <c r="M240" i="2"/>
  <c r="L384" i="2"/>
  <c r="M384" i="2"/>
  <c r="L528" i="2"/>
  <c r="M528" i="2"/>
  <c r="L37" i="2"/>
  <c r="M37" i="2"/>
  <c r="L181" i="2"/>
  <c r="M181" i="2"/>
  <c r="L325" i="2"/>
  <c r="M325" i="2"/>
  <c r="L469" i="2"/>
  <c r="M469" i="2"/>
  <c r="L15" i="2"/>
  <c r="M15" i="2"/>
  <c r="L159" i="2"/>
  <c r="M159" i="2"/>
  <c r="L363" i="2"/>
  <c r="M363" i="2"/>
  <c r="L50" i="2"/>
  <c r="M50" i="2"/>
  <c r="L194" i="2"/>
  <c r="M194" i="2"/>
  <c r="L338" i="2"/>
  <c r="M338" i="2"/>
  <c r="L482" i="2"/>
  <c r="M482" i="2"/>
  <c r="L495" i="2"/>
  <c r="M495" i="2"/>
  <c r="L387" i="2"/>
  <c r="M387" i="2"/>
  <c r="L350" i="2"/>
  <c r="M350" i="2"/>
  <c r="L124" i="2"/>
  <c r="M124" i="2"/>
  <c r="L268" i="2"/>
  <c r="M268" i="2"/>
  <c r="L412" i="2"/>
  <c r="M412" i="2"/>
  <c r="L556" i="2"/>
  <c r="M556" i="2"/>
  <c r="L89" i="2"/>
  <c r="M89" i="2"/>
  <c r="L233" i="2"/>
  <c r="M233" i="2"/>
  <c r="L377" i="2"/>
  <c r="M377" i="2"/>
  <c r="L521" i="2"/>
  <c r="M521" i="2"/>
  <c r="L54" i="2"/>
  <c r="M54" i="2"/>
  <c r="L198" i="2"/>
  <c r="M198" i="2"/>
  <c r="L342" i="2"/>
  <c r="M342" i="2"/>
  <c r="L486" i="2"/>
  <c r="M486" i="2"/>
  <c r="L19" i="2"/>
  <c r="M19" i="2"/>
  <c r="L163" i="2"/>
  <c r="M163" i="2"/>
  <c r="L307" i="2"/>
  <c r="M307" i="2"/>
  <c r="L451" i="2"/>
  <c r="M451" i="2"/>
  <c r="L595" i="2"/>
  <c r="M595" i="2"/>
  <c r="L128" i="2"/>
  <c r="M128" i="2"/>
  <c r="L272" i="2"/>
  <c r="M272" i="2"/>
  <c r="L416" i="2"/>
  <c r="M416" i="2"/>
  <c r="L560" i="2"/>
  <c r="M560" i="2"/>
  <c r="L555" i="2"/>
  <c r="M555" i="2"/>
  <c r="L141" i="2"/>
  <c r="M141" i="2"/>
  <c r="L285" i="2"/>
  <c r="M285" i="2"/>
  <c r="L429" i="2"/>
  <c r="M429" i="2"/>
  <c r="L573" i="2"/>
  <c r="M573" i="2"/>
  <c r="L82" i="2"/>
  <c r="M82" i="2"/>
  <c r="L226" i="2"/>
  <c r="M226" i="2"/>
  <c r="L370" i="2"/>
  <c r="M370" i="2"/>
  <c r="L514" i="2"/>
  <c r="M514" i="2"/>
  <c r="L23" i="2"/>
  <c r="M23" i="2"/>
  <c r="L167" i="2"/>
  <c r="M167" i="2"/>
  <c r="L311" i="2"/>
  <c r="M311" i="2"/>
  <c r="L455" i="2"/>
  <c r="M455" i="2"/>
  <c r="L599" i="2"/>
  <c r="M599" i="2"/>
  <c r="L108" i="2"/>
  <c r="M108" i="2"/>
  <c r="L252" i="2"/>
  <c r="M252" i="2"/>
  <c r="L396" i="2"/>
  <c r="M396" i="2"/>
  <c r="L540" i="2"/>
  <c r="M540" i="2"/>
  <c r="L49" i="2"/>
  <c r="M49" i="2"/>
  <c r="L193" i="2"/>
  <c r="M193" i="2"/>
  <c r="L337" i="2"/>
  <c r="M337" i="2"/>
  <c r="L481" i="2"/>
  <c r="M481" i="2"/>
  <c r="L27" i="2"/>
  <c r="M27" i="2"/>
  <c r="L171" i="2"/>
  <c r="M171" i="2"/>
  <c r="L62" i="2"/>
  <c r="M62" i="2"/>
  <c r="L206" i="2"/>
  <c r="M206" i="2"/>
  <c r="L494" i="2"/>
  <c r="M494" i="2"/>
  <c r="L136" i="2"/>
  <c r="M136" i="2"/>
  <c r="L294" i="2"/>
  <c r="M294" i="2"/>
  <c r="L175" i="2"/>
  <c r="M175" i="2"/>
  <c r="L511" i="2"/>
  <c r="M511" i="2"/>
  <c r="L248" i="2"/>
  <c r="M248" i="2"/>
  <c r="L608" i="2"/>
  <c r="M608" i="2"/>
  <c r="L189" i="2"/>
  <c r="M189" i="2"/>
  <c r="L477" i="2"/>
  <c r="M477" i="2"/>
  <c r="L130" i="2"/>
  <c r="M130" i="2"/>
  <c r="L406" i="2"/>
  <c r="M406" i="2"/>
  <c r="L231" i="2"/>
  <c r="M231" i="2"/>
  <c r="L203" i="2"/>
  <c r="M203" i="2"/>
  <c r="L419" i="2"/>
  <c r="M419" i="2"/>
  <c r="L579" i="2"/>
  <c r="M579" i="2"/>
  <c r="L216" i="2"/>
  <c r="M216" i="2"/>
  <c r="L432" i="2"/>
  <c r="M432" i="2"/>
  <c r="L13" i="2"/>
  <c r="M13" i="2"/>
  <c r="L229" i="2"/>
  <c r="M229" i="2"/>
  <c r="L445" i="2"/>
  <c r="M445" i="2"/>
  <c r="L63" i="2"/>
  <c r="M63" i="2"/>
  <c r="L339" i="2"/>
  <c r="M339" i="2"/>
  <c r="L98" i="2"/>
  <c r="M98" i="2"/>
  <c r="L314" i="2"/>
  <c r="M314" i="2"/>
  <c r="L530" i="2"/>
  <c r="M530" i="2"/>
  <c r="L12" i="2"/>
  <c r="M12" i="2"/>
  <c r="L444" i="2"/>
  <c r="M444" i="2"/>
  <c r="L241" i="2"/>
  <c r="M241" i="2"/>
  <c r="L75" i="2"/>
  <c r="M75" i="2"/>
  <c r="L110" i="2"/>
  <c r="M110" i="2"/>
  <c r="L542" i="2"/>
  <c r="M542" i="2"/>
  <c r="L423" i="2"/>
  <c r="M423" i="2"/>
  <c r="L280" i="2"/>
  <c r="M280" i="2"/>
  <c r="L354" i="2"/>
  <c r="M354" i="2"/>
  <c r="L211" i="2"/>
  <c r="M211" i="2"/>
  <c r="L547" i="2"/>
  <c r="M547" i="2"/>
  <c r="L284" i="2"/>
  <c r="M284" i="2"/>
  <c r="L207" i="2"/>
  <c r="M207" i="2"/>
  <c r="L201" i="2"/>
  <c r="M201" i="2"/>
  <c r="L489" i="2"/>
  <c r="M489" i="2"/>
  <c r="L142" i="2"/>
  <c r="M142" i="2"/>
  <c r="L418" i="2"/>
  <c r="M418" i="2"/>
  <c r="L603" i="2"/>
  <c r="M603" i="2"/>
  <c r="L215" i="2"/>
  <c r="M215" i="2"/>
  <c r="L431" i="2"/>
  <c r="M431" i="2"/>
  <c r="L228" i="2"/>
  <c r="M228" i="2"/>
  <c r="L25" i="2"/>
  <c r="M25" i="2"/>
  <c r="L457" i="2"/>
  <c r="M457" i="2"/>
  <c r="L351" i="2"/>
  <c r="M351" i="2"/>
  <c r="L326" i="2"/>
  <c r="M326" i="2"/>
  <c r="L590" i="2"/>
  <c r="M590" i="2"/>
  <c r="L424" i="2"/>
  <c r="M424" i="2"/>
  <c r="L402" i="2"/>
  <c r="M402" i="2"/>
  <c r="L223" i="2"/>
  <c r="M223" i="2"/>
  <c r="L571" i="2"/>
  <c r="M571" i="2"/>
  <c r="L320" i="2"/>
  <c r="M320" i="2"/>
  <c r="L435" i="2"/>
  <c r="M435" i="2"/>
  <c r="L237" i="2"/>
  <c r="M237" i="2"/>
  <c r="L525" i="2"/>
  <c r="M525" i="2"/>
  <c r="L178" i="2"/>
  <c r="M178" i="2"/>
  <c r="L430" i="2"/>
  <c r="M430" i="2"/>
  <c r="L35" i="2"/>
  <c r="M35" i="2"/>
  <c r="L227" i="2"/>
  <c r="M227" i="2"/>
  <c r="L467" i="2"/>
  <c r="M467" i="2"/>
  <c r="L24" i="2"/>
  <c r="M24" i="2"/>
  <c r="L264" i="2"/>
  <c r="M264" i="2"/>
  <c r="L456" i="2"/>
  <c r="M456" i="2"/>
  <c r="L61" i="2"/>
  <c r="M61" i="2"/>
  <c r="L253" i="2"/>
  <c r="M253" i="2"/>
  <c r="L399" i="2"/>
  <c r="M399" i="2"/>
  <c r="L568" i="2"/>
  <c r="M568" i="2"/>
  <c r="L438" i="2"/>
  <c r="M438" i="2"/>
  <c r="L259" i="2"/>
  <c r="M259" i="2"/>
  <c r="L607" i="2"/>
  <c r="M607" i="2"/>
  <c r="L332" i="2"/>
  <c r="M332" i="2"/>
  <c r="L483" i="2"/>
  <c r="M483" i="2"/>
  <c r="L261" i="2"/>
  <c r="M261" i="2"/>
  <c r="L549" i="2"/>
  <c r="M549" i="2"/>
  <c r="L202" i="2"/>
  <c r="M202" i="2"/>
  <c r="L466" i="2"/>
  <c r="M466" i="2"/>
  <c r="L47" i="2"/>
  <c r="M47" i="2"/>
  <c r="L263" i="2"/>
  <c r="M263" i="2"/>
  <c r="L479" i="2"/>
  <c r="M479" i="2"/>
  <c r="L60" i="2"/>
  <c r="M60" i="2"/>
  <c r="L276" i="2"/>
  <c r="M276" i="2"/>
  <c r="L492" i="2"/>
  <c r="M492" i="2"/>
  <c r="L73" i="2"/>
  <c r="M73" i="2"/>
  <c r="L289" i="2"/>
  <c r="M289" i="2"/>
  <c r="L505" i="2"/>
  <c r="M505" i="2"/>
  <c r="L123" i="2"/>
  <c r="M123" i="2"/>
  <c r="L101" i="2"/>
  <c r="M101" i="2"/>
  <c r="L498" i="2"/>
  <c r="M498" i="2"/>
  <c r="L283" i="2"/>
  <c r="M283" i="2"/>
  <c r="L32" i="2"/>
  <c r="M32" i="2"/>
  <c r="L368" i="2"/>
  <c r="M368" i="2"/>
  <c r="L9" i="2"/>
  <c r="M9" i="2"/>
  <c r="L297" i="2"/>
  <c r="M297" i="2"/>
  <c r="L585" i="2"/>
  <c r="M585" i="2"/>
  <c r="L238" i="2"/>
  <c r="M238" i="2"/>
  <c r="L478" i="2"/>
  <c r="M478" i="2"/>
  <c r="L59" i="2"/>
  <c r="M59" i="2"/>
  <c r="L275" i="2"/>
  <c r="M275" i="2"/>
  <c r="L491" i="2"/>
  <c r="M491" i="2"/>
  <c r="L72" i="2"/>
  <c r="M72" i="2"/>
  <c r="L288" i="2"/>
  <c r="M288" i="2"/>
  <c r="L504" i="2"/>
  <c r="M504" i="2"/>
  <c r="L85" i="2"/>
  <c r="M85" i="2"/>
  <c r="L301" i="2"/>
  <c r="M301" i="2"/>
  <c r="L517" i="2"/>
  <c r="M517" i="2"/>
  <c r="L135" i="2"/>
  <c r="M135" i="2"/>
  <c r="L447" i="2"/>
  <c r="M447" i="2"/>
  <c r="L170" i="2"/>
  <c r="M170" i="2"/>
  <c r="L386" i="2"/>
  <c r="M386" i="2"/>
  <c r="L602" i="2"/>
  <c r="M602" i="2"/>
  <c r="L319" i="2"/>
  <c r="M319" i="2"/>
  <c r="L309" i="2"/>
  <c r="M309" i="2"/>
  <c r="L597" i="2"/>
  <c r="M597" i="2"/>
  <c r="L490" i="2"/>
  <c r="M490" i="2"/>
  <c r="L71" i="2"/>
  <c r="M71" i="2"/>
  <c r="L503" i="2"/>
  <c r="M503" i="2"/>
  <c r="L300" i="2"/>
  <c r="M300" i="2"/>
  <c r="L516" i="2"/>
  <c r="M516" i="2"/>
  <c r="L313" i="2"/>
  <c r="M313" i="2"/>
  <c r="L529" i="2"/>
  <c r="M529" i="2"/>
  <c r="L471" i="2"/>
  <c r="M471" i="2"/>
  <c r="L182" i="2"/>
  <c r="M182" i="2"/>
  <c r="L398" i="2"/>
  <c r="M398" i="2"/>
  <c r="L195" i="2"/>
  <c r="M195" i="2"/>
  <c r="L526" i="2"/>
  <c r="M526" i="2"/>
  <c r="L83" i="2"/>
  <c r="M83" i="2"/>
  <c r="L323" i="2"/>
  <c r="M323" i="2"/>
  <c r="L120" i="2"/>
  <c r="M120" i="2"/>
  <c r="L552" i="2"/>
  <c r="M552" i="2"/>
  <c r="L109" i="2"/>
  <c r="M109" i="2"/>
  <c r="L349" i="2"/>
  <c r="M349" i="2"/>
  <c r="L541" i="2"/>
  <c r="M541" i="2"/>
  <c r="L507" i="2"/>
  <c r="M507" i="2"/>
  <c r="L410" i="2"/>
  <c r="M410" i="2"/>
  <c r="L132" i="2"/>
  <c r="M132" i="2"/>
  <c r="L145" i="2"/>
  <c r="M145" i="2"/>
  <c r="L361" i="2"/>
  <c r="M361" i="2"/>
  <c r="L219" i="2"/>
  <c r="M219" i="2"/>
  <c r="L14" i="2"/>
  <c r="M14" i="2"/>
  <c r="L446" i="2"/>
  <c r="M446" i="2"/>
  <c r="L157" i="2"/>
  <c r="M157" i="2"/>
  <c r="L255" i="2"/>
  <c r="M255" i="2"/>
  <c r="L242" i="2"/>
  <c r="M242" i="2"/>
  <c r="L458" i="2"/>
  <c r="M458" i="2"/>
  <c r="L362" i="2"/>
  <c r="M362" i="2"/>
  <c r="L374" i="2"/>
  <c r="M374" i="2"/>
  <c r="L245" i="2"/>
  <c r="M245" i="2"/>
  <c r="L546" i="2"/>
  <c r="M546" i="2"/>
  <c r="L44" i="2"/>
  <c r="M44" i="2"/>
  <c r="L392" i="2"/>
  <c r="M392" i="2"/>
  <c r="L21" i="2"/>
  <c r="M21" i="2"/>
  <c r="L250" i="2"/>
  <c r="M250" i="2"/>
  <c r="L287" i="2"/>
  <c r="M287" i="2"/>
  <c r="L84" i="2"/>
  <c r="M84" i="2"/>
  <c r="L97" i="2"/>
  <c r="M97" i="2"/>
  <c r="L147" i="2"/>
  <c r="M147" i="2"/>
  <c r="L312" i="2"/>
  <c r="M312" i="2"/>
  <c r="L218" i="2"/>
  <c r="M218" i="2"/>
  <c r="L348" i="2"/>
  <c r="M348" i="2"/>
  <c r="L577" i="2"/>
  <c r="M577" i="2"/>
  <c r="L373" i="2"/>
  <c r="M373" i="2"/>
  <c r="L26" i="2"/>
  <c r="M26" i="2"/>
  <c r="L122" i="2"/>
  <c r="M122" i="2"/>
  <c r="L389" i="2"/>
  <c r="M389" i="2"/>
  <c r="L582" i="2"/>
  <c r="M582" i="2"/>
  <c r="L355" i="2"/>
  <c r="M355" i="2"/>
  <c r="L80" i="2"/>
  <c r="M80" i="2"/>
  <c r="L428" i="2"/>
  <c r="M428" i="2"/>
  <c r="L45" i="2"/>
  <c r="M45" i="2"/>
  <c r="L333" i="2"/>
  <c r="M333" i="2"/>
  <c r="L274" i="2"/>
  <c r="M274" i="2"/>
  <c r="L515" i="2"/>
  <c r="M515" i="2"/>
  <c r="L183" i="2"/>
  <c r="M183" i="2"/>
  <c r="L554" i="2"/>
  <c r="M554" i="2"/>
  <c r="L533" i="2"/>
  <c r="M533" i="2"/>
  <c r="L31" i="2"/>
  <c r="M31" i="2"/>
  <c r="L367" i="2"/>
  <c r="M367" i="2"/>
  <c r="L104" i="2"/>
  <c r="M104" i="2"/>
  <c r="L464" i="2"/>
  <c r="M464" i="2"/>
  <c r="L57" i="2"/>
  <c r="M57" i="2"/>
  <c r="L345" i="2"/>
  <c r="M345" i="2"/>
  <c r="L531" i="2"/>
  <c r="M531" i="2"/>
  <c r="L286" i="2"/>
  <c r="M286" i="2"/>
  <c r="L538" i="2"/>
  <c r="M538" i="2"/>
  <c r="L119" i="2"/>
  <c r="M119" i="2"/>
  <c r="L335" i="2"/>
  <c r="M335" i="2"/>
  <c r="L551" i="2"/>
  <c r="M551" i="2"/>
  <c r="L564" i="2"/>
  <c r="M564" i="2"/>
  <c r="L230" i="2"/>
  <c r="M230" i="2"/>
  <c r="L66" i="2"/>
  <c r="M66" i="2"/>
  <c r="L67" i="2"/>
  <c r="M67" i="2"/>
  <c r="L403" i="2"/>
  <c r="M403" i="2"/>
  <c r="L140" i="2"/>
  <c r="M140" i="2"/>
  <c r="L476" i="2"/>
  <c r="M476" i="2"/>
  <c r="L93" i="2"/>
  <c r="M93" i="2"/>
  <c r="L381" i="2"/>
  <c r="M381" i="2"/>
  <c r="L34" i="2"/>
  <c r="M34" i="2"/>
  <c r="L322" i="2"/>
  <c r="M322" i="2"/>
  <c r="L550" i="2"/>
  <c r="M550" i="2"/>
  <c r="L131" i="2"/>
  <c r="M131" i="2"/>
  <c r="L347" i="2"/>
  <c r="M347" i="2"/>
  <c r="L563" i="2"/>
  <c r="M563" i="2"/>
  <c r="L144" i="2"/>
  <c r="M144" i="2"/>
  <c r="L360" i="2"/>
  <c r="M360" i="2"/>
  <c r="L576" i="2"/>
  <c r="M576" i="2"/>
  <c r="L589" i="2"/>
  <c r="M589" i="2"/>
  <c r="L150" i="2"/>
  <c r="M150" i="2"/>
  <c r="L79" i="2"/>
  <c r="M79" i="2"/>
  <c r="L427" i="2"/>
  <c r="M427" i="2"/>
  <c r="L176" i="2"/>
  <c r="M176" i="2"/>
  <c r="L512" i="2"/>
  <c r="M512" i="2"/>
  <c r="L117" i="2"/>
  <c r="M117" i="2"/>
  <c r="L405" i="2"/>
  <c r="M405" i="2"/>
  <c r="L58" i="2"/>
  <c r="M58" i="2"/>
  <c r="L346" i="2"/>
  <c r="M346" i="2"/>
  <c r="L562" i="2"/>
  <c r="M562" i="2"/>
  <c r="L143" i="2"/>
  <c r="M143" i="2"/>
  <c r="L359" i="2"/>
  <c r="M359" i="2"/>
  <c r="L575" i="2"/>
  <c r="M575" i="2"/>
  <c r="L156" i="2"/>
  <c r="M156" i="2"/>
  <c r="L372" i="2"/>
  <c r="M372" i="2"/>
  <c r="L588" i="2"/>
  <c r="M588" i="2"/>
  <c r="L169" i="2"/>
  <c r="M169" i="2"/>
  <c r="L385" i="2"/>
  <c r="M385" i="2"/>
  <c r="L601" i="2"/>
  <c r="M601" i="2"/>
  <c r="L267" i="2"/>
  <c r="M267" i="2"/>
  <c r="L38" i="2"/>
  <c r="M38" i="2"/>
  <c r="L254" i="2"/>
  <c r="M254" i="2"/>
  <c r="L470" i="2"/>
  <c r="M470" i="2"/>
  <c r="L224" i="2"/>
  <c r="M224" i="2"/>
  <c r="L191" i="2"/>
  <c r="M191" i="2"/>
  <c r="L204" i="2"/>
  <c r="M204" i="2"/>
  <c r="L567" i="2"/>
  <c r="M567" i="2"/>
  <c r="L433" i="2"/>
  <c r="M433" i="2"/>
  <c r="L327" i="2"/>
  <c r="M327" i="2"/>
  <c r="L518" i="2"/>
  <c r="M518" i="2"/>
  <c r="L87" i="2"/>
  <c r="M87" i="2"/>
  <c r="L210" i="2"/>
  <c r="M210" i="2"/>
  <c r="L115" i="2"/>
  <c r="M115" i="2"/>
  <c r="L463" i="2"/>
  <c r="M463" i="2"/>
  <c r="L188" i="2"/>
  <c r="M188" i="2"/>
  <c r="L536" i="2"/>
  <c r="M536" i="2"/>
  <c r="L153" i="2"/>
  <c r="M153" i="2"/>
  <c r="L441" i="2"/>
  <c r="M441" i="2"/>
  <c r="L94" i="2"/>
  <c r="M94" i="2"/>
  <c r="L382" i="2"/>
  <c r="M382" i="2"/>
  <c r="L574" i="2"/>
  <c r="M574" i="2"/>
  <c r="L179" i="2"/>
  <c r="M179" i="2"/>
  <c r="L371" i="2"/>
  <c r="M371" i="2"/>
  <c r="L611" i="2"/>
  <c r="M611" i="2"/>
  <c r="L168" i="2"/>
  <c r="M168" i="2"/>
  <c r="L408" i="2"/>
  <c r="M408" i="2"/>
  <c r="L600" i="2"/>
  <c r="M600" i="2"/>
  <c r="L205" i="2"/>
  <c r="M205" i="2"/>
  <c r="L397" i="2"/>
  <c r="M397" i="2"/>
  <c r="L39" i="2"/>
  <c r="M39" i="2"/>
  <c r="L279" i="2"/>
  <c r="M279" i="2"/>
  <c r="L74" i="2"/>
  <c r="M74" i="2"/>
  <c r="L266" i="2"/>
  <c r="M266" i="2"/>
  <c r="L506" i="2"/>
  <c r="M506" i="2"/>
  <c r="L258" i="2"/>
  <c r="M258" i="2"/>
  <c r="L139" i="2"/>
  <c r="M139" i="2"/>
  <c r="L499" i="2"/>
  <c r="M499" i="2"/>
  <c r="L572" i="2"/>
  <c r="M572" i="2"/>
  <c r="L165" i="2"/>
  <c r="M165" i="2"/>
  <c r="L453" i="2"/>
  <c r="M453" i="2"/>
  <c r="L106" i="2"/>
  <c r="M106" i="2"/>
  <c r="L394" i="2"/>
  <c r="M394" i="2"/>
  <c r="L610" i="2"/>
  <c r="M610" i="2"/>
  <c r="L407" i="2"/>
  <c r="M407" i="2"/>
  <c r="L243" i="2"/>
  <c r="M243" i="2"/>
  <c r="L420" i="2"/>
  <c r="M420" i="2"/>
  <c r="L217" i="2"/>
  <c r="M217" i="2"/>
  <c r="L51" i="2"/>
  <c r="M51" i="2"/>
  <c r="L86" i="2"/>
  <c r="M86" i="2"/>
  <c r="L302" i="2"/>
  <c r="M302" i="2"/>
  <c r="L493" i="2"/>
  <c r="M493" i="2"/>
  <c r="L158" i="2"/>
  <c r="M158" i="2"/>
  <c r="K53" i="16"/>
  <c r="G53" i="16"/>
  <c r="I53" i="16"/>
  <c r="C55" i="16"/>
  <c r="D59" i="16"/>
  <c r="R5" i="16"/>
  <c r="R17" i="16"/>
  <c r="R29" i="16"/>
  <c r="R41" i="16"/>
  <c r="R3" i="16"/>
  <c r="R6" i="16"/>
  <c r="R18" i="16"/>
  <c r="R30" i="16"/>
  <c r="R42" i="16"/>
  <c r="R7" i="16"/>
  <c r="R19" i="16"/>
  <c r="R31" i="16"/>
  <c r="R43" i="16"/>
  <c r="R8" i="16"/>
  <c r="R20" i="16"/>
  <c r="R32" i="16"/>
  <c r="R44" i="16"/>
  <c r="R10" i="16"/>
  <c r="R22" i="16"/>
  <c r="R34" i="16"/>
  <c r="R46" i="16"/>
  <c r="R11" i="16"/>
  <c r="R23" i="16"/>
  <c r="R35" i="16"/>
  <c r="R47" i="16"/>
  <c r="R15" i="16"/>
  <c r="R27" i="16"/>
  <c r="R51" i="16"/>
  <c r="R4" i="16"/>
  <c r="R28" i="16"/>
  <c r="R52" i="16"/>
  <c r="R21" i="16"/>
  <c r="R45" i="16"/>
  <c r="R12" i="16"/>
  <c r="R24" i="16"/>
  <c r="R36" i="16"/>
  <c r="R48" i="16"/>
  <c r="R13" i="16"/>
  <c r="R25" i="16"/>
  <c r="R37" i="16"/>
  <c r="R49" i="16"/>
  <c r="R14" i="16"/>
  <c r="R26" i="16"/>
  <c r="R38" i="16"/>
  <c r="R50" i="16"/>
  <c r="R39" i="16"/>
  <c r="R16" i="16"/>
  <c r="R40" i="16"/>
  <c r="R9" i="16"/>
  <c r="R33" i="16"/>
</calcChain>
</file>

<file path=xl/sharedStrings.xml><?xml version="1.0" encoding="utf-8"?>
<sst xmlns="http://schemas.openxmlformats.org/spreadsheetml/2006/main" count="1402" uniqueCount="726">
  <si>
    <t>Exchange Rate</t>
  </si>
  <si>
    <t>Month</t>
  </si>
  <si>
    <t>Jan'1973</t>
  </si>
  <si>
    <t>Feb'1973</t>
  </si>
  <si>
    <t>Mar'1973</t>
  </si>
  <si>
    <t>Apr'1973</t>
  </si>
  <si>
    <t>May'1973</t>
  </si>
  <si>
    <t>Jun'1973</t>
  </si>
  <si>
    <t>Jul'1973</t>
  </si>
  <si>
    <t>Aug'1973</t>
  </si>
  <si>
    <t>Sep'1973</t>
  </si>
  <si>
    <t>Oct'1973</t>
  </si>
  <si>
    <t>Nov'1973</t>
  </si>
  <si>
    <t>Dec'1973</t>
  </si>
  <si>
    <t>Jan'1974</t>
  </si>
  <si>
    <t>Feb'1974</t>
  </si>
  <si>
    <t>Mar'1974</t>
  </si>
  <si>
    <t>Apr'1974</t>
  </si>
  <si>
    <t>May'1974</t>
  </si>
  <si>
    <t>Jun'1974</t>
  </si>
  <si>
    <t>Jul'1974</t>
  </si>
  <si>
    <t>Aug'1974</t>
  </si>
  <si>
    <t>Sep'1974</t>
  </si>
  <si>
    <t>Oct'1974</t>
  </si>
  <si>
    <t>Nov'1974</t>
  </si>
  <si>
    <t>Dec'1974</t>
  </si>
  <si>
    <t>Jan'1975</t>
  </si>
  <si>
    <t>Feb'1975</t>
  </si>
  <si>
    <t>Mar'1975</t>
  </si>
  <si>
    <t>Apr'1975</t>
  </si>
  <si>
    <t>May'1975</t>
  </si>
  <si>
    <t>Jun'1975</t>
  </si>
  <si>
    <t>Jul'1975</t>
  </si>
  <si>
    <t>Aug'1975</t>
  </si>
  <si>
    <t>Sep'1975</t>
  </si>
  <si>
    <t>Oct'1975</t>
  </si>
  <si>
    <t>Nov'1975</t>
  </si>
  <si>
    <t>Dec'1975</t>
  </si>
  <si>
    <t>Jan'1976</t>
  </si>
  <si>
    <t>Feb'1976</t>
  </si>
  <si>
    <t>Mar'1976</t>
  </si>
  <si>
    <t>Apr'1976</t>
  </si>
  <si>
    <t>May'1976</t>
  </si>
  <si>
    <t>Jun'1976</t>
  </si>
  <si>
    <t>Jul'1976</t>
  </si>
  <si>
    <t>Aug'1976</t>
  </si>
  <si>
    <t>Sep'1976</t>
  </si>
  <si>
    <t>Oct'1976</t>
  </si>
  <si>
    <t>Nov'1976</t>
  </si>
  <si>
    <t>Dec'1976</t>
  </si>
  <si>
    <t>Jan'1977</t>
  </si>
  <si>
    <t>Feb'1977</t>
  </si>
  <si>
    <t>Mar'1977</t>
  </si>
  <si>
    <t>Apr'1977</t>
  </si>
  <si>
    <t>May'1977</t>
  </si>
  <si>
    <t>Jun'1977</t>
  </si>
  <si>
    <t>Jul'1977</t>
  </si>
  <si>
    <t>Aug'1977</t>
  </si>
  <si>
    <t>Sep'1977</t>
  </si>
  <si>
    <t>Oct'1977</t>
  </si>
  <si>
    <t>Nov'1977</t>
  </si>
  <si>
    <t>Dec'1977</t>
  </si>
  <si>
    <t>Jan'1978</t>
  </si>
  <si>
    <t>Feb'1978</t>
  </si>
  <si>
    <t>Mar'1978</t>
  </si>
  <si>
    <t>Apr'1978</t>
  </si>
  <si>
    <t>May'1978</t>
  </si>
  <si>
    <t>Jun'1978</t>
  </si>
  <si>
    <t>Jul'1978</t>
  </si>
  <si>
    <t>Aug'1978</t>
  </si>
  <si>
    <t>Sep'1978</t>
  </si>
  <si>
    <t>Oct'1978</t>
  </si>
  <si>
    <t>Nov'1978</t>
  </si>
  <si>
    <t>Dec'1978</t>
  </si>
  <si>
    <t>Jan'1979</t>
  </si>
  <si>
    <t>Feb'1979</t>
  </si>
  <si>
    <t>Mar'1979</t>
  </si>
  <si>
    <t>Apr'1979</t>
  </si>
  <si>
    <t>May'1979</t>
  </si>
  <si>
    <t>Jun'1979</t>
  </si>
  <si>
    <t>Jul'1979</t>
  </si>
  <si>
    <t>Aug'1979</t>
  </si>
  <si>
    <t>Sep'1979</t>
  </si>
  <si>
    <t>Oct'1979</t>
  </si>
  <si>
    <t>Nov'1979</t>
  </si>
  <si>
    <t>Dec'1979</t>
  </si>
  <si>
    <t>Jan'1980</t>
  </si>
  <si>
    <t>Feb'1980</t>
  </si>
  <si>
    <t>Mar'1980</t>
  </si>
  <si>
    <t>Apr'1980</t>
  </si>
  <si>
    <t>May'1980</t>
  </si>
  <si>
    <t>Jun'1980</t>
  </si>
  <si>
    <t>Jul'1980</t>
  </si>
  <si>
    <t>Aug'1980</t>
  </si>
  <si>
    <t>Sep'1980</t>
  </si>
  <si>
    <t>Oct'1980</t>
  </si>
  <si>
    <t>Nov'1980</t>
  </si>
  <si>
    <t>Dec'1980</t>
  </si>
  <si>
    <t>Jan'1981</t>
  </si>
  <si>
    <t>Feb'1981</t>
  </si>
  <si>
    <t>Mar'1981</t>
  </si>
  <si>
    <t>Apr'1981</t>
  </si>
  <si>
    <t>May'1981</t>
  </si>
  <si>
    <t>Jun'1981</t>
  </si>
  <si>
    <t>Jul'1981</t>
  </si>
  <si>
    <t>Aug'1981</t>
  </si>
  <si>
    <t>Sep'1981</t>
  </si>
  <si>
    <t>Oct'1981</t>
  </si>
  <si>
    <t>Nov'1981</t>
  </si>
  <si>
    <t>Dec'1981</t>
  </si>
  <si>
    <t>Jan'1982</t>
  </si>
  <si>
    <t>Feb'1982</t>
  </si>
  <si>
    <t>Mar'1982</t>
  </si>
  <si>
    <t>Apr'1982</t>
  </si>
  <si>
    <t>May'1982</t>
  </si>
  <si>
    <t>Jun'1982</t>
  </si>
  <si>
    <t>Jul'1982</t>
  </si>
  <si>
    <t>Aug'1982</t>
  </si>
  <si>
    <t>Sep'1982</t>
  </si>
  <si>
    <t>Oct'1982</t>
  </si>
  <si>
    <t>Nov'1982</t>
  </si>
  <si>
    <t>Dec'1982</t>
  </si>
  <si>
    <t>Jan'1983</t>
  </si>
  <si>
    <t>Feb'1983</t>
  </si>
  <si>
    <t>Mar'1983</t>
  </si>
  <si>
    <t>Apr'1983</t>
  </si>
  <si>
    <t>May'1983</t>
  </si>
  <si>
    <t>Jun'1983</t>
  </si>
  <si>
    <t>Jul'1983</t>
  </si>
  <si>
    <t>Aug'1983</t>
  </si>
  <si>
    <t>Sep'1983</t>
  </si>
  <si>
    <t>Oct'1983</t>
  </si>
  <si>
    <t>Nov'1983</t>
  </si>
  <si>
    <t>Dec'1983</t>
  </si>
  <si>
    <t>Jan'1984</t>
  </si>
  <si>
    <t>Feb'1984</t>
  </si>
  <si>
    <t>Mar'1984</t>
  </si>
  <si>
    <t>Apr'1984</t>
  </si>
  <si>
    <t>May'1984</t>
  </si>
  <si>
    <t>Jun'1984</t>
  </si>
  <si>
    <t>Jul'1984</t>
  </si>
  <si>
    <t>Aug'1984</t>
  </si>
  <si>
    <t>Sep'1984</t>
  </si>
  <si>
    <t>Oct'1984</t>
  </si>
  <si>
    <t>Nov'1984</t>
  </si>
  <si>
    <t>Dec'1984</t>
  </si>
  <si>
    <t>Jan'1985</t>
  </si>
  <si>
    <t>Feb'1985</t>
  </si>
  <si>
    <t>Mar'1985</t>
  </si>
  <si>
    <t>Apr'1985</t>
  </si>
  <si>
    <t>May'1985</t>
  </si>
  <si>
    <t>Jun'1985</t>
  </si>
  <si>
    <t>Jul'1985</t>
  </si>
  <si>
    <t>Aug'1985</t>
  </si>
  <si>
    <t>Sep'1985</t>
  </si>
  <si>
    <t>Oct'1985</t>
  </si>
  <si>
    <t>Nov'1985</t>
  </si>
  <si>
    <t>Dec'1985</t>
  </si>
  <si>
    <t>Jan'1986</t>
  </si>
  <si>
    <t>Feb'1986</t>
  </si>
  <si>
    <t>Mar'1986</t>
  </si>
  <si>
    <t>Apr'1986</t>
  </si>
  <si>
    <t>May'1986</t>
  </si>
  <si>
    <t>Jun'1986</t>
  </si>
  <si>
    <t>Jul'1986</t>
  </si>
  <si>
    <t>Aug'1986</t>
  </si>
  <si>
    <t>Sep'1986</t>
  </si>
  <si>
    <t>Oct'1986</t>
  </si>
  <si>
    <t>Nov'1986</t>
  </si>
  <si>
    <t>Dec'1986</t>
  </si>
  <si>
    <t>Jan'1987</t>
  </si>
  <si>
    <t>Feb'1987</t>
  </si>
  <si>
    <t>Mar'1987</t>
  </si>
  <si>
    <t>Apr'1987</t>
  </si>
  <si>
    <t>May'1987</t>
  </si>
  <si>
    <t>Jun'1987</t>
  </si>
  <si>
    <t>Jul'1987</t>
  </si>
  <si>
    <t>Aug'1987</t>
  </si>
  <si>
    <t>Sep'1987</t>
  </si>
  <si>
    <t>Oct'1987</t>
  </si>
  <si>
    <t>Nov'1987</t>
  </si>
  <si>
    <t>Dec'1987</t>
  </si>
  <si>
    <t>Jan'1988</t>
  </si>
  <si>
    <t>Feb'1988</t>
  </si>
  <si>
    <t>Mar'1988</t>
  </si>
  <si>
    <t>Apr'1988</t>
  </si>
  <si>
    <t>May'1988</t>
  </si>
  <si>
    <t>Jun'1988</t>
  </si>
  <si>
    <t>Jul'1988</t>
  </si>
  <si>
    <t>Aug'1988</t>
  </si>
  <si>
    <t>Sep'1988</t>
  </si>
  <si>
    <t>Oct'1988</t>
  </si>
  <si>
    <t>Nov'1988</t>
  </si>
  <si>
    <t>Dec'1988</t>
  </si>
  <si>
    <t>Jan'1989</t>
  </si>
  <si>
    <t>Feb'1989</t>
  </si>
  <si>
    <t>Mar'1989</t>
  </si>
  <si>
    <t>Apr'1989</t>
  </si>
  <si>
    <t>May'1989</t>
  </si>
  <si>
    <t>Jun'1989</t>
  </si>
  <si>
    <t>Jul'1989</t>
  </si>
  <si>
    <t>Aug'1989</t>
  </si>
  <si>
    <t>Sep'1989</t>
  </si>
  <si>
    <t>Oct'1989</t>
  </si>
  <si>
    <t>Nov'1989</t>
  </si>
  <si>
    <t>Dec'1989</t>
  </si>
  <si>
    <t>Jan'1990</t>
  </si>
  <si>
    <t>Feb'1990</t>
  </si>
  <si>
    <t>Mar'1990</t>
  </si>
  <si>
    <t>Apr'1990</t>
  </si>
  <si>
    <t>May'1990</t>
  </si>
  <si>
    <t>Jun'1990</t>
  </si>
  <si>
    <t>Jul'1990</t>
  </si>
  <si>
    <t>Aug'1990</t>
  </si>
  <si>
    <t>Sep'1990</t>
  </si>
  <si>
    <t>Oct'1990</t>
  </si>
  <si>
    <t>Nov'1990</t>
  </si>
  <si>
    <t>Dec'1990</t>
  </si>
  <si>
    <t>Jan'1991</t>
  </si>
  <si>
    <t>Feb'1991</t>
  </si>
  <si>
    <t>Mar'1991</t>
  </si>
  <si>
    <t>Apr'1991</t>
  </si>
  <si>
    <t>May'1991</t>
  </si>
  <si>
    <t>Jun'1991</t>
  </si>
  <si>
    <t>Jul'1991</t>
  </si>
  <si>
    <t>Aug'1991</t>
  </si>
  <si>
    <t>Sep'1991</t>
  </si>
  <si>
    <t>Oct'1991</t>
  </si>
  <si>
    <t>Nov'1991</t>
  </si>
  <si>
    <t>Dec'1991</t>
  </si>
  <si>
    <t>Jan'1992</t>
  </si>
  <si>
    <t>Feb'1992</t>
  </si>
  <si>
    <t>Mar'1992</t>
  </si>
  <si>
    <t>Apr'1992</t>
  </si>
  <si>
    <t>May'1992</t>
  </si>
  <si>
    <t>Jun'1992</t>
  </si>
  <si>
    <t>Jul'1992</t>
  </si>
  <si>
    <t>Aug'1992</t>
  </si>
  <si>
    <t>Sep'1992</t>
  </si>
  <si>
    <t>Oct'1992</t>
  </si>
  <si>
    <t>Nov'1992</t>
  </si>
  <si>
    <t>Dec'1992</t>
  </si>
  <si>
    <t>Jan'1993</t>
  </si>
  <si>
    <t>Feb'1993</t>
  </si>
  <si>
    <t>Mar'1993</t>
  </si>
  <si>
    <t>Apr'1993</t>
  </si>
  <si>
    <t>May'1993</t>
  </si>
  <si>
    <t>Jun'1993</t>
  </si>
  <si>
    <t>Jul'1993</t>
  </si>
  <si>
    <t>Aug'1993</t>
  </si>
  <si>
    <t>Sep'1993</t>
  </si>
  <si>
    <t>Oct'1993</t>
  </si>
  <si>
    <t>Nov'1993</t>
  </si>
  <si>
    <t>Dec'1993</t>
  </si>
  <si>
    <t>Jan'1994</t>
  </si>
  <si>
    <t>Feb'1994</t>
  </si>
  <si>
    <t>Mar'1994</t>
  </si>
  <si>
    <t>Apr'1994</t>
  </si>
  <si>
    <t>May'1994</t>
  </si>
  <si>
    <t>Jun'1994</t>
  </si>
  <si>
    <t>Jul'1994</t>
  </si>
  <si>
    <t>Aug'1994</t>
  </si>
  <si>
    <t>Sep'1994</t>
  </si>
  <si>
    <t>Oct'1994</t>
  </si>
  <si>
    <t>Nov'1994</t>
  </si>
  <si>
    <t>Dec'1994</t>
  </si>
  <si>
    <t>Jan'1995</t>
  </si>
  <si>
    <t>Feb'1995</t>
  </si>
  <si>
    <t>Mar'1995</t>
  </si>
  <si>
    <t>Apr'1995</t>
  </si>
  <si>
    <t>May'1995</t>
  </si>
  <si>
    <t>Jun'1995</t>
  </si>
  <si>
    <t>Jul'1995</t>
  </si>
  <si>
    <t>Aug'1995</t>
  </si>
  <si>
    <t>Sep'1995</t>
  </si>
  <si>
    <t>Oct'1995</t>
  </si>
  <si>
    <t>Nov'1995</t>
  </si>
  <si>
    <t>Dec'1995</t>
  </si>
  <si>
    <t>Jan'1996</t>
  </si>
  <si>
    <t>Feb'1996</t>
  </si>
  <si>
    <t>Mar'1996</t>
  </si>
  <si>
    <t>Apr'1996</t>
  </si>
  <si>
    <t>May'1996</t>
  </si>
  <si>
    <t>Jun'1996</t>
  </si>
  <si>
    <t>Jul'1996</t>
  </si>
  <si>
    <t>Aug'1996</t>
  </si>
  <si>
    <t>Sep'1996</t>
  </si>
  <si>
    <t>Oct'1996</t>
  </si>
  <si>
    <t>Nov'1996</t>
  </si>
  <si>
    <t>Dec'1996</t>
  </si>
  <si>
    <t>Jan'1997</t>
  </si>
  <si>
    <t>Feb'1997</t>
  </si>
  <si>
    <t>Mar'1997</t>
  </si>
  <si>
    <t>Apr'1997</t>
  </si>
  <si>
    <t>May'1997</t>
  </si>
  <si>
    <t>Jun'1997</t>
  </si>
  <si>
    <t>Jul'1997</t>
  </si>
  <si>
    <t>Aug'1997</t>
  </si>
  <si>
    <t>Sep'1997</t>
  </si>
  <si>
    <t>Oct'1997</t>
  </si>
  <si>
    <t>Nov'1997</t>
  </si>
  <si>
    <t>Dec'1997</t>
  </si>
  <si>
    <t>Jan'1998</t>
  </si>
  <si>
    <t>Feb'1998</t>
  </si>
  <si>
    <t>Mar'1998</t>
  </si>
  <si>
    <t>Apr'1998</t>
  </si>
  <si>
    <t>May'1998</t>
  </si>
  <si>
    <t>Jun'1998</t>
  </si>
  <si>
    <t>Jul'1998</t>
  </si>
  <si>
    <t>Aug'1998</t>
  </si>
  <si>
    <t>Sep'1998</t>
  </si>
  <si>
    <t>Oct'1998</t>
  </si>
  <si>
    <t>Nov'1998</t>
  </si>
  <si>
    <t>Dec'1998</t>
  </si>
  <si>
    <t>Jan'1999</t>
  </si>
  <si>
    <t>Feb'1999</t>
  </si>
  <si>
    <t>Mar'1999</t>
  </si>
  <si>
    <t>Apr'1999</t>
  </si>
  <si>
    <t>May'1999</t>
  </si>
  <si>
    <t>Jun'1999</t>
  </si>
  <si>
    <t>Jul'1999</t>
  </si>
  <si>
    <t>Aug'1999</t>
  </si>
  <si>
    <t>Sep'1999</t>
  </si>
  <si>
    <t>Oct'1999</t>
  </si>
  <si>
    <t>Nov'1999</t>
  </si>
  <si>
    <t>Dec'1999</t>
  </si>
  <si>
    <t>Jan'2000</t>
  </si>
  <si>
    <t>Feb'2000</t>
  </si>
  <si>
    <t>Mar'2000</t>
  </si>
  <si>
    <t>Apr'2000</t>
  </si>
  <si>
    <t>May'2000</t>
  </si>
  <si>
    <t>Jun'2000</t>
  </si>
  <si>
    <t>Jul'2000</t>
  </si>
  <si>
    <t>Aug'2000</t>
  </si>
  <si>
    <t>Sep'2000</t>
  </si>
  <si>
    <t>Oct'2000</t>
  </si>
  <si>
    <t>Nov'2000</t>
  </si>
  <si>
    <t>Dec'2000</t>
  </si>
  <si>
    <t>Jan'2001</t>
  </si>
  <si>
    <t>Feb'2001</t>
  </si>
  <si>
    <t>Mar'2001</t>
  </si>
  <si>
    <t>Apr'2001</t>
  </si>
  <si>
    <t>May'2001</t>
  </si>
  <si>
    <t>Jun'2001</t>
  </si>
  <si>
    <t>Jul'2001</t>
  </si>
  <si>
    <t>Aug'2001</t>
  </si>
  <si>
    <t>Sep'2001</t>
  </si>
  <si>
    <t>Oct'2001</t>
  </si>
  <si>
    <t>Nov'2001</t>
  </si>
  <si>
    <t>Dec'2001</t>
  </si>
  <si>
    <t>Jan'2002</t>
  </si>
  <si>
    <t>Feb'2002</t>
  </si>
  <si>
    <t>Mar'2002</t>
  </si>
  <si>
    <t>Apr'2002</t>
  </si>
  <si>
    <t>May'2002</t>
  </si>
  <si>
    <t>Jun'2002</t>
  </si>
  <si>
    <t>Jul'2002</t>
  </si>
  <si>
    <t>Aug'2002</t>
  </si>
  <si>
    <t>Sep'2002</t>
  </si>
  <si>
    <t>Oct'2002</t>
  </si>
  <si>
    <t>Nov'2002</t>
  </si>
  <si>
    <t>Dec'2002</t>
  </si>
  <si>
    <t>Jan'2003</t>
  </si>
  <si>
    <t>Feb'2003</t>
  </si>
  <si>
    <t>Mar'2003</t>
  </si>
  <si>
    <t>Apr'2003</t>
  </si>
  <si>
    <t>May'2003</t>
  </si>
  <si>
    <t>Jun'2003</t>
  </si>
  <si>
    <t>Jul'2003</t>
  </si>
  <si>
    <t>Aug'2003</t>
  </si>
  <si>
    <t>Sep'2003</t>
  </si>
  <si>
    <t>Oct'2003</t>
  </si>
  <si>
    <t>Nov'2003</t>
  </si>
  <si>
    <t>Dec'2003</t>
  </si>
  <si>
    <t>Jan'2004</t>
  </si>
  <si>
    <t>Feb'2004</t>
  </si>
  <si>
    <t>Mar'2004</t>
  </si>
  <si>
    <t>Apr'2004</t>
  </si>
  <si>
    <t>May'2004</t>
  </si>
  <si>
    <t>Jun'2004</t>
  </si>
  <si>
    <t>Jul'2004</t>
  </si>
  <si>
    <t>Aug'2004</t>
  </si>
  <si>
    <t>Sep'2004</t>
  </si>
  <si>
    <t>Oct'2004</t>
  </si>
  <si>
    <t>Nov'2004</t>
  </si>
  <si>
    <t>Dec'2004</t>
  </si>
  <si>
    <t>Jan'2005</t>
  </si>
  <si>
    <t>Feb'2005</t>
  </si>
  <si>
    <t>Mar'2005</t>
  </si>
  <si>
    <t>Apr'2005</t>
  </si>
  <si>
    <t>May'2005</t>
  </si>
  <si>
    <t>Jun'2005</t>
  </si>
  <si>
    <t>Jul'2005</t>
  </si>
  <si>
    <t>Aug'2005</t>
  </si>
  <si>
    <t>Sep'2005</t>
  </si>
  <si>
    <t>Oct'2005</t>
  </si>
  <si>
    <t>Nov'2005</t>
  </si>
  <si>
    <t>Dec'2005</t>
  </si>
  <si>
    <t>Jan'2006</t>
  </si>
  <si>
    <t>Feb'2006</t>
  </si>
  <si>
    <t>Mar'2006</t>
  </si>
  <si>
    <t>Apr'2006</t>
  </si>
  <si>
    <t>May'2006</t>
  </si>
  <si>
    <t>Jun'2006</t>
  </si>
  <si>
    <t>Jul'2006</t>
  </si>
  <si>
    <t>Aug'2006</t>
  </si>
  <si>
    <t>Sep'2006</t>
  </si>
  <si>
    <t>Oct'2006</t>
  </si>
  <si>
    <t>Nov'2006</t>
  </si>
  <si>
    <t>Dec'2006</t>
  </si>
  <si>
    <t>Jan'2007</t>
  </si>
  <si>
    <t>Feb'2007</t>
  </si>
  <si>
    <t>Mar'2007</t>
  </si>
  <si>
    <t>Apr'2007</t>
  </si>
  <si>
    <t>May'2007</t>
  </si>
  <si>
    <t>Jun'2007</t>
  </si>
  <si>
    <t>Jul'2007</t>
  </si>
  <si>
    <t>Aug'2007</t>
  </si>
  <si>
    <t>Sep'2007</t>
  </si>
  <si>
    <t>Oct'2007</t>
  </si>
  <si>
    <t>Nov'2007</t>
  </si>
  <si>
    <t>Dec'2007</t>
  </si>
  <si>
    <t>Jan'2008</t>
  </si>
  <si>
    <t>Feb'2008</t>
  </si>
  <si>
    <t>Mar'2008</t>
  </si>
  <si>
    <t>Apr'2008</t>
  </si>
  <si>
    <t>May'2008</t>
  </si>
  <si>
    <t>Jun'2008</t>
  </si>
  <si>
    <t>Jul'2008</t>
  </si>
  <si>
    <t>Aug'2008</t>
  </si>
  <si>
    <t>Sep'2008</t>
  </si>
  <si>
    <t>Oct'2008</t>
  </si>
  <si>
    <t>Nov'2008</t>
  </si>
  <si>
    <t>Dec'2008</t>
  </si>
  <si>
    <t>Jan'2009</t>
  </si>
  <si>
    <t>Feb'2009</t>
  </si>
  <si>
    <t>Mar'2009</t>
  </si>
  <si>
    <t>Apr'2009</t>
  </si>
  <si>
    <t>May'2009</t>
  </si>
  <si>
    <t>Jun'2009</t>
  </si>
  <si>
    <t>Jul'2009</t>
  </si>
  <si>
    <t>Aug'2009</t>
  </si>
  <si>
    <t>Sep'2009</t>
  </si>
  <si>
    <t>Oct'2009</t>
  </si>
  <si>
    <t>Nov'2009</t>
  </si>
  <si>
    <t>Dec'2009</t>
  </si>
  <si>
    <t>Jan'2010</t>
  </si>
  <si>
    <t>Feb'2010</t>
  </si>
  <si>
    <t>Mar'2010</t>
  </si>
  <si>
    <t>Apr'2010</t>
  </si>
  <si>
    <t>May'2010</t>
  </si>
  <si>
    <t>Jun'2010</t>
  </si>
  <si>
    <t>Jul'2010</t>
  </si>
  <si>
    <t>Aug'2010</t>
  </si>
  <si>
    <t>Sep'2010</t>
  </si>
  <si>
    <t>Oct'2010</t>
  </si>
  <si>
    <t>Nov'2010</t>
  </si>
  <si>
    <t>Dec'2010</t>
  </si>
  <si>
    <t>Jan'2011</t>
  </si>
  <si>
    <t>Feb'2011</t>
  </si>
  <si>
    <t>Mar'2011</t>
  </si>
  <si>
    <t>Apr'2011</t>
  </si>
  <si>
    <t>May'2011</t>
  </si>
  <si>
    <t>Jun'2011</t>
  </si>
  <si>
    <t>Jul'2011</t>
  </si>
  <si>
    <t>Aug'2011</t>
  </si>
  <si>
    <t>Sep'2011</t>
  </si>
  <si>
    <t>Oct'2011</t>
  </si>
  <si>
    <t>Nov'2011</t>
  </si>
  <si>
    <t>Dec'2011</t>
  </si>
  <si>
    <t>Jan'2012</t>
  </si>
  <si>
    <t>Feb'2012</t>
  </si>
  <si>
    <t>Mar'2012</t>
  </si>
  <si>
    <t>Apr'2012</t>
  </si>
  <si>
    <t>May'2012</t>
  </si>
  <si>
    <t>Jun'2012</t>
  </si>
  <si>
    <t>Jul'2012</t>
  </si>
  <si>
    <t>Aug'2012</t>
  </si>
  <si>
    <t>Sep'2012</t>
  </si>
  <si>
    <t>Oct'2012</t>
  </si>
  <si>
    <t>Nov'2012</t>
  </si>
  <si>
    <t>Dec'2012</t>
  </si>
  <si>
    <t>Jan'2013</t>
  </si>
  <si>
    <t>Feb'2013</t>
  </si>
  <si>
    <t>Mar'2013</t>
  </si>
  <si>
    <t>Apr'2013</t>
  </si>
  <si>
    <t>May'2013</t>
  </si>
  <si>
    <t>Jun'2013</t>
  </si>
  <si>
    <t>Jul'2013</t>
  </si>
  <si>
    <t>Aug'2013</t>
  </si>
  <si>
    <t>Sep'2013</t>
  </si>
  <si>
    <t>Oct'2013</t>
  </si>
  <si>
    <t>Nov'2013</t>
  </si>
  <si>
    <t>Dec'2013</t>
  </si>
  <si>
    <t>Jan'2014</t>
  </si>
  <si>
    <t>Feb'2014</t>
  </si>
  <si>
    <t>Mar'2014</t>
  </si>
  <si>
    <t>Apr'2014</t>
  </si>
  <si>
    <t>May'2014</t>
  </si>
  <si>
    <t>Jun'2014</t>
  </si>
  <si>
    <t>Jul'2014</t>
  </si>
  <si>
    <t>Aug'2014</t>
  </si>
  <si>
    <t>Sep'2014</t>
  </si>
  <si>
    <t>Oct'2014</t>
  </si>
  <si>
    <t>Nov'2014</t>
  </si>
  <si>
    <t>Dec'2014</t>
  </si>
  <si>
    <t>Jan'2015</t>
  </si>
  <si>
    <t>Feb'2015</t>
  </si>
  <si>
    <t>Mar'2015</t>
  </si>
  <si>
    <t>Apr'2015</t>
  </si>
  <si>
    <t>May'2015</t>
  </si>
  <si>
    <t>Jun'2015</t>
  </si>
  <si>
    <t>Jul'2015</t>
  </si>
  <si>
    <t>Aug'2015</t>
  </si>
  <si>
    <t>Sep'2015</t>
  </si>
  <si>
    <t>Oct'2015</t>
  </si>
  <si>
    <t>Nov'2015</t>
  </si>
  <si>
    <t>Dec'2015</t>
  </si>
  <si>
    <t>Jan'2016</t>
  </si>
  <si>
    <t>Feb'2016</t>
  </si>
  <si>
    <t>Mar'2016</t>
  </si>
  <si>
    <t>Apr'2016</t>
  </si>
  <si>
    <t>May'2016</t>
  </si>
  <si>
    <t>Jun'2016</t>
  </si>
  <si>
    <t>Jul'2016</t>
  </si>
  <si>
    <t>Aug'2016</t>
  </si>
  <si>
    <t>Sep'2016</t>
  </si>
  <si>
    <t>Oct'2016</t>
  </si>
  <si>
    <t>Nov'2016</t>
  </si>
  <si>
    <t>Dec'2016</t>
  </si>
  <si>
    <t>Jan'2017</t>
  </si>
  <si>
    <t>Feb'2017</t>
  </si>
  <si>
    <t>Mar'2017</t>
  </si>
  <si>
    <t>Apr'2017</t>
  </si>
  <si>
    <t>May'2017</t>
  </si>
  <si>
    <t>Jun'2017</t>
  </si>
  <si>
    <t>Jul'2017</t>
  </si>
  <si>
    <t>Aug'2017</t>
  </si>
  <si>
    <t>Sep'2017</t>
  </si>
  <si>
    <t>Oct'2017</t>
  </si>
  <si>
    <t>Nov'2017</t>
  </si>
  <si>
    <t>Dec'2017</t>
  </si>
  <si>
    <t>Jan'2018</t>
  </si>
  <si>
    <t>Feb'2018</t>
  </si>
  <si>
    <t>Mar'2018</t>
  </si>
  <si>
    <t>Apr'2018</t>
  </si>
  <si>
    <t>May'2018</t>
  </si>
  <si>
    <t>Jun'2018</t>
  </si>
  <si>
    <t>Jul'2018</t>
  </si>
  <si>
    <t>Aug'2018</t>
  </si>
  <si>
    <t>Sep'2018</t>
  </si>
  <si>
    <t>Oct'2018</t>
  </si>
  <si>
    <t>Nov'2018</t>
  </si>
  <si>
    <t>Dec'2018</t>
  </si>
  <si>
    <t>Jan'2019</t>
  </si>
  <si>
    <t>Feb'2019</t>
  </si>
  <si>
    <t>Mar'2019</t>
  </si>
  <si>
    <t>Apr'2019</t>
  </si>
  <si>
    <t>May'2019</t>
  </si>
  <si>
    <t>Jun'2019</t>
  </si>
  <si>
    <t>Jul'2019</t>
  </si>
  <si>
    <t>Aug'2019</t>
  </si>
  <si>
    <t>Sep'2019</t>
  </si>
  <si>
    <t>Oct'2019</t>
  </si>
  <si>
    <t>Nov'2019</t>
  </si>
  <si>
    <t>Dec'2019</t>
  </si>
  <si>
    <t>Jan'2020</t>
  </si>
  <si>
    <t>Feb'2020</t>
  </si>
  <si>
    <t>Mar'2020</t>
  </si>
  <si>
    <t>Apr'2020</t>
  </si>
  <si>
    <t>May'2020</t>
  </si>
  <si>
    <t>Jun'2020</t>
  </si>
  <si>
    <t>Jul'2020</t>
  </si>
  <si>
    <t>Aug'2020</t>
  </si>
  <si>
    <t>Sep'2020</t>
  </si>
  <si>
    <t>Oct'2020</t>
  </si>
  <si>
    <t>Nov'2020</t>
  </si>
  <si>
    <t>Dec'2020</t>
  </si>
  <si>
    <t>Jan'2021</t>
  </si>
  <si>
    <t>Feb'2021</t>
  </si>
  <si>
    <t>Mar'2021</t>
  </si>
  <si>
    <t>Apr'2021</t>
  </si>
  <si>
    <t>May'2021</t>
  </si>
  <si>
    <t>Jun'2021</t>
  </si>
  <si>
    <t>Jul'2021</t>
  </si>
  <si>
    <t>Aug'2021</t>
  </si>
  <si>
    <t>Sep'2021</t>
  </si>
  <si>
    <t>Oct'2021</t>
  </si>
  <si>
    <t>Nov'2021</t>
  </si>
  <si>
    <t>Dec'2021</t>
  </si>
  <si>
    <t>Jan'2022</t>
  </si>
  <si>
    <t>Feb'2022</t>
  </si>
  <si>
    <t>Mar'2022</t>
  </si>
  <si>
    <t>Apr'2022</t>
  </si>
  <si>
    <t>May'2022</t>
  </si>
  <si>
    <t>Jun'2022</t>
  </si>
  <si>
    <t>Jul'2022</t>
  </si>
  <si>
    <t>Aug'2022</t>
  </si>
  <si>
    <t>Sep'2022</t>
  </si>
  <si>
    <t>Oct'2022</t>
  </si>
  <si>
    <t>Nov'2022</t>
  </si>
  <si>
    <t>Dec'2022</t>
  </si>
  <si>
    <t>Jan'2023</t>
  </si>
  <si>
    <t>Feb'2023</t>
  </si>
  <si>
    <t>Mar'2023</t>
  </si>
  <si>
    <t>Apr'2023</t>
  </si>
  <si>
    <t>May'2023</t>
  </si>
  <si>
    <t>Jun'2023</t>
  </si>
  <si>
    <t>Jul'2023</t>
  </si>
  <si>
    <t>Aug'2023</t>
  </si>
  <si>
    <t>Sep'2023</t>
  </si>
  <si>
    <t>Exchange Rate USD between INR</t>
  </si>
  <si>
    <t>Number of observations</t>
  </si>
  <si>
    <t>2k+1=</t>
  </si>
  <si>
    <t>2k=</t>
  </si>
  <si>
    <t>k=</t>
  </si>
  <si>
    <t>Serial Number</t>
  </si>
  <si>
    <t>t</t>
  </si>
  <si>
    <r>
      <t>t</t>
    </r>
    <r>
      <rPr>
        <b/>
        <vertAlign val="superscript"/>
        <sz val="11"/>
        <color theme="1"/>
        <rFont val="Calibri"/>
        <family val="2"/>
        <scheme val="minor"/>
      </rPr>
      <t>2</t>
    </r>
  </si>
  <si>
    <r>
      <t>(y</t>
    </r>
    <r>
      <rPr>
        <b/>
        <vertAlign val="subscript"/>
        <sz val="11"/>
        <color theme="1"/>
        <rFont val="Calibri"/>
        <family val="2"/>
        <scheme val="minor"/>
      </rPr>
      <t>t</t>
    </r>
    <r>
      <rPr>
        <b/>
        <sz val="11"/>
        <color theme="1"/>
        <rFont val="Calibri"/>
        <family val="2"/>
        <scheme val="minor"/>
      </rPr>
      <t>) Exchange Rate USD between INR</t>
    </r>
  </si>
  <si>
    <r>
      <t>(x</t>
    </r>
    <r>
      <rPr>
        <b/>
        <vertAlign val="subscript"/>
        <sz val="11"/>
        <color theme="1"/>
        <rFont val="Calibri"/>
        <family val="2"/>
        <scheme val="minor"/>
      </rPr>
      <t>t</t>
    </r>
    <r>
      <rPr>
        <b/>
        <sz val="11"/>
        <color theme="1"/>
        <rFont val="Calibri"/>
        <family val="2"/>
        <scheme val="minor"/>
      </rPr>
      <t>) First differences of y</t>
    </r>
    <r>
      <rPr>
        <b/>
        <vertAlign val="subscript"/>
        <sz val="11"/>
        <color theme="1"/>
        <rFont val="Calibri"/>
        <family val="2"/>
        <scheme val="minor"/>
      </rPr>
      <t>t</t>
    </r>
  </si>
  <si>
    <r>
      <t>(w</t>
    </r>
    <r>
      <rPr>
        <b/>
        <vertAlign val="subscript"/>
        <sz val="11"/>
        <color theme="1"/>
        <rFont val="Calibri"/>
        <family val="2"/>
        <scheme val="minor"/>
      </rPr>
      <t>t</t>
    </r>
    <r>
      <rPr>
        <b/>
        <sz val="11"/>
        <color theme="1"/>
        <rFont val="Calibri"/>
        <family val="2"/>
        <scheme val="minor"/>
      </rPr>
      <t>) Second differences of x</t>
    </r>
    <r>
      <rPr>
        <b/>
        <vertAlign val="subscript"/>
        <sz val="11"/>
        <color theme="1"/>
        <rFont val="Calibri"/>
        <family val="2"/>
        <scheme val="minor"/>
      </rPr>
      <t>t</t>
    </r>
  </si>
  <si>
    <r>
      <t>(z</t>
    </r>
    <r>
      <rPr>
        <b/>
        <vertAlign val="subscript"/>
        <sz val="11"/>
        <color theme="1"/>
        <rFont val="Calibri"/>
        <family val="2"/>
        <scheme val="minor"/>
      </rPr>
      <t>t</t>
    </r>
    <r>
      <rPr>
        <b/>
        <sz val="11"/>
        <color theme="1"/>
        <rFont val="Calibri"/>
        <family val="2"/>
        <scheme val="minor"/>
      </rPr>
      <t>) log y</t>
    </r>
    <r>
      <rPr>
        <b/>
        <vertAlign val="subscript"/>
        <sz val="11"/>
        <color theme="1"/>
        <rFont val="Calibri"/>
        <family val="2"/>
        <scheme val="minor"/>
      </rPr>
      <t>t</t>
    </r>
  </si>
  <si>
    <r>
      <t>First differences of z</t>
    </r>
    <r>
      <rPr>
        <b/>
        <vertAlign val="subscript"/>
        <sz val="11"/>
        <color theme="1"/>
        <rFont val="Calibri"/>
        <family val="2"/>
        <scheme val="minor"/>
      </rPr>
      <t>t</t>
    </r>
    <r>
      <rPr>
        <b/>
        <sz val="11"/>
        <color theme="1"/>
        <rFont val="Calibri"/>
        <family val="2"/>
        <scheme val="minor"/>
      </rPr>
      <t xml:space="preserve"> / log y</t>
    </r>
    <r>
      <rPr>
        <b/>
        <vertAlign val="subscript"/>
        <sz val="11"/>
        <color theme="1"/>
        <rFont val="Calibri"/>
        <family val="2"/>
        <scheme val="minor"/>
      </rPr>
      <t>t</t>
    </r>
  </si>
  <si>
    <r>
      <t>Since, the first differences of the logarithms of the y</t>
    </r>
    <r>
      <rPr>
        <vertAlign val="subscript"/>
        <sz val="11"/>
        <color theme="1"/>
        <rFont val="Calibri"/>
        <family val="2"/>
        <scheme val="minor"/>
      </rPr>
      <t xml:space="preserve">t  </t>
    </r>
    <r>
      <rPr>
        <sz val="11"/>
        <color theme="1"/>
        <rFont val="Calibri"/>
        <family val="2"/>
        <scheme val="minor"/>
      </rPr>
      <t>are constant. Hence, a first degree exponential curve will be fitted.</t>
    </r>
  </si>
  <si>
    <r>
      <t>tz</t>
    </r>
    <r>
      <rPr>
        <b/>
        <vertAlign val="subscript"/>
        <sz val="11"/>
        <color theme="1"/>
        <rFont val="Calibri"/>
        <family val="2"/>
        <scheme val="minor"/>
      </rPr>
      <t>t</t>
    </r>
  </si>
  <si>
    <r>
      <t>T</t>
    </r>
    <r>
      <rPr>
        <b/>
        <vertAlign val="subscript"/>
        <sz val="11"/>
        <color theme="1"/>
        <rFont val="Calibri"/>
        <family val="2"/>
        <scheme val="minor"/>
      </rPr>
      <t>t</t>
    </r>
  </si>
  <si>
    <t>Sum</t>
  </si>
  <si>
    <t>A(hat)=</t>
  </si>
  <si>
    <t>B(hat)=</t>
  </si>
  <si>
    <t>a(bat)=</t>
  </si>
  <si>
    <t>b(hat)=</t>
  </si>
  <si>
    <r>
      <t xml:space="preserve">Trial Periods, </t>
    </r>
    <r>
      <rPr>
        <b/>
        <sz val="11"/>
        <color theme="1"/>
        <rFont val="Symbol"/>
        <family val="1"/>
        <charset val="2"/>
      </rPr>
      <t>m</t>
    </r>
  </si>
  <si>
    <t>A</t>
  </si>
  <si>
    <t>B</t>
  </si>
  <si>
    <r>
      <t>S</t>
    </r>
    <r>
      <rPr>
        <b/>
        <vertAlign val="superscript"/>
        <sz val="11"/>
        <color theme="1"/>
        <rFont val="Calibri"/>
        <family val="2"/>
        <scheme val="minor"/>
      </rPr>
      <t>2</t>
    </r>
    <r>
      <rPr>
        <b/>
        <vertAlign val="subscript"/>
        <sz val="11"/>
        <color theme="1"/>
        <rFont val="Symbol"/>
        <family val="1"/>
        <charset val="2"/>
      </rPr>
      <t>m</t>
    </r>
  </si>
  <si>
    <t>Periodogram analysis is clearly giving us extremely skewed results, hence it is not in the best interest of model accuracy to go ahead with this mehtod of estimation of the cyclical component.</t>
  </si>
  <si>
    <t>Year</t>
  </si>
  <si>
    <t>https://fred.stlouisfed.org/series/DEXINUS</t>
  </si>
  <si>
    <t>Data is sourced from the following website:</t>
  </si>
  <si>
    <t>Title of the data:</t>
  </si>
  <si>
    <t>Indian Rupees to U.S. Dollar Spot Exchange Rate</t>
  </si>
  <si>
    <t>Units of the data:</t>
  </si>
  <si>
    <t>Indian Rupees to 1 US$</t>
  </si>
  <si>
    <r>
      <t xml:space="preserve">The database is prepared by the </t>
    </r>
    <r>
      <rPr>
        <b/>
        <sz val="11"/>
        <color theme="1"/>
        <rFont val="Calibri"/>
        <family val="2"/>
        <scheme val="minor"/>
      </rPr>
      <t>Board of Governors of the Federal Reserve System (US)</t>
    </r>
  </si>
  <si>
    <t>Annual Averages of Forex</t>
  </si>
  <si>
    <t>Maximum value</t>
  </si>
  <si>
    <t>Minimum value</t>
  </si>
  <si>
    <t>Difference</t>
  </si>
  <si>
    <r>
      <t>Ratio of the first differences of y</t>
    </r>
    <r>
      <rPr>
        <b/>
        <vertAlign val="subscript"/>
        <sz val="11"/>
        <color theme="1"/>
        <rFont val="Calibri"/>
        <family val="2"/>
        <scheme val="minor"/>
      </rPr>
      <t>t</t>
    </r>
    <r>
      <rPr>
        <b/>
        <sz val="11"/>
        <color theme="1"/>
        <rFont val="Calibri"/>
        <family val="2"/>
        <scheme val="minor"/>
      </rPr>
      <t>/Ratio of x</t>
    </r>
    <r>
      <rPr>
        <b/>
        <vertAlign val="subscript"/>
        <sz val="11"/>
        <color theme="1"/>
        <rFont val="Calibri"/>
        <family val="2"/>
        <scheme val="minor"/>
      </rPr>
      <t>t</t>
    </r>
  </si>
  <si>
    <r>
      <t>Ratio of the first differences of logarithmns of y</t>
    </r>
    <r>
      <rPr>
        <b/>
        <vertAlign val="subscript"/>
        <sz val="11"/>
        <color theme="1"/>
        <rFont val="Calibri"/>
        <family val="2"/>
        <scheme val="minor"/>
      </rPr>
      <t>t</t>
    </r>
    <r>
      <rPr>
        <b/>
        <sz val="11"/>
        <color theme="1"/>
        <rFont val="Calibri"/>
        <family val="2"/>
        <scheme val="minor"/>
      </rPr>
      <t xml:space="preserve"> (z</t>
    </r>
    <r>
      <rPr>
        <b/>
        <vertAlign val="subscript"/>
        <sz val="11"/>
        <color theme="1"/>
        <rFont val="Calibri"/>
        <family val="2"/>
        <scheme val="minor"/>
      </rPr>
      <t>t</t>
    </r>
    <r>
      <rPr>
        <b/>
        <sz val="11"/>
        <color theme="1"/>
        <rFont val="Calibri"/>
        <family val="2"/>
        <scheme val="minor"/>
      </rPr>
      <t>)</t>
    </r>
  </si>
  <si>
    <t>-(2k-1)=</t>
  </si>
  <si>
    <r>
      <t>C</t>
    </r>
    <r>
      <rPr>
        <b/>
        <vertAlign val="subscript"/>
        <sz val="11"/>
        <color theme="1"/>
        <rFont val="Calibri"/>
        <family val="2"/>
        <scheme val="minor"/>
      </rPr>
      <t>t</t>
    </r>
  </si>
  <si>
    <r>
      <t>C</t>
    </r>
    <r>
      <rPr>
        <b/>
        <vertAlign val="subscript"/>
        <sz val="11"/>
        <color theme="1"/>
        <rFont val="Calibri"/>
        <family val="2"/>
        <scheme val="minor"/>
      </rPr>
      <t>t</t>
    </r>
    <r>
      <rPr>
        <b/>
        <sz val="11"/>
        <color theme="1"/>
        <rFont val="Calibri"/>
        <family val="2"/>
        <scheme val="minor"/>
      </rPr>
      <t>'</t>
    </r>
  </si>
  <si>
    <r>
      <t>C</t>
    </r>
    <r>
      <rPr>
        <b/>
        <vertAlign val="subscript"/>
        <sz val="11"/>
        <color theme="1"/>
        <rFont val="Calibri"/>
        <family val="2"/>
        <scheme val="minor"/>
      </rPr>
      <t>t</t>
    </r>
    <r>
      <rPr>
        <b/>
        <sz val="11"/>
        <color theme="1"/>
        <rFont val="Calibri"/>
        <family val="2"/>
        <scheme val="minor"/>
      </rPr>
      <t>''</t>
    </r>
  </si>
  <si>
    <r>
      <t>a</t>
    </r>
    <r>
      <rPr>
        <vertAlign val="subscript"/>
        <sz val="11"/>
        <color theme="1"/>
        <rFont val="Calibri"/>
        <family val="2"/>
        <scheme val="minor"/>
      </rPr>
      <t>o</t>
    </r>
    <r>
      <rPr>
        <sz val="11"/>
        <color theme="1"/>
        <rFont val="Calibri"/>
        <family val="2"/>
        <scheme val="minor"/>
      </rPr>
      <t>(hat)=</t>
    </r>
  </si>
  <si>
    <r>
      <t>a</t>
    </r>
    <r>
      <rPr>
        <vertAlign val="subscript"/>
        <sz val="11"/>
        <color theme="1"/>
        <rFont val="Calibri"/>
        <family val="2"/>
        <scheme val="minor"/>
      </rPr>
      <t>1</t>
    </r>
    <r>
      <rPr>
        <sz val="11"/>
        <color theme="1"/>
        <rFont val="Calibri"/>
        <family val="2"/>
        <scheme val="minor"/>
      </rPr>
      <t>(hat)=</t>
    </r>
  </si>
  <si>
    <r>
      <t>a</t>
    </r>
    <r>
      <rPr>
        <vertAlign val="subscript"/>
        <sz val="11"/>
        <color theme="1"/>
        <rFont val="Calibri"/>
        <family val="2"/>
        <scheme val="minor"/>
      </rPr>
      <t>2</t>
    </r>
    <r>
      <rPr>
        <sz val="11"/>
        <color theme="1"/>
        <rFont val="Calibri"/>
        <family val="2"/>
        <scheme val="minor"/>
      </rPr>
      <t>(hat)=</t>
    </r>
  </si>
  <si>
    <r>
      <t>a</t>
    </r>
    <r>
      <rPr>
        <vertAlign val="subscript"/>
        <sz val="11"/>
        <color theme="1"/>
        <rFont val="Calibri"/>
        <family val="2"/>
        <scheme val="minor"/>
      </rPr>
      <t>3</t>
    </r>
    <r>
      <rPr>
        <sz val="11"/>
        <color theme="1"/>
        <rFont val="Calibri"/>
        <family val="2"/>
        <scheme val="minor"/>
      </rPr>
      <t>(hat)=</t>
    </r>
  </si>
  <si>
    <r>
      <t>a</t>
    </r>
    <r>
      <rPr>
        <vertAlign val="subscript"/>
        <sz val="11"/>
        <color theme="1"/>
        <rFont val="Calibri"/>
        <family val="2"/>
        <scheme val="minor"/>
      </rPr>
      <t>4</t>
    </r>
    <r>
      <rPr>
        <sz val="11"/>
        <color theme="1"/>
        <rFont val="Calibri"/>
        <family val="2"/>
        <scheme val="minor"/>
      </rPr>
      <t>(hat)=</t>
    </r>
  </si>
  <si>
    <r>
      <t>a</t>
    </r>
    <r>
      <rPr>
        <vertAlign val="subscript"/>
        <sz val="11"/>
        <color theme="1"/>
        <rFont val="Calibri"/>
        <family val="2"/>
        <scheme val="minor"/>
      </rPr>
      <t>5</t>
    </r>
    <r>
      <rPr>
        <sz val="11"/>
        <color theme="1"/>
        <rFont val="Calibri"/>
        <family val="2"/>
        <scheme val="minor"/>
      </rPr>
      <t>(hat)=</t>
    </r>
  </si>
  <si>
    <r>
      <t>a</t>
    </r>
    <r>
      <rPr>
        <vertAlign val="subscript"/>
        <sz val="11"/>
        <color theme="1"/>
        <rFont val="Calibri"/>
        <family val="2"/>
        <scheme val="minor"/>
      </rPr>
      <t>6</t>
    </r>
    <r>
      <rPr>
        <sz val="11"/>
        <color theme="1"/>
        <rFont val="Calibri"/>
        <family val="2"/>
        <scheme val="minor"/>
      </rPr>
      <t>(hat)=</t>
    </r>
  </si>
  <si>
    <r>
      <rPr>
        <sz val="11"/>
        <color theme="1"/>
        <rFont val="Symbol"/>
        <family val="1"/>
        <charset val="2"/>
      </rPr>
      <t>l</t>
    </r>
    <r>
      <rPr>
        <vertAlign val="subscript"/>
        <sz val="11"/>
        <color theme="1"/>
        <rFont val="Calibri"/>
        <family val="2"/>
        <scheme val="minor"/>
      </rPr>
      <t>1</t>
    </r>
  </si>
  <si>
    <r>
      <rPr>
        <sz val="11"/>
        <color theme="1"/>
        <rFont val="Symbol"/>
        <family val="1"/>
        <charset val="2"/>
      </rPr>
      <t>l</t>
    </r>
    <r>
      <rPr>
        <vertAlign val="subscript"/>
        <sz val="11"/>
        <color theme="1"/>
        <rFont val="Sabon Next LT"/>
      </rPr>
      <t>2</t>
    </r>
  </si>
  <si>
    <r>
      <rPr>
        <sz val="11"/>
        <color theme="1"/>
        <rFont val="Symbol"/>
        <family val="1"/>
        <charset val="2"/>
      </rPr>
      <t>l</t>
    </r>
    <r>
      <rPr>
        <vertAlign val="subscript"/>
        <sz val="11"/>
        <color theme="1"/>
        <rFont val="Calibri"/>
        <family val="2"/>
        <scheme val="minor"/>
      </rPr>
      <t>3</t>
    </r>
  </si>
  <si>
    <r>
      <t>C</t>
    </r>
    <r>
      <rPr>
        <b/>
        <vertAlign val="subscript"/>
        <sz val="11"/>
        <color theme="1"/>
        <rFont val="Calibri"/>
        <family val="2"/>
        <scheme val="minor"/>
      </rPr>
      <t>t</t>
    </r>
    <r>
      <rPr>
        <b/>
        <sz val="11"/>
        <color theme="1"/>
        <rFont val="Calibri"/>
        <family val="2"/>
        <scheme val="minor"/>
      </rPr>
      <t>'''</t>
    </r>
  </si>
  <si>
    <r>
      <t>C</t>
    </r>
    <r>
      <rPr>
        <b/>
        <vertAlign val="subscript"/>
        <sz val="11"/>
        <color theme="1"/>
        <rFont val="Calibri"/>
        <family val="2"/>
        <scheme val="minor"/>
      </rPr>
      <t>t</t>
    </r>
    <r>
      <rPr>
        <b/>
        <sz val="11"/>
        <color theme="1"/>
        <rFont val="Calibri"/>
        <family val="2"/>
        <scheme val="minor"/>
      </rPr>
      <t>''''</t>
    </r>
  </si>
  <si>
    <r>
      <t>a</t>
    </r>
    <r>
      <rPr>
        <vertAlign val="subscript"/>
        <sz val="11"/>
        <color theme="1"/>
        <rFont val="Calibri"/>
        <family val="2"/>
        <scheme val="minor"/>
      </rPr>
      <t>7</t>
    </r>
    <r>
      <rPr>
        <sz val="11"/>
        <color theme="1"/>
        <rFont val="Calibri"/>
        <family val="2"/>
        <scheme val="minor"/>
      </rPr>
      <t>(hat)=</t>
    </r>
  </si>
  <si>
    <r>
      <t>a</t>
    </r>
    <r>
      <rPr>
        <vertAlign val="subscript"/>
        <sz val="11"/>
        <color theme="1"/>
        <rFont val="Calibri"/>
        <family val="2"/>
        <scheme val="minor"/>
      </rPr>
      <t>8</t>
    </r>
    <r>
      <rPr>
        <sz val="11"/>
        <color theme="1"/>
        <rFont val="Calibri"/>
        <family val="2"/>
        <scheme val="minor"/>
      </rPr>
      <t>(hat)=</t>
    </r>
  </si>
  <si>
    <r>
      <t>a</t>
    </r>
    <r>
      <rPr>
        <vertAlign val="subscript"/>
        <sz val="11"/>
        <color theme="1"/>
        <rFont val="Calibri"/>
        <family val="2"/>
        <scheme val="minor"/>
      </rPr>
      <t>9</t>
    </r>
    <r>
      <rPr>
        <sz val="11"/>
        <color theme="1"/>
        <rFont val="Calibri"/>
        <family val="2"/>
        <scheme val="minor"/>
      </rPr>
      <t>(hat)-</t>
    </r>
  </si>
  <si>
    <r>
      <t>a</t>
    </r>
    <r>
      <rPr>
        <vertAlign val="subscript"/>
        <sz val="11"/>
        <color theme="1"/>
        <rFont val="Calibri"/>
        <family val="2"/>
        <scheme val="minor"/>
      </rPr>
      <t>10</t>
    </r>
    <r>
      <rPr>
        <sz val="11"/>
        <color theme="1"/>
        <rFont val="Calibri"/>
        <family val="2"/>
        <scheme val="minor"/>
      </rPr>
      <t>(hat)=</t>
    </r>
  </si>
  <si>
    <r>
      <rPr>
        <sz val="11"/>
        <color theme="1"/>
        <rFont val="Symbol"/>
        <family val="1"/>
        <charset val="2"/>
      </rPr>
      <t>l</t>
    </r>
    <r>
      <rPr>
        <vertAlign val="subscript"/>
        <sz val="11"/>
        <color theme="1"/>
        <rFont val="Calibri"/>
        <family val="2"/>
        <scheme val="minor"/>
      </rPr>
      <t>4</t>
    </r>
  </si>
  <si>
    <r>
      <rPr>
        <sz val="11"/>
        <color theme="1"/>
        <rFont val="Symbol"/>
        <family val="1"/>
        <charset val="2"/>
      </rPr>
      <t>l</t>
    </r>
    <r>
      <rPr>
        <vertAlign val="subscript"/>
        <sz val="11"/>
        <color theme="1"/>
        <rFont val="Calibri"/>
        <family val="2"/>
        <scheme val="minor"/>
      </rPr>
      <t>5</t>
    </r>
  </si>
  <si>
    <t>Detrended Data</t>
  </si>
  <si>
    <r>
      <t>(y</t>
    </r>
    <r>
      <rPr>
        <b/>
        <vertAlign val="subscript"/>
        <sz val="11"/>
        <color theme="1"/>
        <rFont val="Calibri"/>
        <family val="2"/>
        <scheme val="minor"/>
      </rPr>
      <t>t Detrended</t>
    </r>
    <r>
      <rPr>
        <b/>
        <sz val="11"/>
        <color theme="1"/>
        <rFont val="Calibri"/>
        <family val="2"/>
        <scheme val="minor"/>
      </rPr>
      <t>) Exchange Rate USD between INR</t>
    </r>
  </si>
  <si>
    <t>N</t>
  </si>
  <si>
    <t>k</t>
  </si>
  <si>
    <r>
      <t>(a</t>
    </r>
    <r>
      <rPr>
        <b/>
        <vertAlign val="subscript"/>
        <sz val="11"/>
        <color theme="1"/>
        <rFont val="Calibri"/>
        <family val="2"/>
        <scheme val="minor"/>
      </rPr>
      <t>t</t>
    </r>
    <r>
      <rPr>
        <b/>
        <sz val="11"/>
        <color theme="1"/>
        <rFont val="Calibri"/>
        <family val="2"/>
        <scheme val="minor"/>
      </rPr>
      <t>) First difference, y</t>
    </r>
    <r>
      <rPr>
        <b/>
        <vertAlign val="subscript"/>
        <sz val="11"/>
        <color theme="1"/>
        <rFont val="Calibri"/>
        <family val="2"/>
        <scheme val="minor"/>
      </rPr>
      <t>t</t>
    </r>
    <r>
      <rPr>
        <b/>
        <sz val="11"/>
        <color theme="1"/>
        <rFont val="Calibri"/>
        <family val="2"/>
        <scheme val="minor"/>
      </rPr>
      <t>-y</t>
    </r>
    <r>
      <rPr>
        <b/>
        <vertAlign val="subscript"/>
        <sz val="11"/>
        <color theme="1"/>
        <rFont val="Calibri"/>
        <family val="2"/>
        <scheme val="minor"/>
      </rPr>
      <t>t-1</t>
    </r>
  </si>
  <si>
    <r>
      <t>(b</t>
    </r>
    <r>
      <rPr>
        <b/>
        <vertAlign val="subscript"/>
        <sz val="11"/>
        <color theme="1"/>
        <rFont val="Calibri"/>
        <family val="2"/>
        <scheme val="minor"/>
      </rPr>
      <t>t</t>
    </r>
    <r>
      <rPr>
        <b/>
        <sz val="11"/>
        <color theme="1"/>
        <rFont val="Calibri"/>
        <family val="2"/>
        <scheme val="minor"/>
      </rPr>
      <t>) Second difference, a</t>
    </r>
    <r>
      <rPr>
        <b/>
        <vertAlign val="subscript"/>
        <sz val="11"/>
        <color theme="1"/>
        <rFont val="Calibri"/>
        <family val="2"/>
        <scheme val="minor"/>
      </rPr>
      <t>t</t>
    </r>
    <r>
      <rPr>
        <b/>
        <sz val="11"/>
        <color theme="1"/>
        <rFont val="Calibri"/>
        <family val="2"/>
        <scheme val="minor"/>
      </rPr>
      <t>-a</t>
    </r>
    <r>
      <rPr>
        <b/>
        <vertAlign val="subscript"/>
        <sz val="11"/>
        <color theme="1"/>
        <rFont val="Calibri"/>
        <family val="2"/>
        <scheme val="minor"/>
      </rPr>
      <t>t-1</t>
    </r>
  </si>
  <si>
    <r>
      <t>(c</t>
    </r>
    <r>
      <rPr>
        <b/>
        <vertAlign val="subscript"/>
        <sz val="11"/>
        <color theme="1"/>
        <rFont val="Calibri"/>
        <family val="2"/>
        <scheme val="minor"/>
      </rPr>
      <t>t</t>
    </r>
    <r>
      <rPr>
        <b/>
        <sz val="11"/>
        <color theme="1"/>
        <rFont val="Calibri"/>
        <family val="2"/>
        <scheme val="minor"/>
      </rPr>
      <t>) Third order difference, b</t>
    </r>
    <r>
      <rPr>
        <b/>
        <vertAlign val="subscript"/>
        <sz val="11"/>
        <color theme="1"/>
        <rFont val="Calibri"/>
        <family val="2"/>
        <scheme val="minor"/>
      </rPr>
      <t>t</t>
    </r>
    <r>
      <rPr>
        <b/>
        <sz val="11"/>
        <color theme="1"/>
        <rFont val="Calibri"/>
        <family val="2"/>
        <scheme val="minor"/>
      </rPr>
      <t>-b</t>
    </r>
    <r>
      <rPr>
        <b/>
        <vertAlign val="subscript"/>
        <sz val="11"/>
        <color theme="1"/>
        <rFont val="Calibri"/>
        <family val="2"/>
        <scheme val="minor"/>
      </rPr>
      <t>t-1</t>
    </r>
  </si>
  <si>
    <r>
      <t>(d</t>
    </r>
    <r>
      <rPr>
        <b/>
        <vertAlign val="subscript"/>
        <sz val="11"/>
        <color theme="1"/>
        <rFont val="Calibri"/>
        <family val="2"/>
        <scheme val="minor"/>
      </rPr>
      <t>t</t>
    </r>
    <r>
      <rPr>
        <b/>
        <sz val="11"/>
        <color theme="1"/>
        <rFont val="Calibri"/>
        <family val="2"/>
        <scheme val="minor"/>
      </rPr>
      <t>) Fourth order difference, c</t>
    </r>
    <r>
      <rPr>
        <b/>
        <vertAlign val="subscript"/>
        <sz val="11"/>
        <color theme="1"/>
        <rFont val="Calibri"/>
        <family val="2"/>
        <scheme val="minor"/>
      </rPr>
      <t>t</t>
    </r>
    <r>
      <rPr>
        <b/>
        <sz val="11"/>
        <color theme="1"/>
        <rFont val="Calibri"/>
        <family val="2"/>
        <scheme val="minor"/>
      </rPr>
      <t>-c</t>
    </r>
    <r>
      <rPr>
        <b/>
        <vertAlign val="subscript"/>
        <sz val="11"/>
        <color theme="1"/>
        <rFont val="Calibri"/>
        <family val="2"/>
        <scheme val="minor"/>
      </rPr>
      <t>t-1</t>
    </r>
  </si>
  <si>
    <r>
      <t>n</t>
    </r>
    <r>
      <rPr>
        <b/>
        <vertAlign val="subscript"/>
        <sz val="11"/>
        <color theme="1"/>
        <rFont val="Calibri"/>
        <family val="2"/>
        <scheme val="minor"/>
      </rPr>
      <t>k</t>
    </r>
  </si>
  <si>
    <r>
      <rPr>
        <b/>
        <sz val="11"/>
        <color theme="1"/>
        <rFont val="Symbol"/>
        <family val="1"/>
        <charset val="2"/>
      </rPr>
      <t>(m</t>
    </r>
    <r>
      <rPr>
        <b/>
        <sz val="11"/>
        <color theme="1"/>
        <rFont val="Calibri"/>
        <family val="2"/>
        <scheme val="minor"/>
      </rPr>
      <t>'</t>
    </r>
    <r>
      <rPr>
        <b/>
        <vertAlign val="subscript"/>
        <sz val="11"/>
        <color theme="1"/>
        <rFont val="Calibri"/>
        <family val="2"/>
        <scheme val="minor"/>
      </rPr>
      <t>2</t>
    </r>
    <r>
      <rPr>
        <b/>
        <sz val="11"/>
        <color theme="1"/>
        <rFont val="Calibri"/>
        <family val="2"/>
        <scheme val="minor"/>
      </rPr>
      <t>)*(k</t>
    </r>
    <r>
      <rPr>
        <b/>
        <vertAlign val="superscript"/>
        <sz val="11"/>
        <color theme="1"/>
        <rFont val="Calibri"/>
        <family val="2"/>
        <scheme val="minor"/>
      </rPr>
      <t>th</t>
    </r>
    <r>
      <rPr>
        <b/>
        <sz val="11"/>
        <color theme="1"/>
        <rFont val="Calibri"/>
        <family val="2"/>
        <scheme val="minor"/>
      </rPr>
      <t xml:space="preserve"> order difference)</t>
    </r>
  </si>
  <si>
    <r>
      <t>(Summation of square of k</t>
    </r>
    <r>
      <rPr>
        <b/>
        <vertAlign val="superscript"/>
        <sz val="11"/>
        <color theme="1"/>
        <rFont val="Calibri"/>
        <family val="2"/>
        <scheme val="minor"/>
      </rPr>
      <t>th</t>
    </r>
    <r>
      <rPr>
        <b/>
        <sz val="11"/>
        <color theme="1"/>
        <rFont val="Calibri"/>
        <family val="2"/>
        <scheme val="minor"/>
      </rPr>
      <t xml:space="preserve"> order differences)/n</t>
    </r>
    <r>
      <rPr>
        <b/>
        <vertAlign val="subscript"/>
        <sz val="11"/>
        <color theme="1"/>
        <rFont val="Calibri"/>
        <family val="2"/>
        <scheme val="minor"/>
      </rPr>
      <t>k</t>
    </r>
  </si>
  <si>
    <r>
      <rPr>
        <b/>
        <vertAlign val="superscript"/>
        <sz val="11"/>
        <color theme="1"/>
        <rFont val="Calibri"/>
        <family val="2"/>
        <scheme val="minor"/>
      </rPr>
      <t>2k</t>
    </r>
    <r>
      <rPr>
        <b/>
        <sz val="11"/>
        <color theme="1"/>
        <rFont val="Calibri"/>
        <family val="2"/>
        <scheme val="minor"/>
      </rPr>
      <t>C</t>
    </r>
    <r>
      <rPr>
        <b/>
        <vertAlign val="subscript"/>
        <sz val="11"/>
        <color theme="1"/>
        <rFont val="Calibri"/>
        <family val="2"/>
        <scheme val="minor"/>
      </rPr>
      <t>k</t>
    </r>
  </si>
  <si>
    <r>
      <rPr>
        <b/>
        <sz val="11"/>
        <color theme="1"/>
        <rFont val="Symbol"/>
        <family val="1"/>
        <charset val="2"/>
      </rPr>
      <t>s</t>
    </r>
    <r>
      <rPr>
        <b/>
        <vertAlign val="superscript"/>
        <sz val="11"/>
        <color theme="1"/>
        <rFont val="Calibri"/>
        <family val="2"/>
        <scheme val="minor"/>
      </rPr>
      <t>2</t>
    </r>
    <r>
      <rPr>
        <b/>
        <sz val="11"/>
        <color theme="1"/>
        <rFont val="Calibri"/>
        <family val="2"/>
        <scheme val="minor"/>
      </rPr>
      <t xml:space="preserve"> (hat)</t>
    </r>
  </si>
  <si>
    <t>n=25</t>
  </si>
  <si>
    <r>
      <t>H</t>
    </r>
    <r>
      <rPr>
        <b/>
        <vertAlign val="subscript"/>
        <sz val="11"/>
        <color theme="1"/>
        <rFont val="Calibri"/>
        <family val="2"/>
        <scheme val="minor"/>
      </rPr>
      <t>(k,n)</t>
    </r>
  </si>
  <si>
    <r>
      <t>R</t>
    </r>
    <r>
      <rPr>
        <b/>
        <vertAlign val="subscript"/>
        <sz val="11"/>
        <color theme="1"/>
        <rFont val="Calibri"/>
        <family val="2"/>
        <scheme val="minor"/>
      </rPr>
      <t>k</t>
    </r>
  </si>
  <si>
    <r>
      <t>(e</t>
    </r>
    <r>
      <rPr>
        <b/>
        <vertAlign val="subscript"/>
        <sz val="11"/>
        <color theme="1"/>
        <rFont val="Calibri"/>
        <family val="2"/>
        <scheme val="minor"/>
      </rPr>
      <t>t</t>
    </r>
    <r>
      <rPr>
        <b/>
        <sz val="11"/>
        <color theme="1"/>
        <rFont val="Calibri"/>
        <family val="2"/>
        <scheme val="minor"/>
      </rPr>
      <t>) Fifth order difference, d</t>
    </r>
    <r>
      <rPr>
        <b/>
        <vertAlign val="subscript"/>
        <sz val="11"/>
        <color theme="1"/>
        <rFont val="Calibri"/>
        <family val="2"/>
        <scheme val="minor"/>
      </rPr>
      <t>t</t>
    </r>
    <r>
      <rPr>
        <b/>
        <sz val="11"/>
        <color theme="1"/>
        <rFont val="Calibri"/>
        <family val="2"/>
        <scheme val="minor"/>
      </rPr>
      <t>-d</t>
    </r>
    <r>
      <rPr>
        <b/>
        <vertAlign val="subscript"/>
        <sz val="11"/>
        <color theme="1"/>
        <rFont val="Calibri"/>
        <family val="2"/>
        <scheme val="minor"/>
      </rPr>
      <t>t-1</t>
    </r>
  </si>
  <si>
    <r>
      <t>(f</t>
    </r>
    <r>
      <rPr>
        <b/>
        <vertAlign val="subscript"/>
        <sz val="11"/>
        <color theme="1"/>
        <rFont val="Calibri"/>
        <family val="2"/>
        <scheme val="minor"/>
      </rPr>
      <t>t</t>
    </r>
    <r>
      <rPr>
        <b/>
        <sz val="11"/>
        <color theme="1"/>
        <rFont val="Calibri"/>
        <family val="2"/>
        <scheme val="minor"/>
      </rPr>
      <t>) Sixth order difference, e</t>
    </r>
    <r>
      <rPr>
        <b/>
        <vertAlign val="subscript"/>
        <sz val="11"/>
        <color theme="1"/>
        <rFont val="Calibri"/>
        <family val="2"/>
        <scheme val="minor"/>
      </rPr>
      <t>t</t>
    </r>
    <r>
      <rPr>
        <b/>
        <sz val="11"/>
        <color theme="1"/>
        <rFont val="Calibri"/>
        <family val="2"/>
        <scheme val="minor"/>
      </rPr>
      <t>-e</t>
    </r>
    <r>
      <rPr>
        <b/>
        <vertAlign val="subscript"/>
        <sz val="11"/>
        <color theme="1"/>
        <rFont val="Calibri"/>
        <family val="2"/>
        <scheme val="minor"/>
      </rPr>
      <t>t-1</t>
    </r>
  </si>
  <si>
    <t>Degree of the polynomial= 4</t>
  </si>
  <si>
    <r>
      <t xml:space="preserve">We see that we fail to reject the hypothesis established when k=5, as 1.92&lt;1.96, so we get the degree of the polynomial as </t>
    </r>
    <r>
      <rPr>
        <b/>
        <sz val="11"/>
        <color theme="1"/>
        <rFont val="Calibri"/>
        <family val="2"/>
        <scheme val="minor"/>
      </rPr>
      <t>k-1=4</t>
    </r>
    <r>
      <rPr>
        <sz val="11"/>
        <color theme="1"/>
        <rFont val="Calibri"/>
        <family val="2"/>
        <scheme val="minor"/>
      </rPr>
      <t>.</t>
    </r>
  </si>
  <si>
    <r>
      <t>t</t>
    </r>
    <r>
      <rPr>
        <b/>
        <vertAlign val="superscript"/>
        <sz val="11"/>
        <color theme="1"/>
        <rFont val="Calibri"/>
        <family val="2"/>
        <scheme val="minor"/>
      </rPr>
      <t>3</t>
    </r>
  </si>
  <si>
    <r>
      <t>t</t>
    </r>
    <r>
      <rPr>
        <b/>
        <vertAlign val="superscript"/>
        <sz val="11"/>
        <color theme="1"/>
        <rFont val="Calibri"/>
        <family val="2"/>
        <scheme val="minor"/>
      </rPr>
      <t>4</t>
    </r>
  </si>
  <si>
    <r>
      <t>ty</t>
    </r>
    <r>
      <rPr>
        <b/>
        <vertAlign val="subscript"/>
        <sz val="11"/>
        <color theme="1"/>
        <rFont val="Calibri"/>
        <family val="2"/>
        <scheme val="minor"/>
      </rPr>
      <t>t</t>
    </r>
  </si>
  <si>
    <r>
      <t>t</t>
    </r>
    <r>
      <rPr>
        <b/>
        <vertAlign val="superscript"/>
        <sz val="11"/>
        <color theme="1"/>
        <rFont val="Calibri"/>
        <family val="2"/>
        <scheme val="minor"/>
      </rPr>
      <t>2</t>
    </r>
    <r>
      <rPr>
        <b/>
        <sz val="11"/>
        <color theme="1"/>
        <rFont val="Calibri"/>
        <family val="2"/>
        <scheme val="minor"/>
      </rPr>
      <t>y</t>
    </r>
    <r>
      <rPr>
        <b/>
        <vertAlign val="subscript"/>
        <sz val="11"/>
        <color theme="1"/>
        <rFont val="Calibri"/>
        <family val="2"/>
        <scheme val="minor"/>
      </rPr>
      <t>t</t>
    </r>
  </si>
  <si>
    <r>
      <t>t</t>
    </r>
    <r>
      <rPr>
        <b/>
        <vertAlign val="superscript"/>
        <sz val="11"/>
        <color theme="1"/>
        <rFont val="Calibri"/>
        <family val="2"/>
        <scheme val="minor"/>
      </rPr>
      <t>3</t>
    </r>
    <r>
      <rPr>
        <b/>
        <sz val="11"/>
        <color theme="1"/>
        <rFont val="Calibri"/>
        <family val="2"/>
        <scheme val="minor"/>
      </rPr>
      <t>y</t>
    </r>
    <r>
      <rPr>
        <b/>
        <vertAlign val="subscript"/>
        <sz val="11"/>
        <color theme="1"/>
        <rFont val="Calibri"/>
        <family val="2"/>
        <scheme val="minor"/>
      </rPr>
      <t>t</t>
    </r>
  </si>
  <si>
    <t>C(hat)=</t>
  </si>
  <si>
    <t>D(hat)=</t>
  </si>
  <si>
    <r>
      <t>t</t>
    </r>
    <r>
      <rPr>
        <b/>
        <vertAlign val="superscript"/>
        <sz val="11"/>
        <color theme="1"/>
        <rFont val="Calibri"/>
        <family val="2"/>
        <scheme val="minor"/>
      </rPr>
      <t>4</t>
    </r>
    <r>
      <rPr>
        <b/>
        <sz val="11"/>
        <color theme="1"/>
        <rFont val="Calibri"/>
        <family val="2"/>
        <scheme val="minor"/>
      </rPr>
      <t>y</t>
    </r>
    <r>
      <rPr>
        <b/>
        <vertAlign val="subscript"/>
        <sz val="11"/>
        <color theme="1"/>
        <rFont val="Calibri"/>
        <family val="2"/>
        <scheme val="minor"/>
      </rPr>
      <t>t</t>
    </r>
  </si>
  <si>
    <t>E(hat)</t>
  </si>
  <si>
    <r>
      <t>t</t>
    </r>
    <r>
      <rPr>
        <b/>
        <vertAlign val="superscript"/>
        <sz val="11"/>
        <color theme="1"/>
        <rFont val="Calibri"/>
        <family val="2"/>
        <scheme val="minor"/>
      </rPr>
      <t>5</t>
    </r>
  </si>
  <si>
    <r>
      <t>t</t>
    </r>
    <r>
      <rPr>
        <b/>
        <vertAlign val="superscript"/>
        <sz val="11"/>
        <color theme="1"/>
        <rFont val="Calibri"/>
        <family val="2"/>
        <scheme val="minor"/>
      </rPr>
      <t>6</t>
    </r>
  </si>
  <si>
    <r>
      <t>t</t>
    </r>
    <r>
      <rPr>
        <b/>
        <vertAlign val="superscript"/>
        <sz val="11"/>
        <color theme="1"/>
        <rFont val="Calibri"/>
        <family val="2"/>
        <scheme val="minor"/>
      </rPr>
      <t>7</t>
    </r>
  </si>
  <si>
    <r>
      <t>t</t>
    </r>
    <r>
      <rPr>
        <b/>
        <vertAlign val="superscript"/>
        <sz val="11"/>
        <color theme="1"/>
        <rFont val="Calibri"/>
        <family val="2"/>
        <scheme val="minor"/>
      </rPr>
      <t>8</t>
    </r>
  </si>
  <si>
    <t>C (hat) (Numerator term 1)</t>
  </si>
  <si>
    <t>C (hat) (Numerator term 2)</t>
  </si>
  <si>
    <t>C (hat) (Denominator term 1)</t>
  </si>
  <si>
    <t>C (hat) (Denomiator term 2)</t>
  </si>
  <si>
    <t>C (hat) Numerator</t>
  </si>
  <si>
    <t>C (hat) Denominator</t>
  </si>
  <si>
    <t>C (hat)</t>
  </si>
  <si>
    <t>Detrended data</t>
  </si>
  <si>
    <t>MA(m,p)</t>
  </si>
  <si>
    <t xml:space="preserve">Detrended </t>
  </si>
  <si>
    <t>(-3/320)</t>
  </si>
  <si>
    <t>(-6/320)</t>
  </si>
  <si>
    <t>(-5/320)</t>
  </si>
  <si>
    <t>(3/320)</t>
  </si>
  <si>
    <t>(21/320)</t>
  </si>
  <si>
    <t>(46/320)</t>
  </si>
  <si>
    <t>(67/320)</t>
  </si>
  <si>
    <t>(74/320)</t>
  </si>
  <si>
    <t>Spencer's 15 pt weights</t>
  </si>
  <si>
    <t>BEST FIT FOR THE TREND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</si>
</sst>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
    <numFmt numFmtId="165" formatCode="[$-F800]dddd\,\ mmmm\ dd\,\ yyyy"/>
    <numFmt numFmtId="166" formatCode="0.000"/>
    <numFmt numFmtId="167" formatCode="0.000000000"/>
  </numFmts>
  <fonts count="16" x14ac:knownFonts="1">
    <font>
      <sz val="11"/>
      <color theme="1"/>
      <name val="Calibri"/>
      <family val="2"/>
      <scheme val="minor"/>
    </font>
    <font>
      <b/>
      <sz val="11"/>
      <color theme="1"/>
      <name val="Calibri"/>
      <family val="2"/>
      <scheme val="minor"/>
    </font>
    <font>
      <sz val="8"/>
      <name val="Calibri"/>
      <family val="2"/>
      <scheme val="minor"/>
    </font>
    <font>
      <b/>
      <vertAlign val="superscript"/>
      <sz val="11"/>
      <color theme="1"/>
      <name val="Calibri"/>
      <family val="2"/>
      <scheme val="minor"/>
    </font>
    <font>
      <b/>
      <vertAlign val="subscript"/>
      <sz val="11"/>
      <color theme="1"/>
      <name val="Calibri"/>
      <family val="2"/>
      <scheme val="minor"/>
    </font>
    <font>
      <vertAlign val="subscript"/>
      <sz val="11"/>
      <color theme="1"/>
      <name val="Calibri"/>
      <family val="2"/>
      <scheme val="minor"/>
    </font>
    <font>
      <b/>
      <sz val="11"/>
      <color theme="1"/>
      <name val="Symbol"/>
      <family val="1"/>
      <charset val="2"/>
    </font>
    <font>
      <b/>
      <vertAlign val="subscript"/>
      <sz val="11"/>
      <color theme="1"/>
      <name val="Symbol"/>
      <family val="1"/>
      <charset val="2"/>
    </font>
    <font>
      <u/>
      <sz val="11"/>
      <color rgb="FF0070C0"/>
      <name val="Calibri"/>
      <family val="2"/>
      <scheme val="minor"/>
    </font>
    <font>
      <sz val="11"/>
      <color theme="1"/>
      <name val="Symbol"/>
      <family val="1"/>
      <charset val="2"/>
    </font>
    <font>
      <sz val="11"/>
      <color theme="1"/>
      <name val="Calibri"/>
      <family val="1"/>
      <charset val="2"/>
      <scheme val="minor"/>
    </font>
    <font>
      <sz val="11"/>
      <color theme="1"/>
      <name val="Sabon Next LT"/>
      <family val="1"/>
      <charset val="2"/>
    </font>
    <font>
      <vertAlign val="subscript"/>
      <sz val="11"/>
      <color theme="1"/>
      <name val="Sabon Next LT"/>
    </font>
    <font>
      <sz val="12"/>
      <color rgb="FF000000"/>
      <name val="Calibri"/>
      <family val="2"/>
      <scheme val="minor"/>
    </font>
    <font>
      <b/>
      <sz val="11"/>
      <color theme="1"/>
      <name val="Calibri"/>
      <family val="1"/>
      <charset val="2"/>
      <scheme val="minor"/>
    </font>
    <font>
      <b/>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99"/>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medium">
        <color indexed="64"/>
      </bottom>
      <diagonal/>
    </border>
  </borders>
  <cellStyleXfs count="1">
    <xf numFmtId="0" fontId="0" fillId="0" borderId="0"/>
  </cellStyleXfs>
  <cellXfs count="178">
    <xf numFmtId="0" fontId="0" fillId="0" borderId="0" xfId="0"/>
    <xf numFmtId="165" fontId="0" fillId="0" borderId="0" xfId="0" applyNumberFormat="1"/>
    <xf numFmtId="164" fontId="0" fillId="0" borderId="1" xfId="0" applyNumberFormat="1" applyBorder="1"/>
    <xf numFmtId="165" fontId="0" fillId="0" borderId="4" xfId="0" applyNumberFormat="1" applyBorder="1"/>
    <xf numFmtId="164" fontId="0" fillId="0" borderId="5" xfId="0" applyNumberFormat="1" applyBorder="1"/>
    <xf numFmtId="165" fontId="0" fillId="0" borderId="6" xfId="0" applyNumberFormat="1" applyBorder="1"/>
    <xf numFmtId="164" fontId="0" fillId="0" borderId="7" xfId="0" applyNumberFormat="1" applyBorder="1"/>
    <xf numFmtId="165" fontId="0" fillId="0" borderId="8" xfId="0" applyNumberFormat="1" applyBorder="1"/>
    <xf numFmtId="164" fontId="0" fillId="0" borderId="9" xfId="0" applyNumberFormat="1" applyBorder="1"/>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2" xfId="0" applyBorder="1"/>
    <xf numFmtId="0" fontId="0" fillId="0" borderId="3" xfId="0" applyBorder="1"/>
    <xf numFmtId="0" fontId="0" fillId="2" borderId="10" xfId="0" applyFill="1" applyBorder="1"/>
    <xf numFmtId="0" fontId="0" fillId="2" borderId="11" xfId="0" applyFill="1" applyBorder="1"/>
    <xf numFmtId="165" fontId="1" fillId="2" borderId="10" xfId="0" applyNumberFormat="1" applyFont="1" applyFill="1" applyBorder="1" applyAlignment="1">
      <alignment horizontal="center"/>
    </xf>
    <xf numFmtId="0" fontId="1" fillId="2" borderId="11" xfId="0" applyFont="1" applyFill="1" applyBorder="1" applyAlignment="1">
      <alignment horizontal="center"/>
    </xf>
    <xf numFmtId="0" fontId="1" fillId="0" borderId="0" xfId="0" applyFont="1"/>
    <xf numFmtId="0" fontId="1" fillId="2" borderId="10" xfId="0" applyFont="1" applyFill="1" applyBorder="1" applyAlignment="1">
      <alignment wrapText="1"/>
    </xf>
    <xf numFmtId="0" fontId="1" fillId="2" borderId="11" xfId="0" applyFont="1" applyFill="1" applyBorder="1" applyAlignment="1">
      <alignment wrapText="1"/>
    </xf>
    <xf numFmtId="0" fontId="0" fillId="0" borderId="4" xfId="0" applyBorder="1"/>
    <xf numFmtId="0" fontId="0" fillId="0" borderId="6" xfId="0" applyBorder="1"/>
    <xf numFmtId="0" fontId="0" fillId="0" borderId="8" xfId="0" applyBorder="1"/>
    <xf numFmtId="0" fontId="0" fillId="0" borderId="14" xfId="0" applyBorder="1" applyAlignment="1">
      <alignment horizontal="left"/>
    </xf>
    <xf numFmtId="0" fontId="1" fillId="2" borderId="15" xfId="0" applyFont="1" applyFill="1" applyBorder="1" applyAlignment="1">
      <alignment wrapText="1"/>
    </xf>
    <xf numFmtId="0" fontId="0" fillId="0" borderId="5" xfId="0" applyBorder="1"/>
    <xf numFmtId="0" fontId="0" fillId="0" borderId="13" xfId="0" applyBorder="1"/>
    <xf numFmtId="0" fontId="0" fillId="0" borderId="7" xfId="0" applyBorder="1"/>
    <xf numFmtId="164" fontId="0" fillId="0" borderId="14" xfId="0" applyNumberFormat="1" applyBorder="1"/>
    <xf numFmtId="0" fontId="0" fillId="0" borderId="14" xfId="0" applyBorder="1"/>
    <xf numFmtId="0" fontId="0" fillId="0" borderId="9" xfId="0" applyBorder="1"/>
    <xf numFmtId="2" fontId="0" fillId="0" borderId="1" xfId="0" applyNumberFormat="1" applyBorder="1"/>
    <xf numFmtId="2" fontId="0" fillId="0" borderId="14" xfId="0" applyNumberFormat="1" applyBorder="1"/>
    <xf numFmtId="0" fontId="0" fillId="0" borderId="16" xfId="0" applyBorder="1"/>
    <xf numFmtId="0" fontId="0" fillId="0" borderId="17" xfId="0" applyBorder="1" applyAlignment="1">
      <alignment horizontal="left"/>
    </xf>
    <xf numFmtId="164" fontId="0" fillId="0" borderId="17" xfId="0" applyNumberFormat="1" applyBorder="1"/>
    <xf numFmtId="0" fontId="0" fillId="0" borderId="17" xfId="0" applyBorder="1"/>
    <xf numFmtId="0" fontId="0" fillId="0" borderId="18" xfId="0" applyBorder="1"/>
    <xf numFmtId="0" fontId="0" fillId="2" borderId="15" xfId="0" applyFill="1" applyBorder="1"/>
    <xf numFmtId="164" fontId="0" fillId="2" borderId="15" xfId="0" applyNumberFormat="1" applyFill="1" applyBorder="1"/>
    <xf numFmtId="0" fontId="0" fillId="0" borderId="0" xfId="0" applyAlignment="1">
      <alignment horizontal="left" wrapText="1"/>
    </xf>
    <xf numFmtId="164" fontId="0" fillId="0" borderId="0" xfId="0" applyNumberFormat="1" applyAlignment="1">
      <alignment vertical="top" wrapText="1"/>
    </xf>
    <xf numFmtId="164" fontId="0" fillId="0" borderId="18" xfId="0" applyNumberFormat="1" applyBorder="1"/>
    <xf numFmtId="0" fontId="0" fillId="0" borderId="12" xfId="0" applyBorder="1"/>
    <xf numFmtId="0" fontId="1" fillId="2" borderId="19" xfId="0" applyFont="1" applyFill="1" applyBorder="1" applyAlignment="1">
      <alignment wrapText="1"/>
    </xf>
    <xf numFmtId="0" fontId="1" fillId="2" borderId="20" xfId="0" applyFont="1" applyFill="1" applyBorder="1" applyAlignment="1">
      <alignment wrapText="1"/>
    </xf>
    <xf numFmtId="0" fontId="1" fillId="2" borderId="21" xfId="0" applyFont="1" applyFill="1" applyBorder="1" applyAlignment="1">
      <alignment wrapText="1"/>
    </xf>
    <xf numFmtId="164" fontId="0" fillId="0" borderId="3" xfId="0" applyNumberFormat="1" applyBorder="1"/>
    <xf numFmtId="0" fontId="0" fillId="0" borderId="0" xfId="0" applyAlignment="1">
      <alignment horizontal="center" vertical="center"/>
    </xf>
    <xf numFmtId="0" fontId="8" fillId="0" borderId="0" xfId="0" applyFont="1"/>
    <xf numFmtId="0" fontId="0" fillId="0" borderId="0" xfId="0" applyAlignment="1">
      <alignment wrapText="1"/>
    </xf>
    <xf numFmtId="0" fontId="1" fillId="2" borderId="11"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1" fillId="2" borderId="22" xfId="0" applyFont="1" applyFill="1" applyBorder="1" applyAlignment="1">
      <alignment horizontal="center" vertical="center"/>
    </xf>
    <xf numFmtId="0" fontId="1" fillId="2" borderId="34"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0" fillId="0" borderId="2" xfId="0" applyBorder="1" applyAlignment="1">
      <alignment horizontal="left"/>
    </xf>
    <xf numFmtId="0" fontId="0" fillId="0" borderId="4" xfId="0" applyBorder="1" applyAlignment="1">
      <alignment horizontal="left"/>
    </xf>
    <xf numFmtId="0" fontId="0" fillId="0" borderId="6" xfId="0" applyBorder="1" applyAlignment="1">
      <alignment horizontal="left"/>
    </xf>
    <xf numFmtId="0" fontId="0" fillId="0" borderId="8" xfId="0" applyBorder="1" applyAlignment="1">
      <alignment horizontal="left"/>
    </xf>
    <xf numFmtId="0" fontId="0" fillId="0" borderId="16" xfId="0" applyBorder="1" applyAlignment="1">
      <alignment horizontal="left"/>
    </xf>
    <xf numFmtId="0" fontId="0" fillId="0" borderId="0" xfId="0" applyAlignment="1">
      <alignment vertical="center"/>
    </xf>
    <xf numFmtId="0" fontId="0" fillId="0" borderId="1" xfId="0" applyBorder="1" applyAlignment="1">
      <alignment vertical="center"/>
    </xf>
    <xf numFmtId="0" fontId="0" fillId="0" borderId="0" xfId="0" quotePrefix="1"/>
    <xf numFmtId="0" fontId="0" fillId="2" borderId="1" xfId="0" applyFill="1" applyBorder="1" applyAlignment="1">
      <alignment vertical="center"/>
    </xf>
    <xf numFmtId="0" fontId="0" fillId="0" borderId="27" xfId="0" applyBorder="1"/>
    <xf numFmtId="0" fontId="0" fillId="0" borderId="25" xfId="0" applyBorder="1"/>
    <xf numFmtId="0" fontId="0" fillId="0" borderId="25" xfId="0" applyBorder="1" applyAlignment="1">
      <alignment vertical="center"/>
    </xf>
    <xf numFmtId="0" fontId="0" fillId="0" borderId="26"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18" xfId="0" applyBorder="1" applyAlignment="1">
      <alignment vertical="center"/>
    </xf>
    <xf numFmtId="0" fontId="0" fillId="0" borderId="28" xfId="0" applyBorder="1"/>
    <xf numFmtId="0" fontId="0" fillId="0" borderId="24" xfId="0" applyBorder="1"/>
    <xf numFmtId="0" fontId="0" fillId="0" borderId="46" xfId="0" applyBorder="1"/>
    <xf numFmtId="0" fontId="0" fillId="3" borderId="2" xfId="0" applyFill="1" applyBorder="1"/>
    <xf numFmtId="0" fontId="0" fillId="3" borderId="12" xfId="0" applyFill="1" applyBorder="1"/>
    <xf numFmtId="0" fontId="0" fillId="3" borderId="3" xfId="0" applyFill="1" applyBorder="1"/>
    <xf numFmtId="0" fontId="0" fillId="3" borderId="4" xfId="0" applyFill="1" applyBorder="1"/>
    <xf numFmtId="0" fontId="0" fillId="3" borderId="1" xfId="0" applyFill="1" applyBorder="1"/>
    <xf numFmtId="0" fontId="0" fillId="3" borderId="5" xfId="0" applyFill="1" applyBorder="1"/>
    <xf numFmtId="0" fontId="0" fillId="3" borderId="6" xfId="0" applyFill="1" applyBorder="1"/>
    <xf numFmtId="0" fontId="0" fillId="3" borderId="13" xfId="0" applyFill="1" applyBorder="1"/>
    <xf numFmtId="0" fontId="0" fillId="3" borderId="7" xfId="0" applyFill="1" applyBorder="1"/>
    <xf numFmtId="0" fontId="0" fillId="0" borderId="13" xfId="0" applyBorder="1" applyAlignment="1">
      <alignment vertical="center"/>
    </xf>
    <xf numFmtId="0" fontId="0" fillId="0" borderId="14" xfId="0" applyBorder="1" applyAlignment="1">
      <alignment vertical="center"/>
    </xf>
    <xf numFmtId="0" fontId="10" fillId="0" borderId="0" xfId="0" applyFont="1"/>
    <xf numFmtId="0" fontId="11" fillId="0" borderId="0" xfId="0" applyFont="1"/>
    <xf numFmtId="0" fontId="0" fillId="0" borderId="12" xfId="0" applyBorder="1" applyAlignment="1">
      <alignment vertical="center"/>
    </xf>
    <xf numFmtId="0" fontId="0" fillId="0" borderId="3" xfId="0" applyBorder="1" applyAlignment="1">
      <alignment vertical="center"/>
    </xf>
    <xf numFmtId="0" fontId="0" fillId="0" borderId="46" xfId="0" applyBorder="1" applyAlignment="1">
      <alignment vertical="center"/>
    </xf>
    <xf numFmtId="0" fontId="0" fillId="0" borderId="47" xfId="0" applyBorder="1" applyAlignment="1">
      <alignment vertical="center"/>
    </xf>
    <xf numFmtId="0" fontId="1" fillId="2" borderId="48" xfId="0" applyFont="1" applyFill="1" applyBorder="1" applyAlignment="1">
      <alignment horizontal="center" vertical="center" wrapText="1"/>
    </xf>
    <xf numFmtId="0" fontId="13" fillId="0" borderId="1" xfId="0" applyFont="1" applyBorder="1" applyAlignment="1">
      <alignment horizontal="center" vertical="center" wrapText="1"/>
    </xf>
    <xf numFmtId="166" fontId="0" fillId="0" borderId="1" xfId="0" applyNumberFormat="1" applyBorder="1"/>
    <xf numFmtId="0" fontId="1" fillId="0" borderId="0" xfId="0" applyFont="1" applyAlignment="1">
      <alignment horizontal="center" vertical="center" wrapText="1"/>
    </xf>
    <xf numFmtId="166" fontId="0" fillId="0" borderId="0" xfId="0" applyNumberFormat="1" applyAlignment="1">
      <alignment vertical="center"/>
    </xf>
    <xf numFmtId="0" fontId="0" fillId="0" borderId="49" xfId="0" applyBorder="1" applyAlignment="1">
      <alignment vertical="center"/>
    </xf>
    <xf numFmtId="0" fontId="1" fillId="2" borderId="15" xfId="0" applyFont="1" applyFill="1" applyBorder="1" applyAlignment="1">
      <alignment vertical="center" wrapText="1"/>
    </xf>
    <xf numFmtId="0" fontId="1" fillId="0" borderId="2" xfId="0" applyFont="1" applyBorder="1"/>
    <xf numFmtId="0" fontId="1" fillId="2" borderId="3" xfId="0" applyFont="1" applyFill="1" applyBorder="1"/>
    <xf numFmtId="0" fontId="1" fillId="0" borderId="4" xfId="0" applyFont="1" applyBorder="1"/>
    <xf numFmtId="0" fontId="1" fillId="2" borderId="5" xfId="0" applyFont="1" applyFill="1" applyBorder="1" applyAlignment="1">
      <alignment wrapText="1"/>
    </xf>
    <xf numFmtId="0" fontId="14" fillId="0" borderId="4" xfId="0" applyFont="1" applyBorder="1" applyAlignment="1">
      <alignment horizontal="left" wrapText="1"/>
    </xf>
    <xf numFmtId="0" fontId="14" fillId="2" borderId="5" xfId="0" applyFont="1" applyFill="1" applyBorder="1" applyAlignment="1">
      <alignment wrapText="1"/>
    </xf>
    <xf numFmtId="0" fontId="1" fillId="0" borderId="6" xfId="0" applyFont="1" applyBorder="1"/>
    <xf numFmtId="0" fontId="1" fillId="2" borderId="7" xfId="0" applyFont="1" applyFill="1" applyBorder="1"/>
    <xf numFmtId="0" fontId="0" fillId="0" borderId="50" xfId="0" applyBorder="1" applyAlignment="1">
      <alignment vertical="center"/>
    </xf>
    <xf numFmtId="0" fontId="0" fillId="0" borderId="7" xfId="0" applyBorder="1" applyAlignment="1">
      <alignment vertical="center"/>
    </xf>
    <xf numFmtId="0" fontId="0" fillId="0" borderId="51" xfId="0" applyBorder="1" applyAlignment="1">
      <alignment vertical="center"/>
    </xf>
    <xf numFmtId="0" fontId="1" fillId="2" borderId="1" xfId="0" applyFont="1" applyFill="1" applyBorder="1"/>
    <xf numFmtId="1" fontId="0" fillId="0" borderId="1" xfId="0" applyNumberFormat="1" applyBorder="1" applyAlignment="1">
      <alignment vertical="center"/>
    </xf>
    <xf numFmtId="166" fontId="0" fillId="0" borderId="1" xfId="0" applyNumberFormat="1" applyBorder="1" applyAlignment="1">
      <alignment vertical="center"/>
    </xf>
    <xf numFmtId="166" fontId="0" fillId="0" borderId="5" xfId="0" applyNumberFormat="1" applyBorder="1"/>
    <xf numFmtId="0" fontId="13" fillId="0" borderId="5" xfId="0" applyFont="1" applyBorder="1" applyAlignment="1">
      <alignment horizontal="center" vertical="center" wrapText="1"/>
    </xf>
    <xf numFmtId="166" fontId="0" fillId="0" borderId="5" xfId="0" applyNumberFormat="1" applyBorder="1" applyAlignment="1">
      <alignment vertical="center"/>
    </xf>
    <xf numFmtId="166" fontId="0" fillId="0" borderId="13" xfId="0" applyNumberFormat="1" applyBorder="1" applyAlignment="1">
      <alignment vertical="center"/>
    </xf>
    <xf numFmtId="1" fontId="0" fillId="0" borderId="25" xfId="0" applyNumberFormat="1" applyBorder="1" applyAlignment="1">
      <alignment vertical="center"/>
    </xf>
    <xf numFmtId="166" fontId="0" fillId="0" borderId="25" xfId="0" applyNumberFormat="1" applyBorder="1"/>
    <xf numFmtId="0" fontId="13" fillId="0" borderId="25" xfId="0" applyFont="1" applyBorder="1" applyAlignment="1">
      <alignment horizontal="center" vertical="center" wrapText="1"/>
    </xf>
    <xf numFmtId="166" fontId="0" fillId="0" borderId="25" xfId="0" applyNumberFormat="1" applyBorder="1" applyAlignment="1">
      <alignment vertical="center"/>
    </xf>
    <xf numFmtId="166" fontId="0" fillId="0" borderId="26" xfId="0" applyNumberFormat="1" applyBorder="1" applyAlignment="1">
      <alignment vertical="center"/>
    </xf>
    <xf numFmtId="0" fontId="0" fillId="0" borderId="24" xfId="0" applyBorder="1" applyAlignment="1">
      <alignment horizontal="center" vertical="center" wrapText="1"/>
    </xf>
    <xf numFmtId="0" fontId="0" fillId="0" borderId="12" xfId="0" applyBorder="1" applyAlignment="1">
      <alignment horizontal="center" vertical="center" wrapText="1"/>
    </xf>
    <xf numFmtId="0" fontId="0" fillId="0" borderId="3" xfId="0" applyBorder="1" applyAlignment="1">
      <alignment horizontal="center" vertical="center" wrapText="1"/>
    </xf>
    <xf numFmtId="166" fontId="1" fillId="0" borderId="0" xfId="0" applyNumberFormat="1" applyFont="1" applyAlignment="1">
      <alignment vertical="center"/>
    </xf>
    <xf numFmtId="166" fontId="1" fillId="2" borderId="1" xfId="0" applyNumberFormat="1" applyFont="1" applyFill="1" applyBorder="1" applyAlignment="1">
      <alignment vertical="center"/>
    </xf>
    <xf numFmtId="2" fontId="0" fillId="0" borderId="0" xfId="0" applyNumberFormat="1"/>
    <xf numFmtId="1" fontId="0" fillId="0" borderId="1" xfId="0" applyNumberFormat="1" applyBorder="1"/>
    <xf numFmtId="2" fontId="0" fillId="0" borderId="9" xfId="0" applyNumberFormat="1" applyBorder="1"/>
    <xf numFmtId="0" fontId="0" fillId="0" borderId="17" xfId="0" applyBorder="1" applyAlignment="1">
      <alignment vertical="center"/>
    </xf>
    <xf numFmtId="0" fontId="0" fillId="0" borderId="15" xfId="0" applyBorder="1" applyAlignment="1">
      <alignment wrapText="1"/>
    </xf>
    <xf numFmtId="0" fontId="0" fillId="0" borderId="15" xfId="0" applyBorder="1"/>
    <xf numFmtId="0" fontId="0" fillId="0" borderId="11" xfId="0" applyBorder="1"/>
    <xf numFmtId="167" fontId="0" fillId="0" borderId="0" xfId="0" applyNumberFormat="1"/>
    <xf numFmtId="0" fontId="0" fillId="0" borderId="30" xfId="0" applyBorder="1"/>
    <xf numFmtId="0" fontId="0" fillId="0" borderId="31" xfId="0" applyBorder="1"/>
    <xf numFmtId="0" fontId="0" fillId="0" borderId="32" xfId="0" applyBorder="1"/>
    <xf numFmtId="0" fontId="1" fillId="2" borderId="22" xfId="0" applyFont="1" applyFill="1" applyBorder="1" applyAlignment="1">
      <alignment wrapText="1"/>
    </xf>
    <xf numFmtId="0" fontId="15" fillId="0" borderId="0" xfId="0" applyFont="1"/>
    <xf numFmtId="0" fontId="0" fillId="0" borderId="8" xfId="0" applyFill="1" applyBorder="1"/>
    <xf numFmtId="0" fontId="0" fillId="0" borderId="14" xfId="0" applyFill="1" applyBorder="1"/>
    <xf numFmtId="0" fontId="0" fillId="0" borderId="9" xfId="0" applyFill="1" applyBorder="1"/>
    <xf numFmtId="0" fontId="0" fillId="0" borderId="4" xfId="0" applyFill="1" applyBorder="1"/>
    <xf numFmtId="0" fontId="0" fillId="0" borderId="1" xfId="0" applyFill="1" applyBorder="1"/>
    <xf numFmtId="0" fontId="0" fillId="0" borderId="5" xfId="0" applyFill="1" applyBorder="1"/>
    <xf numFmtId="0" fontId="0" fillId="0" borderId="16" xfId="0" applyFill="1" applyBorder="1"/>
    <xf numFmtId="0" fontId="0" fillId="0" borderId="17" xfId="0" applyFill="1" applyBorder="1"/>
    <xf numFmtId="0" fontId="0" fillId="0" borderId="18" xfId="0" applyFill="1" applyBorder="1"/>
    <xf numFmtId="0" fontId="0" fillId="0" borderId="53" xfId="0" applyFill="1" applyBorder="1"/>
    <xf numFmtId="0" fontId="0" fillId="0" borderId="46" xfId="0" applyFill="1" applyBorder="1"/>
    <xf numFmtId="0" fontId="0" fillId="0" borderId="47" xfId="0" applyFill="1" applyBorder="1"/>
    <xf numFmtId="166" fontId="0" fillId="3" borderId="6" xfId="0" applyNumberFormat="1" applyFill="1" applyBorder="1"/>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164" fontId="0" fillId="0" borderId="0" xfId="0" applyNumberFormat="1" applyAlignment="1">
      <alignment horizontal="left" vertical="top" wrapText="1"/>
    </xf>
    <xf numFmtId="0" fontId="1" fillId="2" borderId="52" xfId="0" applyFont="1" applyFill="1" applyBorder="1" applyAlignment="1">
      <alignment horizontal="center" wrapText="1"/>
    </xf>
    <xf numFmtId="0" fontId="1" fillId="2" borderId="23" xfId="0" applyFont="1" applyFill="1" applyBorder="1" applyAlignment="1">
      <alignment horizontal="center" wrapText="1"/>
    </xf>
    <xf numFmtId="0" fontId="1" fillId="2" borderId="44" xfId="0" applyFont="1" applyFill="1" applyBorder="1" applyAlignment="1">
      <alignment horizontal="center" wrapText="1"/>
    </xf>
    <xf numFmtId="0" fontId="1" fillId="2" borderId="45" xfId="0" applyFont="1" applyFill="1" applyBorder="1" applyAlignment="1">
      <alignment horizontal="center" wrapText="1"/>
    </xf>
    <xf numFmtId="0" fontId="1" fillId="2" borderId="35" xfId="0" applyFont="1" applyFill="1" applyBorder="1" applyAlignment="1">
      <alignment horizontal="center" wrapText="1"/>
    </xf>
    <xf numFmtId="0" fontId="1" fillId="2" borderId="40" xfId="0" applyFont="1" applyFill="1" applyBorder="1" applyAlignment="1">
      <alignment horizontal="center" wrapText="1"/>
    </xf>
    <xf numFmtId="0" fontId="1" fillId="2" borderId="41" xfId="0" applyFont="1" applyFill="1" applyBorder="1" applyAlignment="1">
      <alignment horizontal="center" wrapText="1"/>
    </xf>
    <xf numFmtId="0" fontId="1" fillId="2" borderId="36" xfId="0" applyFont="1" applyFill="1" applyBorder="1" applyAlignment="1">
      <alignment horizontal="center" wrapText="1"/>
    </xf>
    <xf numFmtId="0" fontId="1" fillId="2" borderId="42" xfId="0" applyFont="1" applyFill="1" applyBorder="1" applyAlignment="1">
      <alignment horizontal="center" wrapText="1"/>
    </xf>
    <xf numFmtId="0" fontId="1" fillId="2" borderId="43" xfId="0" applyFont="1" applyFill="1" applyBorder="1" applyAlignment="1">
      <alignment horizontal="center" wrapText="1"/>
    </xf>
    <xf numFmtId="0" fontId="1" fillId="2" borderId="37" xfId="0" applyFont="1" applyFill="1" applyBorder="1"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Time Plot; Monthly Exchange Rate between USD and INR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Exchange Rate between USD and INR</c:v>
          </c:tx>
          <c:spPr>
            <a:ln w="28575" cap="rnd">
              <a:solidFill>
                <a:schemeClr val="accent1"/>
              </a:solidFill>
              <a:round/>
            </a:ln>
            <a:effectLst/>
          </c:spPr>
          <c:marker>
            <c:symbol val="none"/>
          </c:marker>
          <c:cat>
            <c:strRef>
              <c:f>'Data Rearrangement'!$F$3:$F$611</c:f>
              <c:strCache>
                <c:ptCount val="609"/>
                <c:pt idx="0">
                  <c:v>Jan'1973</c:v>
                </c:pt>
                <c:pt idx="1">
                  <c:v>Feb'1973</c:v>
                </c:pt>
                <c:pt idx="2">
                  <c:v>Mar'1973</c:v>
                </c:pt>
                <c:pt idx="3">
                  <c:v>Apr'1973</c:v>
                </c:pt>
                <c:pt idx="4">
                  <c:v>May'1973</c:v>
                </c:pt>
                <c:pt idx="5">
                  <c:v>Jun'1973</c:v>
                </c:pt>
                <c:pt idx="6">
                  <c:v>Jul'1973</c:v>
                </c:pt>
                <c:pt idx="7">
                  <c:v>Aug'1973</c:v>
                </c:pt>
                <c:pt idx="8">
                  <c:v>Sep'1973</c:v>
                </c:pt>
                <c:pt idx="9">
                  <c:v>Oct'1973</c:v>
                </c:pt>
                <c:pt idx="10">
                  <c:v>Nov'1973</c:v>
                </c:pt>
                <c:pt idx="11">
                  <c:v>Dec'1973</c:v>
                </c:pt>
                <c:pt idx="12">
                  <c:v>Jan'1974</c:v>
                </c:pt>
                <c:pt idx="13">
                  <c:v>Feb'1974</c:v>
                </c:pt>
                <c:pt idx="14">
                  <c:v>Mar'1974</c:v>
                </c:pt>
                <c:pt idx="15">
                  <c:v>Apr'1974</c:v>
                </c:pt>
                <c:pt idx="16">
                  <c:v>May'1974</c:v>
                </c:pt>
                <c:pt idx="17">
                  <c:v>Jun'1974</c:v>
                </c:pt>
                <c:pt idx="18">
                  <c:v>Jul'1974</c:v>
                </c:pt>
                <c:pt idx="19">
                  <c:v>Aug'1974</c:v>
                </c:pt>
                <c:pt idx="20">
                  <c:v>Sep'1974</c:v>
                </c:pt>
                <c:pt idx="21">
                  <c:v>Oct'1974</c:v>
                </c:pt>
                <c:pt idx="22">
                  <c:v>Nov'1974</c:v>
                </c:pt>
                <c:pt idx="23">
                  <c:v>Dec'1974</c:v>
                </c:pt>
                <c:pt idx="24">
                  <c:v>Jan'1975</c:v>
                </c:pt>
                <c:pt idx="25">
                  <c:v>Feb'1975</c:v>
                </c:pt>
                <c:pt idx="26">
                  <c:v>Mar'1975</c:v>
                </c:pt>
                <c:pt idx="27">
                  <c:v>Apr'1975</c:v>
                </c:pt>
                <c:pt idx="28">
                  <c:v>May'1975</c:v>
                </c:pt>
                <c:pt idx="29">
                  <c:v>Jun'1975</c:v>
                </c:pt>
                <c:pt idx="30">
                  <c:v>Jul'1975</c:v>
                </c:pt>
                <c:pt idx="31">
                  <c:v>Aug'1975</c:v>
                </c:pt>
                <c:pt idx="32">
                  <c:v>Sep'1975</c:v>
                </c:pt>
                <c:pt idx="33">
                  <c:v>Oct'1975</c:v>
                </c:pt>
                <c:pt idx="34">
                  <c:v>Nov'1975</c:v>
                </c:pt>
                <c:pt idx="35">
                  <c:v>Dec'1975</c:v>
                </c:pt>
                <c:pt idx="36">
                  <c:v>Jan'1976</c:v>
                </c:pt>
                <c:pt idx="37">
                  <c:v>Feb'1976</c:v>
                </c:pt>
                <c:pt idx="38">
                  <c:v>Mar'1976</c:v>
                </c:pt>
                <c:pt idx="39">
                  <c:v>Apr'1976</c:v>
                </c:pt>
                <c:pt idx="40">
                  <c:v>May'1976</c:v>
                </c:pt>
                <c:pt idx="41">
                  <c:v>Jun'1976</c:v>
                </c:pt>
                <c:pt idx="42">
                  <c:v>Jul'1976</c:v>
                </c:pt>
                <c:pt idx="43">
                  <c:v>Aug'1976</c:v>
                </c:pt>
                <c:pt idx="44">
                  <c:v>Sep'1976</c:v>
                </c:pt>
                <c:pt idx="45">
                  <c:v>Oct'1976</c:v>
                </c:pt>
                <c:pt idx="46">
                  <c:v>Nov'1976</c:v>
                </c:pt>
                <c:pt idx="47">
                  <c:v>Dec'1976</c:v>
                </c:pt>
                <c:pt idx="48">
                  <c:v>Jan'1977</c:v>
                </c:pt>
                <c:pt idx="49">
                  <c:v>Feb'1977</c:v>
                </c:pt>
                <c:pt idx="50">
                  <c:v>Mar'1977</c:v>
                </c:pt>
                <c:pt idx="51">
                  <c:v>Apr'1977</c:v>
                </c:pt>
                <c:pt idx="52">
                  <c:v>May'1977</c:v>
                </c:pt>
                <c:pt idx="53">
                  <c:v>Jun'1977</c:v>
                </c:pt>
                <c:pt idx="54">
                  <c:v>Jul'1977</c:v>
                </c:pt>
                <c:pt idx="55">
                  <c:v>Aug'1977</c:v>
                </c:pt>
                <c:pt idx="56">
                  <c:v>Sep'1977</c:v>
                </c:pt>
                <c:pt idx="57">
                  <c:v>Oct'1977</c:v>
                </c:pt>
                <c:pt idx="58">
                  <c:v>Nov'1977</c:v>
                </c:pt>
                <c:pt idx="59">
                  <c:v>Dec'1977</c:v>
                </c:pt>
                <c:pt idx="60">
                  <c:v>Jan'1978</c:v>
                </c:pt>
                <c:pt idx="61">
                  <c:v>Feb'1978</c:v>
                </c:pt>
                <c:pt idx="62">
                  <c:v>Mar'1978</c:v>
                </c:pt>
                <c:pt idx="63">
                  <c:v>Apr'1978</c:v>
                </c:pt>
                <c:pt idx="64">
                  <c:v>May'1978</c:v>
                </c:pt>
                <c:pt idx="65">
                  <c:v>Jun'1978</c:v>
                </c:pt>
                <c:pt idx="66">
                  <c:v>Jul'1978</c:v>
                </c:pt>
                <c:pt idx="67">
                  <c:v>Aug'1978</c:v>
                </c:pt>
                <c:pt idx="68">
                  <c:v>Sep'1978</c:v>
                </c:pt>
                <c:pt idx="69">
                  <c:v>Oct'1978</c:v>
                </c:pt>
                <c:pt idx="70">
                  <c:v>Nov'1978</c:v>
                </c:pt>
                <c:pt idx="71">
                  <c:v>Dec'1978</c:v>
                </c:pt>
                <c:pt idx="72">
                  <c:v>Jan'1979</c:v>
                </c:pt>
                <c:pt idx="73">
                  <c:v>Feb'1979</c:v>
                </c:pt>
                <c:pt idx="74">
                  <c:v>Mar'1979</c:v>
                </c:pt>
                <c:pt idx="75">
                  <c:v>Apr'1979</c:v>
                </c:pt>
                <c:pt idx="76">
                  <c:v>May'1979</c:v>
                </c:pt>
                <c:pt idx="77">
                  <c:v>Jun'1979</c:v>
                </c:pt>
                <c:pt idx="78">
                  <c:v>Jul'1979</c:v>
                </c:pt>
                <c:pt idx="79">
                  <c:v>Aug'1979</c:v>
                </c:pt>
                <c:pt idx="80">
                  <c:v>Sep'1979</c:v>
                </c:pt>
                <c:pt idx="81">
                  <c:v>Oct'1979</c:v>
                </c:pt>
                <c:pt idx="82">
                  <c:v>Nov'1979</c:v>
                </c:pt>
                <c:pt idx="83">
                  <c:v>Dec'1979</c:v>
                </c:pt>
                <c:pt idx="84">
                  <c:v>Jan'1980</c:v>
                </c:pt>
                <c:pt idx="85">
                  <c:v>Feb'1980</c:v>
                </c:pt>
                <c:pt idx="86">
                  <c:v>Mar'1980</c:v>
                </c:pt>
                <c:pt idx="87">
                  <c:v>Apr'1980</c:v>
                </c:pt>
                <c:pt idx="88">
                  <c:v>May'1980</c:v>
                </c:pt>
                <c:pt idx="89">
                  <c:v>Jun'1980</c:v>
                </c:pt>
                <c:pt idx="90">
                  <c:v>Jul'1980</c:v>
                </c:pt>
                <c:pt idx="91">
                  <c:v>Aug'1980</c:v>
                </c:pt>
                <c:pt idx="92">
                  <c:v>Sep'1980</c:v>
                </c:pt>
                <c:pt idx="93">
                  <c:v>Oct'1980</c:v>
                </c:pt>
                <c:pt idx="94">
                  <c:v>Nov'1980</c:v>
                </c:pt>
                <c:pt idx="95">
                  <c:v>Dec'1980</c:v>
                </c:pt>
                <c:pt idx="96">
                  <c:v>Jan'1981</c:v>
                </c:pt>
                <c:pt idx="97">
                  <c:v>Feb'1981</c:v>
                </c:pt>
                <c:pt idx="98">
                  <c:v>Mar'1981</c:v>
                </c:pt>
                <c:pt idx="99">
                  <c:v>Apr'1981</c:v>
                </c:pt>
                <c:pt idx="100">
                  <c:v>May'1981</c:v>
                </c:pt>
                <c:pt idx="101">
                  <c:v>Jun'1981</c:v>
                </c:pt>
                <c:pt idx="102">
                  <c:v>Jul'1981</c:v>
                </c:pt>
                <c:pt idx="103">
                  <c:v>Aug'1981</c:v>
                </c:pt>
                <c:pt idx="104">
                  <c:v>Sep'1981</c:v>
                </c:pt>
                <c:pt idx="105">
                  <c:v>Oct'1981</c:v>
                </c:pt>
                <c:pt idx="106">
                  <c:v>Nov'1981</c:v>
                </c:pt>
                <c:pt idx="107">
                  <c:v>Dec'1981</c:v>
                </c:pt>
                <c:pt idx="108">
                  <c:v>Jan'1982</c:v>
                </c:pt>
                <c:pt idx="109">
                  <c:v>Feb'1982</c:v>
                </c:pt>
                <c:pt idx="110">
                  <c:v>Mar'1982</c:v>
                </c:pt>
                <c:pt idx="111">
                  <c:v>Apr'1982</c:v>
                </c:pt>
                <c:pt idx="112">
                  <c:v>May'1982</c:v>
                </c:pt>
                <c:pt idx="113">
                  <c:v>Jun'1982</c:v>
                </c:pt>
                <c:pt idx="114">
                  <c:v>Jul'1982</c:v>
                </c:pt>
                <c:pt idx="115">
                  <c:v>Aug'1982</c:v>
                </c:pt>
                <c:pt idx="116">
                  <c:v>Sep'1982</c:v>
                </c:pt>
                <c:pt idx="117">
                  <c:v>Oct'1982</c:v>
                </c:pt>
                <c:pt idx="118">
                  <c:v>Nov'1982</c:v>
                </c:pt>
                <c:pt idx="119">
                  <c:v>Dec'1982</c:v>
                </c:pt>
                <c:pt idx="120">
                  <c:v>Jan'1983</c:v>
                </c:pt>
                <c:pt idx="121">
                  <c:v>Feb'1983</c:v>
                </c:pt>
                <c:pt idx="122">
                  <c:v>Mar'1983</c:v>
                </c:pt>
                <c:pt idx="123">
                  <c:v>Apr'1983</c:v>
                </c:pt>
                <c:pt idx="124">
                  <c:v>May'1983</c:v>
                </c:pt>
                <c:pt idx="125">
                  <c:v>Jun'1983</c:v>
                </c:pt>
                <c:pt idx="126">
                  <c:v>Jul'1983</c:v>
                </c:pt>
                <c:pt idx="127">
                  <c:v>Aug'1983</c:v>
                </c:pt>
                <c:pt idx="128">
                  <c:v>Sep'1983</c:v>
                </c:pt>
                <c:pt idx="129">
                  <c:v>Oct'1983</c:v>
                </c:pt>
                <c:pt idx="130">
                  <c:v>Nov'1983</c:v>
                </c:pt>
                <c:pt idx="131">
                  <c:v>Dec'1983</c:v>
                </c:pt>
                <c:pt idx="132">
                  <c:v>Jan'1984</c:v>
                </c:pt>
                <c:pt idx="133">
                  <c:v>Feb'1984</c:v>
                </c:pt>
                <c:pt idx="134">
                  <c:v>Mar'1984</c:v>
                </c:pt>
                <c:pt idx="135">
                  <c:v>Apr'1984</c:v>
                </c:pt>
                <c:pt idx="136">
                  <c:v>May'1984</c:v>
                </c:pt>
                <c:pt idx="137">
                  <c:v>Jun'1984</c:v>
                </c:pt>
                <c:pt idx="138">
                  <c:v>Jul'1984</c:v>
                </c:pt>
                <c:pt idx="139">
                  <c:v>Aug'1984</c:v>
                </c:pt>
                <c:pt idx="140">
                  <c:v>Sep'1984</c:v>
                </c:pt>
                <c:pt idx="141">
                  <c:v>Oct'1984</c:v>
                </c:pt>
                <c:pt idx="142">
                  <c:v>Nov'1984</c:v>
                </c:pt>
                <c:pt idx="143">
                  <c:v>Dec'1984</c:v>
                </c:pt>
                <c:pt idx="144">
                  <c:v>Jan'1985</c:v>
                </c:pt>
                <c:pt idx="145">
                  <c:v>Feb'1985</c:v>
                </c:pt>
                <c:pt idx="146">
                  <c:v>Mar'1985</c:v>
                </c:pt>
                <c:pt idx="147">
                  <c:v>Apr'1985</c:v>
                </c:pt>
                <c:pt idx="148">
                  <c:v>May'1985</c:v>
                </c:pt>
                <c:pt idx="149">
                  <c:v>Jun'1985</c:v>
                </c:pt>
                <c:pt idx="150">
                  <c:v>Jul'1985</c:v>
                </c:pt>
                <c:pt idx="151">
                  <c:v>Aug'1985</c:v>
                </c:pt>
                <c:pt idx="152">
                  <c:v>Sep'1985</c:v>
                </c:pt>
                <c:pt idx="153">
                  <c:v>Oct'1985</c:v>
                </c:pt>
                <c:pt idx="154">
                  <c:v>Nov'1985</c:v>
                </c:pt>
                <c:pt idx="155">
                  <c:v>Dec'1985</c:v>
                </c:pt>
                <c:pt idx="156">
                  <c:v>Jan'1986</c:v>
                </c:pt>
                <c:pt idx="157">
                  <c:v>Feb'1986</c:v>
                </c:pt>
                <c:pt idx="158">
                  <c:v>Mar'1986</c:v>
                </c:pt>
                <c:pt idx="159">
                  <c:v>Apr'1986</c:v>
                </c:pt>
                <c:pt idx="160">
                  <c:v>May'1986</c:v>
                </c:pt>
                <c:pt idx="161">
                  <c:v>Jun'1986</c:v>
                </c:pt>
                <c:pt idx="162">
                  <c:v>Jul'1986</c:v>
                </c:pt>
                <c:pt idx="163">
                  <c:v>Aug'1986</c:v>
                </c:pt>
                <c:pt idx="164">
                  <c:v>Sep'1986</c:v>
                </c:pt>
                <c:pt idx="165">
                  <c:v>Oct'1986</c:v>
                </c:pt>
                <c:pt idx="166">
                  <c:v>Nov'1986</c:v>
                </c:pt>
                <c:pt idx="167">
                  <c:v>Dec'1986</c:v>
                </c:pt>
                <c:pt idx="168">
                  <c:v>Jan'1987</c:v>
                </c:pt>
                <c:pt idx="169">
                  <c:v>Feb'1987</c:v>
                </c:pt>
                <c:pt idx="170">
                  <c:v>Mar'1987</c:v>
                </c:pt>
                <c:pt idx="171">
                  <c:v>Apr'1987</c:v>
                </c:pt>
                <c:pt idx="172">
                  <c:v>May'1987</c:v>
                </c:pt>
                <c:pt idx="173">
                  <c:v>Jun'1987</c:v>
                </c:pt>
                <c:pt idx="174">
                  <c:v>Jul'1987</c:v>
                </c:pt>
                <c:pt idx="175">
                  <c:v>Aug'1987</c:v>
                </c:pt>
                <c:pt idx="176">
                  <c:v>Sep'1987</c:v>
                </c:pt>
                <c:pt idx="177">
                  <c:v>Oct'1987</c:v>
                </c:pt>
                <c:pt idx="178">
                  <c:v>Nov'1987</c:v>
                </c:pt>
                <c:pt idx="179">
                  <c:v>Dec'1987</c:v>
                </c:pt>
                <c:pt idx="180">
                  <c:v>Jan'1988</c:v>
                </c:pt>
                <c:pt idx="181">
                  <c:v>Feb'1988</c:v>
                </c:pt>
                <c:pt idx="182">
                  <c:v>Mar'1988</c:v>
                </c:pt>
                <c:pt idx="183">
                  <c:v>Apr'1988</c:v>
                </c:pt>
                <c:pt idx="184">
                  <c:v>May'1988</c:v>
                </c:pt>
                <c:pt idx="185">
                  <c:v>Jun'1988</c:v>
                </c:pt>
                <c:pt idx="186">
                  <c:v>Jul'1988</c:v>
                </c:pt>
                <c:pt idx="187">
                  <c:v>Aug'1988</c:v>
                </c:pt>
                <c:pt idx="188">
                  <c:v>Sep'1988</c:v>
                </c:pt>
                <c:pt idx="189">
                  <c:v>Oct'1988</c:v>
                </c:pt>
                <c:pt idx="190">
                  <c:v>Nov'1988</c:v>
                </c:pt>
                <c:pt idx="191">
                  <c:v>Dec'1988</c:v>
                </c:pt>
                <c:pt idx="192">
                  <c:v>Jan'1989</c:v>
                </c:pt>
                <c:pt idx="193">
                  <c:v>Feb'1989</c:v>
                </c:pt>
                <c:pt idx="194">
                  <c:v>Mar'1989</c:v>
                </c:pt>
                <c:pt idx="195">
                  <c:v>Apr'1989</c:v>
                </c:pt>
                <c:pt idx="196">
                  <c:v>May'1989</c:v>
                </c:pt>
                <c:pt idx="197">
                  <c:v>Jun'1989</c:v>
                </c:pt>
                <c:pt idx="198">
                  <c:v>Jul'1989</c:v>
                </c:pt>
                <c:pt idx="199">
                  <c:v>Aug'1989</c:v>
                </c:pt>
                <c:pt idx="200">
                  <c:v>Sep'1989</c:v>
                </c:pt>
                <c:pt idx="201">
                  <c:v>Oct'1989</c:v>
                </c:pt>
                <c:pt idx="202">
                  <c:v>Nov'1989</c:v>
                </c:pt>
                <c:pt idx="203">
                  <c:v>Dec'1989</c:v>
                </c:pt>
                <c:pt idx="204">
                  <c:v>Jan'1990</c:v>
                </c:pt>
                <c:pt idx="205">
                  <c:v>Feb'1990</c:v>
                </c:pt>
                <c:pt idx="206">
                  <c:v>Mar'1990</c:v>
                </c:pt>
                <c:pt idx="207">
                  <c:v>Apr'1990</c:v>
                </c:pt>
                <c:pt idx="208">
                  <c:v>May'1990</c:v>
                </c:pt>
                <c:pt idx="209">
                  <c:v>Jun'1990</c:v>
                </c:pt>
                <c:pt idx="210">
                  <c:v>Jul'1990</c:v>
                </c:pt>
                <c:pt idx="211">
                  <c:v>Aug'1990</c:v>
                </c:pt>
                <c:pt idx="212">
                  <c:v>Sep'1990</c:v>
                </c:pt>
                <c:pt idx="213">
                  <c:v>Oct'1990</c:v>
                </c:pt>
                <c:pt idx="214">
                  <c:v>Nov'1990</c:v>
                </c:pt>
                <c:pt idx="215">
                  <c:v>Dec'1990</c:v>
                </c:pt>
                <c:pt idx="216">
                  <c:v>Jan'1991</c:v>
                </c:pt>
                <c:pt idx="217">
                  <c:v>Feb'1991</c:v>
                </c:pt>
                <c:pt idx="218">
                  <c:v>Mar'1991</c:v>
                </c:pt>
                <c:pt idx="219">
                  <c:v>Apr'1991</c:v>
                </c:pt>
                <c:pt idx="220">
                  <c:v>May'1991</c:v>
                </c:pt>
                <c:pt idx="221">
                  <c:v>Jun'1991</c:v>
                </c:pt>
                <c:pt idx="222">
                  <c:v>Jul'1991</c:v>
                </c:pt>
                <c:pt idx="223">
                  <c:v>Aug'1991</c:v>
                </c:pt>
                <c:pt idx="224">
                  <c:v>Sep'1991</c:v>
                </c:pt>
                <c:pt idx="225">
                  <c:v>Oct'1991</c:v>
                </c:pt>
                <c:pt idx="226">
                  <c:v>Nov'1991</c:v>
                </c:pt>
                <c:pt idx="227">
                  <c:v>Dec'1991</c:v>
                </c:pt>
                <c:pt idx="228">
                  <c:v>Jan'1992</c:v>
                </c:pt>
                <c:pt idx="229">
                  <c:v>Feb'1992</c:v>
                </c:pt>
                <c:pt idx="230">
                  <c:v>Mar'1992</c:v>
                </c:pt>
                <c:pt idx="231">
                  <c:v>Apr'1992</c:v>
                </c:pt>
                <c:pt idx="232">
                  <c:v>May'1992</c:v>
                </c:pt>
                <c:pt idx="233">
                  <c:v>Jun'1992</c:v>
                </c:pt>
                <c:pt idx="234">
                  <c:v>Jul'1992</c:v>
                </c:pt>
                <c:pt idx="235">
                  <c:v>Aug'1992</c:v>
                </c:pt>
                <c:pt idx="236">
                  <c:v>Sep'1992</c:v>
                </c:pt>
                <c:pt idx="237">
                  <c:v>Oct'1992</c:v>
                </c:pt>
                <c:pt idx="238">
                  <c:v>Nov'1992</c:v>
                </c:pt>
                <c:pt idx="239">
                  <c:v>Dec'1992</c:v>
                </c:pt>
                <c:pt idx="240">
                  <c:v>Jan'1993</c:v>
                </c:pt>
                <c:pt idx="241">
                  <c:v>Feb'1993</c:v>
                </c:pt>
                <c:pt idx="242">
                  <c:v>Mar'1993</c:v>
                </c:pt>
                <c:pt idx="243">
                  <c:v>Apr'1993</c:v>
                </c:pt>
                <c:pt idx="244">
                  <c:v>May'1993</c:v>
                </c:pt>
                <c:pt idx="245">
                  <c:v>Jun'1993</c:v>
                </c:pt>
                <c:pt idx="246">
                  <c:v>Jul'1993</c:v>
                </c:pt>
                <c:pt idx="247">
                  <c:v>Aug'1993</c:v>
                </c:pt>
                <c:pt idx="248">
                  <c:v>Sep'1993</c:v>
                </c:pt>
                <c:pt idx="249">
                  <c:v>Oct'1993</c:v>
                </c:pt>
                <c:pt idx="250">
                  <c:v>Nov'1993</c:v>
                </c:pt>
                <c:pt idx="251">
                  <c:v>Dec'1993</c:v>
                </c:pt>
                <c:pt idx="252">
                  <c:v>Jan'1994</c:v>
                </c:pt>
                <c:pt idx="253">
                  <c:v>Feb'1994</c:v>
                </c:pt>
                <c:pt idx="254">
                  <c:v>Mar'1994</c:v>
                </c:pt>
                <c:pt idx="255">
                  <c:v>Apr'1994</c:v>
                </c:pt>
                <c:pt idx="256">
                  <c:v>May'1994</c:v>
                </c:pt>
                <c:pt idx="257">
                  <c:v>Jun'1994</c:v>
                </c:pt>
                <c:pt idx="258">
                  <c:v>Jul'1994</c:v>
                </c:pt>
                <c:pt idx="259">
                  <c:v>Aug'1994</c:v>
                </c:pt>
                <c:pt idx="260">
                  <c:v>Sep'1994</c:v>
                </c:pt>
                <c:pt idx="261">
                  <c:v>Oct'1994</c:v>
                </c:pt>
                <c:pt idx="262">
                  <c:v>Nov'1994</c:v>
                </c:pt>
                <c:pt idx="263">
                  <c:v>Dec'1994</c:v>
                </c:pt>
                <c:pt idx="264">
                  <c:v>Jan'1995</c:v>
                </c:pt>
                <c:pt idx="265">
                  <c:v>Feb'1995</c:v>
                </c:pt>
                <c:pt idx="266">
                  <c:v>Mar'1995</c:v>
                </c:pt>
                <c:pt idx="267">
                  <c:v>Apr'1995</c:v>
                </c:pt>
                <c:pt idx="268">
                  <c:v>May'1995</c:v>
                </c:pt>
                <c:pt idx="269">
                  <c:v>Jun'1995</c:v>
                </c:pt>
                <c:pt idx="270">
                  <c:v>Jul'1995</c:v>
                </c:pt>
                <c:pt idx="271">
                  <c:v>Aug'1995</c:v>
                </c:pt>
                <c:pt idx="272">
                  <c:v>Sep'1995</c:v>
                </c:pt>
                <c:pt idx="273">
                  <c:v>Oct'1995</c:v>
                </c:pt>
                <c:pt idx="274">
                  <c:v>Nov'1995</c:v>
                </c:pt>
                <c:pt idx="275">
                  <c:v>Dec'1995</c:v>
                </c:pt>
                <c:pt idx="276">
                  <c:v>Jan'1996</c:v>
                </c:pt>
                <c:pt idx="277">
                  <c:v>Feb'1996</c:v>
                </c:pt>
                <c:pt idx="278">
                  <c:v>Mar'1996</c:v>
                </c:pt>
                <c:pt idx="279">
                  <c:v>Apr'1996</c:v>
                </c:pt>
                <c:pt idx="280">
                  <c:v>May'1996</c:v>
                </c:pt>
                <c:pt idx="281">
                  <c:v>Jun'1996</c:v>
                </c:pt>
                <c:pt idx="282">
                  <c:v>Jul'1996</c:v>
                </c:pt>
                <c:pt idx="283">
                  <c:v>Aug'1996</c:v>
                </c:pt>
                <c:pt idx="284">
                  <c:v>Sep'1996</c:v>
                </c:pt>
                <c:pt idx="285">
                  <c:v>Oct'1996</c:v>
                </c:pt>
                <c:pt idx="286">
                  <c:v>Nov'1996</c:v>
                </c:pt>
                <c:pt idx="287">
                  <c:v>Dec'1996</c:v>
                </c:pt>
                <c:pt idx="288">
                  <c:v>Jan'1997</c:v>
                </c:pt>
                <c:pt idx="289">
                  <c:v>Feb'1997</c:v>
                </c:pt>
                <c:pt idx="290">
                  <c:v>Mar'1997</c:v>
                </c:pt>
                <c:pt idx="291">
                  <c:v>Apr'1997</c:v>
                </c:pt>
                <c:pt idx="292">
                  <c:v>May'1997</c:v>
                </c:pt>
                <c:pt idx="293">
                  <c:v>Jun'1997</c:v>
                </c:pt>
                <c:pt idx="294">
                  <c:v>Jul'1997</c:v>
                </c:pt>
                <c:pt idx="295">
                  <c:v>Aug'1997</c:v>
                </c:pt>
                <c:pt idx="296">
                  <c:v>Sep'1997</c:v>
                </c:pt>
                <c:pt idx="297">
                  <c:v>Oct'1997</c:v>
                </c:pt>
                <c:pt idx="298">
                  <c:v>Nov'1997</c:v>
                </c:pt>
                <c:pt idx="299">
                  <c:v>Dec'1997</c:v>
                </c:pt>
                <c:pt idx="300">
                  <c:v>Jan'1998</c:v>
                </c:pt>
                <c:pt idx="301">
                  <c:v>Feb'1998</c:v>
                </c:pt>
                <c:pt idx="302">
                  <c:v>Mar'1998</c:v>
                </c:pt>
                <c:pt idx="303">
                  <c:v>Apr'1998</c:v>
                </c:pt>
                <c:pt idx="304">
                  <c:v>May'1998</c:v>
                </c:pt>
                <c:pt idx="305">
                  <c:v>Jun'1998</c:v>
                </c:pt>
                <c:pt idx="306">
                  <c:v>Jul'1998</c:v>
                </c:pt>
                <c:pt idx="307">
                  <c:v>Aug'1998</c:v>
                </c:pt>
                <c:pt idx="308">
                  <c:v>Sep'1998</c:v>
                </c:pt>
                <c:pt idx="309">
                  <c:v>Oct'1998</c:v>
                </c:pt>
                <c:pt idx="310">
                  <c:v>Nov'1998</c:v>
                </c:pt>
                <c:pt idx="311">
                  <c:v>Dec'1998</c:v>
                </c:pt>
                <c:pt idx="312">
                  <c:v>Jan'1999</c:v>
                </c:pt>
                <c:pt idx="313">
                  <c:v>Feb'1999</c:v>
                </c:pt>
                <c:pt idx="314">
                  <c:v>Mar'1999</c:v>
                </c:pt>
                <c:pt idx="315">
                  <c:v>Apr'1999</c:v>
                </c:pt>
                <c:pt idx="316">
                  <c:v>May'1999</c:v>
                </c:pt>
                <c:pt idx="317">
                  <c:v>Jun'1999</c:v>
                </c:pt>
                <c:pt idx="318">
                  <c:v>Jul'1999</c:v>
                </c:pt>
                <c:pt idx="319">
                  <c:v>Aug'1999</c:v>
                </c:pt>
                <c:pt idx="320">
                  <c:v>Sep'1999</c:v>
                </c:pt>
                <c:pt idx="321">
                  <c:v>Oct'1999</c:v>
                </c:pt>
                <c:pt idx="322">
                  <c:v>Nov'1999</c:v>
                </c:pt>
                <c:pt idx="323">
                  <c:v>Dec'1999</c:v>
                </c:pt>
                <c:pt idx="324">
                  <c:v>Jan'2000</c:v>
                </c:pt>
                <c:pt idx="325">
                  <c:v>Feb'2000</c:v>
                </c:pt>
                <c:pt idx="326">
                  <c:v>Mar'2000</c:v>
                </c:pt>
                <c:pt idx="327">
                  <c:v>Apr'2000</c:v>
                </c:pt>
                <c:pt idx="328">
                  <c:v>May'2000</c:v>
                </c:pt>
                <c:pt idx="329">
                  <c:v>Jun'2000</c:v>
                </c:pt>
                <c:pt idx="330">
                  <c:v>Jul'2000</c:v>
                </c:pt>
                <c:pt idx="331">
                  <c:v>Aug'2000</c:v>
                </c:pt>
                <c:pt idx="332">
                  <c:v>Sep'2000</c:v>
                </c:pt>
                <c:pt idx="333">
                  <c:v>Oct'2000</c:v>
                </c:pt>
                <c:pt idx="334">
                  <c:v>Nov'2000</c:v>
                </c:pt>
                <c:pt idx="335">
                  <c:v>Dec'2000</c:v>
                </c:pt>
                <c:pt idx="336">
                  <c:v>Jan'2001</c:v>
                </c:pt>
                <c:pt idx="337">
                  <c:v>Feb'2001</c:v>
                </c:pt>
                <c:pt idx="338">
                  <c:v>Mar'2001</c:v>
                </c:pt>
                <c:pt idx="339">
                  <c:v>Apr'2001</c:v>
                </c:pt>
                <c:pt idx="340">
                  <c:v>May'2001</c:v>
                </c:pt>
                <c:pt idx="341">
                  <c:v>Jun'2001</c:v>
                </c:pt>
                <c:pt idx="342">
                  <c:v>Jul'2001</c:v>
                </c:pt>
                <c:pt idx="343">
                  <c:v>Aug'2001</c:v>
                </c:pt>
                <c:pt idx="344">
                  <c:v>Sep'2001</c:v>
                </c:pt>
                <c:pt idx="345">
                  <c:v>Oct'2001</c:v>
                </c:pt>
                <c:pt idx="346">
                  <c:v>Nov'2001</c:v>
                </c:pt>
                <c:pt idx="347">
                  <c:v>Dec'2001</c:v>
                </c:pt>
                <c:pt idx="348">
                  <c:v>Jan'2002</c:v>
                </c:pt>
                <c:pt idx="349">
                  <c:v>Feb'2002</c:v>
                </c:pt>
                <c:pt idx="350">
                  <c:v>Mar'2002</c:v>
                </c:pt>
                <c:pt idx="351">
                  <c:v>Apr'2002</c:v>
                </c:pt>
                <c:pt idx="352">
                  <c:v>May'2002</c:v>
                </c:pt>
                <c:pt idx="353">
                  <c:v>Jun'2002</c:v>
                </c:pt>
                <c:pt idx="354">
                  <c:v>Jul'2002</c:v>
                </c:pt>
                <c:pt idx="355">
                  <c:v>Aug'2002</c:v>
                </c:pt>
                <c:pt idx="356">
                  <c:v>Sep'2002</c:v>
                </c:pt>
                <c:pt idx="357">
                  <c:v>Oct'2002</c:v>
                </c:pt>
                <c:pt idx="358">
                  <c:v>Nov'2002</c:v>
                </c:pt>
                <c:pt idx="359">
                  <c:v>Dec'2002</c:v>
                </c:pt>
                <c:pt idx="360">
                  <c:v>Jan'2003</c:v>
                </c:pt>
                <c:pt idx="361">
                  <c:v>Feb'2003</c:v>
                </c:pt>
                <c:pt idx="362">
                  <c:v>Mar'2003</c:v>
                </c:pt>
                <c:pt idx="363">
                  <c:v>Apr'2003</c:v>
                </c:pt>
                <c:pt idx="364">
                  <c:v>May'2003</c:v>
                </c:pt>
                <c:pt idx="365">
                  <c:v>Jun'2003</c:v>
                </c:pt>
                <c:pt idx="366">
                  <c:v>Jul'2003</c:v>
                </c:pt>
                <c:pt idx="367">
                  <c:v>Aug'2003</c:v>
                </c:pt>
                <c:pt idx="368">
                  <c:v>Sep'2003</c:v>
                </c:pt>
                <c:pt idx="369">
                  <c:v>Oct'2003</c:v>
                </c:pt>
                <c:pt idx="370">
                  <c:v>Nov'2003</c:v>
                </c:pt>
                <c:pt idx="371">
                  <c:v>Dec'2003</c:v>
                </c:pt>
                <c:pt idx="372">
                  <c:v>Jan'2004</c:v>
                </c:pt>
                <c:pt idx="373">
                  <c:v>Feb'2004</c:v>
                </c:pt>
                <c:pt idx="374">
                  <c:v>Mar'2004</c:v>
                </c:pt>
                <c:pt idx="375">
                  <c:v>Apr'2004</c:v>
                </c:pt>
                <c:pt idx="376">
                  <c:v>May'2004</c:v>
                </c:pt>
                <c:pt idx="377">
                  <c:v>Jun'2004</c:v>
                </c:pt>
                <c:pt idx="378">
                  <c:v>Jul'2004</c:v>
                </c:pt>
                <c:pt idx="379">
                  <c:v>Aug'2004</c:v>
                </c:pt>
                <c:pt idx="380">
                  <c:v>Sep'2004</c:v>
                </c:pt>
                <c:pt idx="381">
                  <c:v>Oct'2004</c:v>
                </c:pt>
                <c:pt idx="382">
                  <c:v>Nov'2004</c:v>
                </c:pt>
                <c:pt idx="383">
                  <c:v>Dec'2004</c:v>
                </c:pt>
                <c:pt idx="384">
                  <c:v>Jan'2005</c:v>
                </c:pt>
                <c:pt idx="385">
                  <c:v>Feb'2005</c:v>
                </c:pt>
                <c:pt idx="386">
                  <c:v>Mar'2005</c:v>
                </c:pt>
                <c:pt idx="387">
                  <c:v>Apr'2005</c:v>
                </c:pt>
                <c:pt idx="388">
                  <c:v>May'2005</c:v>
                </c:pt>
                <c:pt idx="389">
                  <c:v>Jun'2005</c:v>
                </c:pt>
                <c:pt idx="390">
                  <c:v>Jul'2005</c:v>
                </c:pt>
                <c:pt idx="391">
                  <c:v>Aug'2005</c:v>
                </c:pt>
                <c:pt idx="392">
                  <c:v>Sep'2005</c:v>
                </c:pt>
                <c:pt idx="393">
                  <c:v>Oct'2005</c:v>
                </c:pt>
                <c:pt idx="394">
                  <c:v>Nov'2005</c:v>
                </c:pt>
                <c:pt idx="395">
                  <c:v>Dec'2005</c:v>
                </c:pt>
                <c:pt idx="396">
                  <c:v>Jan'2006</c:v>
                </c:pt>
                <c:pt idx="397">
                  <c:v>Feb'2006</c:v>
                </c:pt>
                <c:pt idx="398">
                  <c:v>Mar'2006</c:v>
                </c:pt>
                <c:pt idx="399">
                  <c:v>Apr'2006</c:v>
                </c:pt>
                <c:pt idx="400">
                  <c:v>May'2006</c:v>
                </c:pt>
                <c:pt idx="401">
                  <c:v>Jun'2006</c:v>
                </c:pt>
                <c:pt idx="402">
                  <c:v>Jul'2006</c:v>
                </c:pt>
                <c:pt idx="403">
                  <c:v>Aug'2006</c:v>
                </c:pt>
                <c:pt idx="404">
                  <c:v>Sep'2006</c:v>
                </c:pt>
                <c:pt idx="405">
                  <c:v>Oct'2006</c:v>
                </c:pt>
                <c:pt idx="406">
                  <c:v>Nov'2006</c:v>
                </c:pt>
                <c:pt idx="407">
                  <c:v>Dec'2006</c:v>
                </c:pt>
                <c:pt idx="408">
                  <c:v>Jan'2007</c:v>
                </c:pt>
                <c:pt idx="409">
                  <c:v>Feb'2007</c:v>
                </c:pt>
                <c:pt idx="410">
                  <c:v>Mar'2007</c:v>
                </c:pt>
                <c:pt idx="411">
                  <c:v>Apr'2007</c:v>
                </c:pt>
                <c:pt idx="412">
                  <c:v>May'2007</c:v>
                </c:pt>
                <c:pt idx="413">
                  <c:v>Jun'2007</c:v>
                </c:pt>
                <c:pt idx="414">
                  <c:v>Jul'2007</c:v>
                </c:pt>
                <c:pt idx="415">
                  <c:v>Aug'2007</c:v>
                </c:pt>
                <c:pt idx="416">
                  <c:v>Sep'2007</c:v>
                </c:pt>
                <c:pt idx="417">
                  <c:v>Oct'2007</c:v>
                </c:pt>
                <c:pt idx="418">
                  <c:v>Nov'2007</c:v>
                </c:pt>
                <c:pt idx="419">
                  <c:v>Dec'2007</c:v>
                </c:pt>
                <c:pt idx="420">
                  <c:v>Jan'2008</c:v>
                </c:pt>
                <c:pt idx="421">
                  <c:v>Feb'2008</c:v>
                </c:pt>
                <c:pt idx="422">
                  <c:v>Mar'2008</c:v>
                </c:pt>
                <c:pt idx="423">
                  <c:v>Apr'2008</c:v>
                </c:pt>
                <c:pt idx="424">
                  <c:v>May'2008</c:v>
                </c:pt>
                <c:pt idx="425">
                  <c:v>Jun'2008</c:v>
                </c:pt>
                <c:pt idx="426">
                  <c:v>Jul'2008</c:v>
                </c:pt>
                <c:pt idx="427">
                  <c:v>Aug'2008</c:v>
                </c:pt>
                <c:pt idx="428">
                  <c:v>Sep'2008</c:v>
                </c:pt>
                <c:pt idx="429">
                  <c:v>Oct'2008</c:v>
                </c:pt>
                <c:pt idx="430">
                  <c:v>Nov'2008</c:v>
                </c:pt>
                <c:pt idx="431">
                  <c:v>Dec'2008</c:v>
                </c:pt>
                <c:pt idx="432">
                  <c:v>Jan'2009</c:v>
                </c:pt>
                <c:pt idx="433">
                  <c:v>Feb'2009</c:v>
                </c:pt>
                <c:pt idx="434">
                  <c:v>Mar'2009</c:v>
                </c:pt>
                <c:pt idx="435">
                  <c:v>Apr'2009</c:v>
                </c:pt>
                <c:pt idx="436">
                  <c:v>May'2009</c:v>
                </c:pt>
                <c:pt idx="437">
                  <c:v>Jun'2009</c:v>
                </c:pt>
                <c:pt idx="438">
                  <c:v>Jul'2009</c:v>
                </c:pt>
                <c:pt idx="439">
                  <c:v>Aug'2009</c:v>
                </c:pt>
                <c:pt idx="440">
                  <c:v>Sep'2009</c:v>
                </c:pt>
                <c:pt idx="441">
                  <c:v>Oct'2009</c:v>
                </c:pt>
                <c:pt idx="442">
                  <c:v>Nov'2009</c:v>
                </c:pt>
                <c:pt idx="443">
                  <c:v>Dec'2009</c:v>
                </c:pt>
                <c:pt idx="444">
                  <c:v>Jan'2010</c:v>
                </c:pt>
                <c:pt idx="445">
                  <c:v>Feb'2010</c:v>
                </c:pt>
                <c:pt idx="446">
                  <c:v>Mar'2010</c:v>
                </c:pt>
                <c:pt idx="447">
                  <c:v>Apr'2010</c:v>
                </c:pt>
                <c:pt idx="448">
                  <c:v>May'2010</c:v>
                </c:pt>
                <c:pt idx="449">
                  <c:v>Jun'2010</c:v>
                </c:pt>
                <c:pt idx="450">
                  <c:v>Jul'2010</c:v>
                </c:pt>
                <c:pt idx="451">
                  <c:v>Aug'2010</c:v>
                </c:pt>
                <c:pt idx="452">
                  <c:v>Sep'2010</c:v>
                </c:pt>
                <c:pt idx="453">
                  <c:v>Oct'2010</c:v>
                </c:pt>
                <c:pt idx="454">
                  <c:v>Nov'2010</c:v>
                </c:pt>
                <c:pt idx="455">
                  <c:v>Dec'2010</c:v>
                </c:pt>
                <c:pt idx="456">
                  <c:v>Jan'2011</c:v>
                </c:pt>
                <c:pt idx="457">
                  <c:v>Feb'2011</c:v>
                </c:pt>
                <c:pt idx="458">
                  <c:v>Mar'2011</c:v>
                </c:pt>
                <c:pt idx="459">
                  <c:v>Apr'2011</c:v>
                </c:pt>
                <c:pt idx="460">
                  <c:v>May'2011</c:v>
                </c:pt>
                <c:pt idx="461">
                  <c:v>Jun'2011</c:v>
                </c:pt>
                <c:pt idx="462">
                  <c:v>Jul'2011</c:v>
                </c:pt>
                <c:pt idx="463">
                  <c:v>Aug'2011</c:v>
                </c:pt>
                <c:pt idx="464">
                  <c:v>Sep'2011</c:v>
                </c:pt>
                <c:pt idx="465">
                  <c:v>Oct'2011</c:v>
                </c:pt>
                <c:pt idx="466">
                  <c:v>Nov'2011</c:v>
                </c:pt>
                <c:pt idx="467">
                  <c:v>Dec'2011</c:v>
                </c:pt>
                <c:pt idx="468">
                  <c:v>Jan'2012</c:v>
                </c:pt>
                <c:pt idx="469">
                  <c:v>Feb'2012</c:v>
                </c:pt>
                <c:pt idx="470">
                  <c:v>Mar'2012</c:v>
                </c:pt>
                <c:pt idx="471">
                  <c:v>Apr'2012</c:v>
                </c:pt>
                <c:pt idx="472">
                  <c:v>May'2012</c:v>
                </c:pt>
                <c:pt idx="473">
                  <c:v>Jun'2012</c:v>
                </c:pt>
                <c:pt idx="474">
                  <c:v>Jul'2012</c:v>
                </c:pt>
                <c:pt idx="475">
                  <c:v>Aug'2012</c:v>
                </c:pt>
                <c:pt idx="476">
                  <c:v>Sep'2012</c:v>
                </c:pt>
                <c:pt idx="477">
                  <c:v>Oct'2012</c:v>
                </c:pt>
                <c:pt idx="478">
                  <c:v>Nov'2012</c:v>
                </c:pt>
                <c:pt idx="479">
                  <c:v>Dec'2012</c:v>
                </c:pt>
                <c:pt idx="480">
                  <c:v>Jan'2013</c:v>
                </c:pt>
                <c:pt idx="481">
                  <c:v>Feb'2013</c:v>
                </c:pt>
                <c:pt idx="482">
                  <c:v>Mar'2013</c:v>
                </c:pt>
                <c:pt idx="483">
                  <c:v>Apr'2013</c:v>
                </c:pt>
                <c:pt idx="484">
                  <c:v>May'2013</c:v>
                </c:pt>
                <c:pt idx="485">
                  <c:v>Jun'2013</c:v>
                </c:pt>
                <c:pt idx="486">
                  <c:v>Jul'2013</c:v>
                </c:pt>
                <c:pt idx="487">
                  <c:v>Aug'2013</c:v>
                </c:pt>
                <c:pt idx="488">
                  <c:v>Sep'2013</c:v>
                </c:pt>
                <c:pt idx="489">
                  <c:v>Oct'2013</c:v>
                </c:pt>
                <c:pt idx="490">
                  <c:v>Nov'2013</c:v>
                </c:pt>
                <c:pt idx="491">
                  <c:v>Dec'2013</c:v>
                </c:pt>
                <c:pt idx="492">
                  <c:v>Jan'2014</c:v>
                </c:pt>
                <c:pt idx="493">
                  <c:v>Feb'2014</c:v>
                </c:pt>
                <c:pt idx="494">
                  <c:v>Mar'2014</c:v>
                </c:pt>
                <c:pt idx="495">
                  <c:v>Apr'2014</c:v>
                </c:pt>
                <c:pt idx="496">
                  <c:v>May'2014</c:v>
                </c:pt>
                <c:pt idx="497">
                  <c:v>Jun'2014</c:v>
                </c:pt>
                <c:pt idx="498">
                  <c:v>Jul'2014</c:v>
                </c:pt>
                <c:pt idx="499">
                  <c:v>Aug'2014</c:v>
                </c:pt>
                <c:pt idx="500">
                  <c:v>Sep'2014</c:v>
                </c:pt>
                <c:pt idx="501">
                  <c:v>Oct'2014</c:v>
                </c:pt>
                <c:pt idx="502">
                  <c:v>Nov'2014</c:v>
                </c:pt>
                <c:pt idx="503">
                  <c:v>Dec'2014</c:v>
                </c:pt>
                <c:pt idx="504">
                  <c:v>Jan'2015</c:v>
                </c:pt>
                <c:pt idx="505">
                  <c:v>Feb'2015</c:v>
                </c:pt>
                <c:pt idx="506">
                  <c:v>Mar'2015</c:v>
                </c:pt>
                <c:pt idx="507">
                  <c:v>Apr'2015</c:v>
                </c:pt>
                <c:pt idx="508">
                  <c:v>May'2015</c:v>
                </c:pt>
                <c:pt idx="509">
                  <c:v>Jun'2015</c:v>
                </c:pt>
                <c:pt idx="510">
                  <c:v>Jul'2015</c:v>
                </c:pt>
                <c:pt idx="511">
                  <c:v>Aug'2015</c:v>
                </c:pt>
                <c:pt idx="512">
                  <c:v>Sep'2015</c:v>
                </c:pt>
                <c:pt idx="513">
                  <c:v>Oct'2015</c:v>
                </c:pt>
                <c:pt idx="514">
                  <c:v>Nov'2015</c:v>
                </c:pt>
                <c:pt idx="515">
                  <c:v>Dec'2015</c:v>
                </c:pt>
                <c:pt idx="516">
                  <c:v>Jan'2016</c:v>
                </c:pt>
                <c:pt idx="517">
                  <c:v>Feb'2016</c:v>
                </c:pt>
                <c:pt idx="518">
                  <c:v>Mar'2016</c:v>
                </c:pt>
                <c:pt idx="519">
                  <c:v>Apr'2016</c:v>
                </c:pt>
                <c:pt idx="520">
                  <c:v>May'2016</c:v>
                </c:pt>
                <c:pt idx="521">
                  <c:v>Jun'2016</c:v>
                </c:pt>
                <c:pt idx="522">
                  <c:v>Jul'2016</c:v>
                </c:pt>
                <c:pt idx="523">
                  <c:v>Aug'2016</c:v>
                </c:pt>
                <c:pt idx="524">
                  <c:v>Sep'2016</c:v>
                </c:pt>
                <c:pt idx="525">
                  <c:v>Oct'2016</c:v>
                </c:pt>
                <c:pt idx="526">
                  <c:v>Nov'2016</c:v>
                </c:pt>
                <c:pt idx="527">
                  <c:v>Dec'2016</c:v>
                </c:pt>
                <c:pt idx="528">
                  <c:v>Jan'2017</c:v>
                </c:pt>
                <c:pt idx="529">
                  <c:v>Feb'2017</c:v>
                </c:pt>
                <c:pt idx="530">
                  <c:v>Mar'2017</c:v>
                </c:pt>
                <c:pt idx="531">
                  <c:v>Apr'2017</c:v>
                </c:pt>
                <c:pt idx="532">
                  <c:v>May'2017</c:v>
                </c:pt>
                <c:pt idx="533">
                  <c:v>Jun'2017</c:v>
                </c:pt>
                <c:pt idx="534">
                  <c:v>Jul'2017</c:v>
                </c:pt>
                <c:pt idx="535">
                  <c:v>Aug'2017</c:v>
                </c:pt>
                <c:pt idx="536">
                  <c:v>Sep'2017</c:v>
                </c:pt>
                <c:pt idx="537">
                  <c:v>Oct'2017</c:v>
                </c:pt>
                <c:pt idx="538">
                  <c:v>Nov'2017</c:v>
                </c:pt>
                <c:pt idx="539">
                  <c:v>Dec'2017</c:v>
                </c:pt>
                <c:pt idx="540">
                  <c:v>Jan'2018</c:v>
                </c:pt>
                <c:pt idx="541">
                  <c:v>Feb'2018</c:v>
                </c:pt>
                <c:pt idx="542">
                  <c:v>Mar'2018</c:v>
                </c:pt>
                <c:pt idx="543">
                  <c:v>Apr'2018</c:v>
                </c:pt>
                <c:pt idx="544">
                  <c:v>May'2018</c:v>
                </c:pt>
                <c:pt idx="545">
                  <c:v>Jun'2018</c:v>
                </c:pt>
                <c:pt idx="546">
                  <c:v>Jul'2018</c:v>
                </c:pt>
                <c:pt idx="547">
                  <c:v>Aug'2018</c:v>
                </c:pt>
                <c:pt idx="548">
                  <c:v>Sep'2018</c:v>
                </c:pt>
                <c:pt idx="549">
                  <c:v>Oct'2018</c:v>
                </c:pt>
                <c:pt idx="550">
                  <c:v>Nov'2018</c:v>
                </c:pt>
                <c:pt idx="551">
                  <c:v>Dec'2018</c:v>
                </c:pt>
                <c:pt idx="552">
                  <c:v>Jan'2019</c:v>
                </c:pt>
                <c:pt idx="553">
                  <c:v>Feb'2019</c:v>
                </c:pt>
                <c:pt idx="554">
                  <c:v>Mar'2019</c:v>
                </c:pt>
                <c:pt idx="555">
                  <c:v>Apr'2019</c:v>
                </c:pt>
                <c:pt idx="556">
                  <c:v>May'2019</c:v>
                </c:pt>
                <c:pt idx="557">
                  <c:v>Jun'2019</c:v>
                </c:pt>
                <c:pt idx="558">
                  <c:v>Jul'2019</c:v>
                </c:pt>
                <c:pt idx="559">
                  <c:v>Aug'2019</c:v>
                </c:pt>
                <c:pt idx="560">
                  <c:v>Sep'2019</c:v>
                </c:pt>
                <c:pt idx="561">
                  <c:v>Oct'2019</c:v>
                </c:pt>
                <c:pt idx="562">
                  <c:v>Nov'2019</c:v>
                </c:pt>
                <c:pt idx="563">
                  <c:v>Dec'2019</c:v>
                </c:pt>
                <c:pt idx="564">
                  <c:v>Jan'2020</c:v>
                </c:pt>
                <c:pt idx="565">
                  <c:v>Feb'2020</c:v>
                </c:pt>
                <c:pt idx="566">
                  <c:v>Mar'2020</c:v>
                </c:pt>
                <c:pt idx="567">
                  <c:v>Apr'2020</c:v>
                </c:pt>
                <c:pt idx="568">
                  <c:v>May'2020</c:v>
                </c:pt>
                <c:pt idx="569">
                  <c:v>Jun'2020</c:v>
                </c:pt>
                <c:pt idx="570">
                  <c:v>Jul'2020</c:v>
                </c:pt>
                <c:pt idx="571">
                  <c:v>Aug'2020</c:v>
                </c:pt>
                <c:pt idx="572">
                  <c:v>Sep'2020</c:v>
                </c:pt>
                <c:pt idx="573">
                  <c:v>Oct'2020</c:v>
                </c:pt>
                <c:pt idx="574">
                  <c:v>Nov'2020</c:v>
                </c:pt>
                <c:pt idx="575">
                  <c:v>Dec'2020</c:v>
                </c:pt>
                <c:pt idx="576">
                  <c:v>Jan'2021</c:v>
                </c:pt>
                <c:pt idx="577">
                  <c:v>Feb'2021</c:v>
                </c:pt>
                <c:pt idx="578">
                  <c:v>Mar'2021</c:v>
                </c:pt>
                <c:pt idx="579">
                  <c:v>Apr'2021</c:v>
                </c:pt>
                <c:pt idx="580">
                  <c:v>May'2021</c:v>
                </c:pt>
                <c:pt idx="581">
                  <c:v>Jun'2021</c:v>
                </c:pt>
                <c:pt idx="582">
                  <c:v>Jul'2021</c:v>
                </c:pt>
                <c:pt idx="583">
                  <c:v>Aug'2021</c:v>
                </c:pt>
                <c:pt idx="584">
                  <c:v>Sep'2021</c:v>
                </c:pt>
                <c:pt idx="585">
                  <c:v>Oct'2021</c:v>
                </c:pt>
                <c:pt idx="586">
                  <c:v>Nov'2021</c:v>
                </c:pt>
                <c:pt idx="587">
                  <c:v>Dec'2021</c:v>
                </c:pt>
                <c:pt idx="588">
                  <c:v>Jan'2022</c:v>
                </c:pt>
                <c:pt idx="589">
                  <c:v>Feb'2022</c:v>
                </c:pt>
                <c:pt idx="590">
                  <c:v>Mar'2022</c:v>
                </c:pt>
                <c:pt idx="591">
                  <c:v>Apr'2022</c:v>
                </c:pt>
                <c:pt idx="592">
                  <c:v>May'2022</c:v>
                </c:pt>
                <c:pt idx="593">
                  <c:v>Jun'2022</c:v>
                </c:pt>
                <c:pt idx="594">
                  <c:v>Jul'2022</c:v>
                </c:pt>
                <c:pt idx="595">
                  <c:v>Aug'2022</c:v>
                </c:pt>
                <c:pt idx="596">
                  <c:v>Sep'2022</c:v>
                </c:pt>
                <c:pt idx="597">
                  <c:v>Oct'2022</c:v>
                </c:pt>
                <c:pt idx="598">
                  <c:v>Nov'2022</c:v>
                </c:pt>
                <c:pt idx="599">
                  <c:v>Dec'2022</c:v>
                </c:pt>
                <c:pt idx="600">
                  <c:v>Jan'2023</c:v>
                </c:pt>
                <c:pt idx="601">
                  <c:v>Feb'2023</c:v>
                </c:pt>
                <c:pt idx="602">
                  <c:v>Mar'2023</c:v>
                </c:pt>
                <c:pt idx="603">
                  <c:v>Apr'2023</c:v>
                </c:pt>
                <c:pt idx="604">
                  <c:v>May'2023</c:v>
                </c:pt>
                <c:pt idx="605">
                  <c:v>Jun'2023</c:v>
                </c:pt>
                <c:pt idx="606">
                  <c:v>Jul'2023</c:v>
                </c:pt>
                <c:pt idx="607">
                  <c:v>Aug'2023</c:v>
                </c:pt>
                <c:pt idx="608">
                  <c:v>Sep'2023</c:v>
                </c:pt>
              </c:strCache>
            </c:strRef>
          </c:cat>
          <c:val>
            <c:numRef>
              <c:f>'Data Rearrangement'!$G$3:$G$611</c:f>
              <c:numCache>
                <c:formatCode>0.0000</c:formatCode>
                <c:ptCount val="609"/>
                <c:pt idx="0">
                  <c:v>8.0040999999999993</c:v>
                </c:pt>
                <c:pt idx="1">
                  <c:v>7.7538</c:v>
                </c:pt>
                <c:pt idx="2">
                  <c:v>7.5465</c:v>
                </c:pt>
                <c:pt idx="3">
                  <c:v>7.5461999999999998</c:v>
                </c:pt>
                <c:pt idx="4">
                  <c:v>7.4927000000000001</c:v>
                </c:pt>
                <c:pt idx="5">
                  <c:v>7.2718999999999996</c:v>
                </c:pt>
                <c:pt idx="6">
                  <c:v>7.351</c:v>
                </c:pt>
                <c:pt idx="7">
                  <c:v>7.5643000000000002</c:v>
                </c:pt>
                <c:pt idx="8">
                  <c:v>7.7</c:v>
                </c:pt>
                <c:pt idx="9">
                  <c:v>7.7271000000000001</c:v>
                </c:pt>
                <c:pt idx="10">
                  <c:v>7.8339999999999996</c:v>
                </c:pt>
                <c:pt idx="11">
                  <c:v>8.11</c:v>
                </c:pt>
                <c:pt idx="12">
                  <c:v>8.4376999999999995</c:v>
                </c:pt>
                <c:pt idx="13">
                  <c:v>8.2444000000000006</c:v>
                </c:pt>
                <c:pt idx="14">
                  <c:v>8.0566999999999993</c:v>
                </c:pt>
                <c:pt idx="15">
                  <c:v>7.8654999999999999</c:v>
                </c:pt>
                <c:pt idx="16">
                  <c:v>7.7854999999999999</c:v>
                </c:pt>
                <c:pt idx="17">
                  <c:v>7.8490000000000002</c:v>
                </c:pt>
                <c:pt idx="18">
                  <c:v>7.8345000000000002</c:v>
                </c:pt>
                <c:pt idx="19">
                  <c:v>7.9840999999999998</c:v>
                </c:pt>
                <c:pt idx="20">
                  <c:v>8.1210000000000004</c:v>
                </c:pt>
                <c:pt idx="21">
                  <c:v>8.0504999999999995</c:v>
                </c:pt>
                <c:pt idx="22">
                  <c:v>8.0643999999999991</c:v>
                </c:pt>
                <c:pt idx="23">
                  <c:v>8.0952000000000002</c:v>
                </c:pt>
                <c:pt idx="24">
                  <c:v>8.1300000000000008</c:v>
                </c:pt>
                <c:pt idx="25">
                  <c:v>7.9717000000000002</c:v>
                </c:pt>
                <c:pt idx="26">
                  <c:v>7.75</c:v>
                </c:pt>
                <c:pt idx="27">
                  <c:v>7.8841000000000001</c:v>
                </c:pt>
                <c:pt idx="28">
                  <c:v>8.07</c:v>
                </c:pt>
                <c:pt idx="29">
                  <c:v>8.1913999999999998</c:v>
                </c:pt>
                <c:pt idx="30">
                  <c:v>8.4894999999999996</c:v>
                </c:pt>
                <c:pt idx="31">
                  <c:v>8.7895000000000003</c:v>
                </c:pt>
                <c:pt idx="32">
                  <c:v>8.8648000000000007</c:v>
                </c:pt>
                <c:pt idx="33">
                  <c:v>8.8945000000000007</c:v>
                </c:pt>
                <c:pt idx="34">
                  <c:v>8.8994</c:v>
                </c:pt>
                <c:pt idx="35">
                  <c:v>8.9826999999999995</c:v>
                </c:pt>
                <c:pt idx="36">
                  <c:v>8.9471000000000007</c:v>
                </c:pt>
                <c:pt idx="37">
                  <c:v>8.9389000000000003</c:v>
                </c:pt>
                <c:pt idx="38">
                  <c:v>8.9648000000000003</c:v>
                </c:pt>
                <c:pt idx="39">
                  <c:v>8.9917999999999996</c:v>
                </c:pt>
                <c:pt idx="40">
                  <c:v>9.0265000000000004</c:v>
                </c:pt>
                <c:pt idx="41">
                  <c:v>9.1109000000000009</c:v>
                </c:pt>
                <c:pt idx="42">
                  <c:v>8.9232999999999993</c:v>
                </c:pt>
                <c:pt idx="43">
                  <c:v>8.9755000000000003</c:v>
                </c:pt>
                <c:pt idx="44">
                  <c:v>9.0614000000000008</c:v>
                </c:pt>
                <c:pt idx="45">
                  <c:v>8.8960000000000008</c:v>
                </c:pt>
                <c:pt idx="46">
                  <c:v>8.9657999999999998</c:v>
                </c:pt>
                <c:pt idx="47">
                  <c:v>8.8535000000000004</c:v>
                </c:pt>
                <c:pt idx="48">
                  <c:v>8.9052000000000007</c:v>
                </c:pt>
                <c:pt idx="49">
                  <c:v>8.8626000000000005</c:v>
                </c:pt>
                <c:pt idx="50">
                  <c:v>8.8416999999999994</c:v>
                </c:pt>
                <c:pt idx="51">
                  <c:v>8.8429000000000002</c:v>
                </c:pt>
                <c:pt idx="52">
                  <c:v>8.8338000000000001</c:v>
                </c:pt>
                <c:pt idx="53">
                  <c:v>8.8605</c:v>
                </c:pt>
                <c:pt idx="54">
                  <c:v>8.8163</c:v>
                </c:pt>
                <c:pt idx="55">
                  <c:v>8.7212999999999994</c:v>
                </c:pt>
                <c:pt idx="56">
                  <c:v>8.73</c:v>
                </c:pt>
                <c:pt idx="57">
                  <c:v>8.6150000000000002</c:v>
                </c:pt>
                <c:pt idx="58">
                  <c:v>8.6404999999999994</c:v>
                </c:pt>
                <c:pt idx="59">
                  <c:v>8.5371000000000006</c:v>
                </c:pt>
                <c:pt idx="60">
                  <c:v>8.2010000000000005</c:v>
                </c:pt>
                <c:pt idx="61">
                  <c:v>8.1094000000000008</c:v>
                </c:pt>
                <c:pt idx="62">
                  <c:v>8.2078000000000007</c:v>
                </c:pt>
                <c:pt idx="63">
                  <c:v>8.4649999999999999</c:v>
                </c:pt>
                <c:pt idx="64">
                  <c:v>8.5827000000000009</c:v>
                </c:pt>
                <c:pt idx="65">
                  <c:v>8.4040999999999997</c:v>
                </c:pt>
                <c:pt idx="66">
                  <c:v>8.1664999999999992</c:v>
                </c:pt>
                <c:pt idx="67">
                  <c:v>8.0138999999999996</c:v>
                </c:pt>
                <c:pt idx="68">
                  <c:v>8.0365000000000002</c:v>
                </c:pt>
                <c:pt idx="69">
                  <c:v>7.9109999999999996</c:v>
                </c:pt>
                <c:pt idx="70">
                  <c:v>8.0335000000000001</c:v>
                </c:pt>
                <c:pt idx="71">
                  <c:v>8.2159999999999993</c:v>
                </c:pt>
                <c:pt idx="72">
                  <c:v>8.2090999999999994</c:v>
                </c:pt>
                <c:pt idx="73">
                  <c:v>8.25</c:v>
                </c:pt>
                <c:pt idx="74">
                  <c:v>8.2417999999999996</c:v>
                </c:pt>
                <c:pt idx="75">
                  <c:v>8.2062000000000008</c:v>
                </c:pt>
                <c:pt idx="76">
                  <c:v>8.2890999999999995</c:v>
                </c:pt>
                <c:pt idx="77">
                  <c:v>8.1189999999999998</c:v>
                </c:pt>
                <c:pt idx="78">
                  <c:v>7.9066999999999998</c:v>
                </c:pt>
                <c:pt idx="79">
                  <c:v>8.0113000000000003</c:v>
                </c:pt>
                <c:pt idx="80">
                  <c:v>8.1357999999999997</c:v>
                </c:pt>
                <c:pt idx="81">
                  <c:v>8.2258999999999993</c:v>
                </c:pt>
                <c:pt idx="82">
                  <c:v>8.1926000000000005</c:v>
                </c:pt>
                <c:pt idx="83">
                  <c:v>8.0995000000000008</c:v>
                </c:pt>
                <c:pt idx="84">
                  <c:v>7.9882</c:v>
                </c:pt>
                <c:pt idx="85">
                  <c:v>7.9816000000000003</c:v>
                </c:pt>
                <c:pt idx="86">
                  <c:v>8.1518999999999995</c:v>
                </c:pt>
                <c:pt idx="87">
                  <c:v>8.07</c:v>
                </c:pt>
                <c:pt idx="88">
                  <c:v>7.8586</c:v>
                </c:pt>
                <c:pt idx="89">
                  <c:v>7.8423999999999996</c:v>
                </c:pt>
                <c:pt idx="90">
                  <c:v>7.7664</c:v>
                </c:pt>
                <c:pt idx="91">
                  <c:v>7.7824</c:v>
                </c:pt>
                <c:pt idx="92">
                  <c:v>7.7495000000000003</c:v>
                </c:pt>
                <c:pt idx="93">
                  <c:v>7.7323000000000004</c:v>
                </c:pt>
                <c:pt idx="94">
                  <c:v>7.7712000000000003</c:v>
                </c:pt>
                <c:pt idx="95">
                  <c:v>7.9314</c:v>
                </c:pt>
                <c:pt idx="96">
                  <c:v>7.9576000000000002</c:v>
                </c:pt>
                <c:pt idx="97">
                  <c:v>8.2210999999999999</c:v>
                </c:pt>
                <c:pt idx="98">
                  <c:v>8.2431999999999999</c:v>
                </c:pt>
                <c:pt idx="99">
                  <c:v>8.2918000000000003</c:v>
                </c:pt>
                <c:pt idx="100">
                  <c:v>8.4045000000000005</c:v>
                </c:pt>
                <c:pt idx="101">
                  <c:v>8.5564</c:v>
                </c:pt>
                <c:pt idx="102">
                  <c:v>8.9064999999999994</c:v>
                </c:pt>
                <c:pt idx="103">
                  <c:v>9.0604999999999993</c:v>
                </c:pt>
                <c:pt idx="104">
                  <c:v>9.1151999999999997</c:v>
                </c:pt>
                <c:pt idx="105">
                  <c:v>9.1348000000000003</c:v>
                </c:pt>
                <c:pt idx="106">
                  <c:v>9.1349999999999998</c:v>
                </c:pt>
                <c:pt idx="107">
                  <c:v>9.1304999999999996</c:v>
                </c:pt>
                <c:pt idx="108">
                  <c:v>9.1524999999999999</c:v>
                </c:pt>
                <c:pt idx="109">
                  <c:v>9.2143999999999995</c:v>
                </c:pt>
                <c:pt idx="110">
                  <c:v>9.2934999999999999</c:v>
                </c:pt>
                <c:pt idx="111">
                  <c:v>9.3923000000000005</c:v>
                </c:pt>
                <c:pt idx="112">
                  <c:v>9.2965</c:v>
                </c:pt>
                <c:pt idx="113">
                  <c:v>9.4667999999999992</c:v>
                </c:pt>
                <c:pt idx="114">
                  <c:v>9.5632999999999999</c:v>
                </c:pt>
                <c:pt idx="115">
                  <c:v>9.5740999999999996</c:v>
                </c:pt>
                <c:pt idx="116">
                  <c:v>9.6494999999999997</c:v>
                </c:pt>
                <c:pt idx="117">
                  <c:v>9.7004999999999999</c:v>
                </c:pt>
                <c:pt idx="118">
                  <c:v>9.7967999999999993</c:v>
                </c:pt>
                <c:pt idx="119">
                  <c:v>9.6926000000000005</c:v>
                </c:pt>
                <c:pt idx="120">
                  <c:v>9.7937999999999992</c:v>
                </c:pt>
                <c:pt idx="121">
                  <c:v>9.9184000000000001</c:v>
                </c:pt>
                <c:pt idx="122">
                  <c:v>9.9651999999999994</c:v>
                </c:pt>
                <c:pt idx="123">
                  <c:v>9.9824000000000002</c:v>
                </c:pt>
                <c:pt idx="124">
                  <c:v>9.9894999999999996</c:v>
                </c:pt>
                <c:pt idx="125">
                  <c:v>10.049099999999999</c:v>
                </c:pt>
                <c:pt idx="126">
                  <c:v>10.0875</c:v>
                </c:pt>
                <c:pt idx="127">
                  <c:v>10.1874</c:v>
                </c:pt>
                <c:pt idx="128">
                  <c:v>10.2005</c:v>
                </c:pt>
                <c:pt idx="129">
                  <c:v>10.228999999999999</c:v>
                </c:pt>
                <c:pt idx="130">
                  <c:v>10.378399999999999</c:v>
                </c:pt>
                <c:pt idx="131">
                  <c:v>10.4895</c:v>
                </c:pt>
                <c:pt idx="132">
                  <c:v>10.715199999999999</c:v>
                </c:pt>
                <c:pt idx="133">
                  <c:v>10.7437</c:v>
                </c:pt>
                <c:pt idx="134">
                  <c:v>10.714499999999999</c:v>
                </c:pt>
                <c:pt idx="135">
                  <c:v>10.82</c:v>
                </c:pt>
                <c:pt idx="136">
                  <c:v>11.0168</c:v>
                </c:pt>
                <c:pt idx="137">
                  <c:v>11.063800000000001</c:v>
                </c:pt>
                <c:pt idx="138">
                  <c:v>11.3714</c:v>
                </c:pt>
                <c:pt idx="139">
                  <c:v>11.556100000000001</c:v>
                </c:pt>
                <c:pt idx="140">
                  <c:v>11.8584</c:v>
                </c:pt>
                <c:pt idx="141">
                  <c:v>12.0268</c:v>
                </c:pt>
                <c:pt idx="142">
                  <c:v>12.0784</c:v>
                </c:pt>
                <c:pt idx="143">
                  <c:v>12.2925</c:v>
                </c:pt>
                <c:pt idx="144">
                  <c:v>12.6119</c:v>
                </c:pt>
                <c:pt idx="145">
                  <c:v>12.9217</c:v>
                </c:pt>
                <c:pt idx="146">
                  <c:v>12.8614</c:v>
                </c:pt>
                <c:pt idx="147">
                  <c:v>12.400499999999999</c:v>
                </c:pt>
                <c:pt idx="148">
                  <c:v>12.500500000000001</c:v>
                </c:pt>
                <c:pt idx="149">
                  <c:v>12.4405</c:v>
                </c:pt>
                <c:pt idx="150">
                  <c:v>12.0314</c:v>
                </c:pt>
                <c:pt idx="151">
                  <c:v>11.8977</c:v>
                </c:pt>
                <c:pt idx="152">
                  <c:v>12.125500000000001</c:v>
                </c:pt>
                <c:pt idx="153">
                  <c:v>12.033200000000001</c:v>
                </c:pt>
                <c:pt idx="154">
                  <c:v>12.101100000000001</c:v>
                </c:pt>
                <c:pt idx="155">
                  <c:v>12.1524</c:v>
                </c:pt>
                <c:pt idx="156">
                  <c:v>12.2433</c:v>
                </c:pt>
                <c:pt idx="157">
                  <c:v>12.37</c:v>
                </c:pt>
                <c:pt idx="158">
                  <c:v>12.289</c:v>
                </c:pt>
                <c:pt idx="159">
                  <c:v>12.3932</c:v>
                </c:pt>
                <c:pt idx="160">
                  <c:v>12.4657</c:v>
                </c:pt>
                <c:pt idx="161">
                  <c:v>12.598599999999999</c:v>
                </c:pt>
                <c:pt idx="162">
                  <c:v>12.5077</c:v>
                </c:pt>
                <c:pt idx="163">
                  <c:v>12.566700000000001</c:v>
                </c:pt>
                <c:pt idx="164">
                  <c:v>12.675700000000001</c:v>
                </c:pt>
                <c:pt idx="165">
                  <c:v>12.848599999999999</c:v>
                </c:pt>
                <c:pt idx="166">
                  <c:v>13.0761</c:v>
                </c:pt>
                <c:pt idx="167">
                  <c:v>13.1486</c:v>
                </c:pt>
                <c:pt idx="168">
                  <c:v>13.029500000000001</c:v>
                </c:pt>
                <c:pt idx="169">
                  <c:v>13.062099999999999</c:v>
                </c:pt>
                <c:pt idx="170">
                  <c:v>12.9236</c:v>
                </c:pt>
                <c:pt idx="171">
                  <c:v>12.814500000000001</c:v>
                </c:pt>
                <c:pt idx="172">
                  <c:v>12.666</c:v>
                </c:pt>
                <c:pt idx="173">
                  <c:v>12.8368</c:v>
                </c:pt>
                <c:pt idx="174">
                  <c:v>13.012600000000001</c:v>
                </c:pt>
                <c:pt idx="175">
                  <c:v>13.0852</c:v>
                </c:pt>
                <c:pt idx="176">
                  <c:v>12.9933</c:v>
                </c:pt>
                <c:pt idx="177">
                  <c:v>13.042899999999999</c:v>
                </c:pt>
                <c:pt idx="178">
                  <c:v>12.972099999999999</c:v>
                </c:pt>
                <c:pt idx="179">
                  <c:v>12.9345</c:v>
                </c:pt>
                <c:pt idx="180">
                  <c:v>13.0395</c:v>
                </c:pt>
                <c:pt idx="181">
                  <c:v>13.065</c:v>
                </c:pt>
                <c:pt idx="182">
                  <c:v>12.979100000000001</c:v>
                </c:pt>
                <c:pt idx="183">
                  <c:v>13.1576</c:v>
                </c:pt>
                <c:pt idx="184">
                  <c:v>13.3157</c:v>
                </c:pt>
                <c:pt idx="185">
                  <c:v>13.7859</c:v>
                </c:pt>
                <c:pt idx="186">
                  <c:v>14.079499999999999</c:v>
                </c:pt>
                <c:pt idx="187">
                  <c:v>14.217000000000001</c:v>
                </c:pt>
                <c:pt idx="188">
                  <c:v>14.4895</c:v>
                </c:pt>
                <c:pt idx="189">
                  <c:v>14.72</c:v>
                </c:pt>
                <c:pt idx="190">
                  <c:v>14.965999999999999</c:v>
                </c:pt>
                <c:pt idx="191">
                  <c:v>15.019</c:v>
                </c:pt>
                <c:pt idx="192">
                  <c:v>15.092499999999999</c:v>
                </c:pt>
                <c:pt idx="193">
                  <c:v>15.240500000000001</c:v>
                </c:pt>
                <c:pt idx="194">
                  <c:v>15.4674</c:v>
                </c:pt>
                <c:pt idx="195">
                  <c:v>15.718</c:v>
                </c:pt>
                <c:pt idx="196">
                  <c:v>16.101800000000001</c:v>
                </c:pt>
                <c:pt idx="197">
                  <c:v>16.419499999999999</c:v>
                </c:pt>
                <c:pt idx="198">
                  <c:v>16.416</c:v>
                </c:pt>
                <c:pt idx="199">
                  <c:v>16.609100000000002</c:v>
                </c:pt>
                <c:pt idx="200">
                  <c:v>16.745000000000001</c:v>
                </c:pt>
                <c:pt idx="201">
                  <c:v>16.818999999999999</c:v>
                </c:pt>
                <c:pt idx="202">
                  <c:v>16.924800000000001</c:v>
                </c:pt>
                <c:pt idx="203">
                  <c:v>16.931999999999999</c:v>
                </c:pt>
                <c:pt idx="204">
                  <c:v>16.9633</c:v>
                </c:pt>
                <c:pt idx="205">
                  <c:v>16.9895</c:v>
                </c:pt>
                <c:pt idx="206">
                  <c:v>17.116399999999999</c:v>
                </c:pt>
                <c:pt idx="207">
                  <c:v>17.2943</c:v>
                </c:pt>
                <c:pt idx="208">
                  <c:v>17.3245</c:v>
                </c:pt>
                <c:pt idx="209">
                  <c:v>17.420999999999999</c:v>
                </c:pt>
                <c:pt idx="210">
                  <c:v>17.411899999999999</c:v>
                </c:pt>
                <c:pt idx="211">
                  <c:v>17.346499999999999</c:v>
                </c:pt>
                <c:pt idx="212">
                  <c:v>17.859500000000001</c:v>
                </c:pt>
                <c:pt idx="213">
                  <c:v>18.073599999999999</c:v>
                </c:pt>
                <c:pt idx="214">
                  <c:v>18.0975</c:v>
                </c:pt>
                <c:pt idx="215">
                  <c:v>18.127199999999998</c:v>
                </c:pt>
                <c:pt idx="216">
                  <c:v>18.338999999999999</c:v>
                </c:pt>
                <c:pt idx="217">
                  <c:v>18.86</c:v>
                </c:pt>
                <c:pt idx="218">
                  <c:v>19.242899999999999</c:v>
                </c:pt>
                <c:pt idx="219">
                  <c:v>19.906400000000001</c:v>
                </c:pt>
                <c:pt idx="220">
                  <c:v>20.518599999999999</c:v>
                </c:pt>
                <c:pt idx="221">
                  <c:v>21.062000000000001</c:v>
                </c:pt>
                <c:pt idx="222">
                  <c:v>25.6127</c:v>
                </c:pt>
                <c:pt idx="223">
                  <c:v>25.845700000000001</c:v>
                </c:pt>
                <c:pt idx="224">
                  <c:v>25.833500000000001</c:v>
                </c:pt>
                <c:pt idx="225">
                  <c:v>25.7973</c:v>
                </c:pt>
                <c:pt idx="226">
                  <c:v>25.802099999999999</c:v>
                </c:pt>
                <c:pt idx="227">
                  <c:v>25.818000000000001</c:v>
                </c:pt>
                <c:pt idx="228">
                  <c:v>25.8629</c:v>
                </c:pt>
                <c:pt idx="229">
                  <c:v>25.992100000000001</c:v>
                </c:pt>
                <c:pt idx="230">
                  <c:v>28.377700000000001</c:v>
                </c:pt>
                <c:pt idx="231">
                  <c:v>28.8962</c:v>
                </c:pt>
                <c:pt idx="232">
                  <c:v>28.541499999999999</c:v>
                </c:pt>
                <c:pt idx="233">
                  <c:v>28.518599999999999</c:v>
                </c:pt>
                <c:pt idx="234">
                  <c:v>28.5639</c:v>
                </c:pt>
                <c:pt idx="235">
                  <c:v>28.4635</c:v>
                </c:pt>
                <c:pt idx="236">
                  <c:v>28.4757</c:v>
                </c:pt>
                <c:pt idx="237">
                  <c:v>28.476700000000001</c:v>
                </c:pt>
                <c:pt idx="238">
                  <c:v>28.473700000000001</c:v>
                </c:pt>
                <c:pt idx="239">
                  <c:v>28.9786</c:v>
                </c:pt>
                <c:pt idx="240">
                  <c:v>29.043199999999999</c:v>
                </c:pt>
                <c:pt idx="241">
                  <c:v>30.042100000000001</c:v>
                </c:pt>
                <c:pt idx="242">
                  <c:v>31.9391</c:v>
                </c:pt>
                <c:pt idx="243">
                  <c:v>31.609500000000001</c:v>
                </c:pt>
                <c:pt idx="244">
                  <c:v>31.612500000000001</c:v>
                </c:pt>
                <c:pt idx="245">
                  <c:v>31.668199999999999</c:v>
                </c:pt>
                <c:pt idx="246">
                  <c:v>31.6</c:v>
                </c:pt>
                <c:pt idx="247">
                  <c:v>31.612300000000001</c:v>
                </c:pt>
                <c:pt idx="248">
                  <c:v>31.5776</c:v>
                </c:pt>
                <c:pt idx="249">
                  <c:v>31.504999999999999</c:v>
                </c:pt>
                <c:pt idx="250">
                  <c:v>31.433499999999999</c:v>
                </c:pt>
                <c:pt idx="251">
                  <c:v>31.44</c:v>
                </c:pt>
                <c:pt idx="252">
                  <c:v>31.44</c:v>
                </c:pt>
                <c:pt idx="253">
                  <c:v>31.448899999999998</c:v>
                </c:pt>
                <c:pt idx="254">
                  <c:v>31.4147</c:v>
                </c:pt>
                <c:pt idx="255">
                  <c:v>31.391400000000001</c:v>
                </c:pt>
                <c:pt idx="256">
                  <c:v>31.375399999999999</c:v>
                </c:pt>
                <c:pt idx="257">
                  <c:v>31.384499999999999</c:v>
                </c:pt>
                <c:pt idx="258">
                  <c:v>31.3764</c:v>
                </c:pt>
                <c:pt idx="259">
                  <c:v>31.372699999999998</c:v>
                </c:pt>
                <c:pt idx="260">
                  <c:v>31.372299999999999</c:v>
                </c:pt>
                <c:pt idx="261">
                  <c:v>31.372599999999998</c:v>
                </c:pt>
                <c:pt idx="262">
                  <c:v>31.393999999999998</c:v>
                </c:pt>
                <c:pt idx="263">
                  <c:v>31.389399999999998</c:v>
                </c:pt>
                <c:pt idx="264">
                  <c:v>31.3736</c:v>
                </c:pt>
                <c:pt idx="265">
                  <c:v>31.3795</c:v>
                </c:pt>
                <c:pt idx="266">
                  <c:v>31.586500000000001</c:v>
                </c:pt>
                <c:pt idx="267">
                  <c:v>31.407299999999999</c:v>
                </c:pt>
                <c:pt idx="268">
                  <c:v>31.417899999999999</c:v>
                </c:pt>
                <c:pt idx="269">
                  <c:v>31.403700000000001</c:v>
                </c:pt>
                <c:pt idx="270">
                  <c:v>31.385300000000001</c:v>
                </c:pt>
                <c:pt idx="271">
                  <c:v>31.592300000000002</c:v>
                </c:pt>
                <c:pt idx="272">
                  <c:v>33.309800000000003</c:v>
                </c:pt>
                <c:pt idx="273">
                  <c:v>34.656399999999998</c:v>
                </c:pt>
                <c:pt idx="274">
                  <c:v>34.71</c:v>
                </c:pt>
                <c:pt idx="275">
                  <c:v>34.966299999999997</c:v>
                </c:pt>
                <c:pt idx="276">
                  <c:v>35.811700000000002</c:v>
                </c:pt>
                <c:pt idx="277">
                  <c:v>36.594499999999996</c:v>
                </c:pt>
                <c:pt idx="278">
                  <c:v>34.485199999999999</c:v>
                </c:pt>
                <c:pt idx="279">
                  <c:v>34.319499999999998</c:v>
                </c:pt>
                <c:pt idx="280">
                  <c:v>35.024999999999999</c:v>
                </c:pt>
                <c:pt idx="281">
                  <c:v>35.099499999999999</c:v>
                </c:pt>
                <c:pt idx="282">
                  <c:v>35.667299999999997</c:v>
                </c:pt>
                <c:pt idx="283">
                  <c:v>35.799999999999997</c:v>
                </c:pt>
                <c:pt idx="284">
                  <c:v>35.869999999999997</c:v>
                </c:pt>
                <c:pt idx="285">
                  <c:v>35.803600000000003</c:v>
                </c:pt>
                <c:pt idx="286">
                  <c:v>35.839199999999998</c:v>
                </c:pt>
                <c:pt idx="287">
                  <c:v>35.881500000000003</c:v>
                </c:pt>
                <c:pt idx="288">
                  <c:v>35.903700000000001</c:v>
                </c:pt>
                <c:pt idx="289">
                  <c:v>35.890500000000003</c:v>
                </c:pt>
                <c:pt idx="290">
                  <c:v>35.884799999999998</c:v>
                </c:pt>
                <c:pt idx="291">
                  <c:v>35.828099999999999</c:v>
                </c:pt>
                <c:pt idx="292">
                  <c:v>35.824800000000003</c:v>
                </c:pt>
                <c:pt idx="293">
                  <c:v>35.8202</c:v>
                </c:pt>
                <c:pt idx="294">
                  <c:v>35.747399999999999</c:v>
                </c:pt>
                <c:pt idx="295">
                  <c:v>36.008499999999998</c:v>
                </c:pt>
                <c:pt idx="296">
                  <c:v>36.4756</c:v>
                </c:pt>
                <c:pt idx="297">
                  <c:v>36.302</c:v>
                </c:pt>
                <c:pt idx="298">
                  <c:v>37.288899999999998</c:v>
                </c:pt>
                <c:pt idx="299">
                  <c:v>39.4</c:v>
                </c:pt>
                <c:pt idx="300">
                  <c:v>39.390999999999998</c:v>
                </c:pt>
                <c:pt idx="301">
                  <c:v>39.007899999999999</c:v>
                </c:pt>
                <c:pt idx="302">
                  <c:v>39.568600000000004</c:v>
                </c:pt>
                <c:pt idx="303">
                  <c:v>39.7029</c:v>
                </c:pt>
                <c:pt idx="304">
                  <c:v>40.468699999999998</c:v>
                </c:pt>
                <c:pt idx="305">
                  <c:v>42.366799999999998</c:v>
                </c:pt>
                <c:pt idx="306">
                  <c:v>42.611800000000002</c:v>
                </c:pt>
                <c:pt idx="307">
                  <c:v>42.8429</c:v>
                </c:pt>
                <c:pt idx="308">
                  <c:v>42.579000000000001</c:v>
                </c:pt>
                <c:pt idx="309">
                  <c:v>42.394300000000001</c:v>
                </c:pt>
                <c:pt idx="310">
                  <c:v>42.428400000000003</c:v>
                </c:pt>
                <c:pt idx="311">
                  <c:v>42.590899999999998</c:v>
                </c:pt>
                <c:pt idx="312">
                  <c:v>42.545299999999997</c:v>
                </c:pt>
                <c:pt idx="313">
                  <c:v>42.531599999999997</c:v>
                </c:pt>
                <c:pt idx="314">
                  <c:v>42.516100000000002</c:v>
                </c:pt>
                <c:pt idx="315">
                  <c:v>42.796799999999998</c:v>
                </c:pt>
                <c:pt idx="316">
                  <c:v>42.859000000000002</c:v>
                </c:pt>
                <c:pt idx="317">
                  <c:v>43.212699999999998</c:v>
                </c:pt>
                <c:pt idx="318">
                  <c:v>43.356699999999996</c:v>
                </c:pt>
                <c:pt idx="319">
                  <c:v>43.5032</c:v>
                </c:pt>
                <c:pt idx="320">
                  <c:v>43.598100000000002</c:v>
                </c:pt>
                <c:pt idx="321">
                  <c:v>43.552799999999998</c:v>
                </c:pt>
                <c:pt idx="322">
                  <c:v>43.457999999999998</c:v>
                </c:pt>
                <c:pt idx="323">
                  <c:v>43.523899999999998</c:v>
                </c:pt>
                <c:pt idx="324">
                  <c:v>43.589500000000001</c:v>
                </c:pt>
                <c:pt idx="325">
                  <c:v>43.654000000000003</c:v>
                </c:pt>
                <c:pt idx="326">
                  <c:v>43.638300000000001</c:v>
                </c:pt>
                <c:pt idx="327">
                  <c:v>43.684699999999999</c:v>
                </c:pt>
                <c:pt idx="328">
                  <c:v>44.075899999999997</c:v>
                </c:pt>
                <c:pt idx="329">
                  <c:v>44.7605</c:v>
                </c:pt>
                <c:pt idx="330">
                  <c:v>44.840499999999999</c:v>
                </c:pt>
                <c:pt idx="331">
                  <c:v>45.768700000000003</c:v>
                </c:pt>
                <c:pt idx="332">
                  <c:v>45.968000000000004</c:v>
                </c:pt>
                <c:pt idx="333">
                  <c:v>46.425199999999997</c:v>
                </c:pt>
                <c:pt idx="334">
                  <c:v>46.821399999999997</c:v>
                </c:pt>
                <c:pt idx="335">
                  <c:v>46.784500000000001</c:v>
                </c:pt>
                <c:pt idx="336">
                  <c:v>46.613799999999998</c:v>
                </c:pt>
                <c:pt idx="337">
                  <c:v>46.561599999999999</c:v>
                </c:pt>
                <c:pt idx="338">
                  <c:v>46.653199999999998</c:v>
                </c:pt>
                <c:pt idx="339">
                  <c:v>46.788600000000002</c:v>
                </c:pt>
                <c:pt idx="340">
                  <c:v>46.947299999999998</c:v>
                </c:pt>
                <c:pt idx="341">
                  <c:v>47.042400000000001</c:v>
                </c:pt>
                <c:pt idx="342">
                  <c:v>47.178100000000001</c:v>
                </c:pt>
                <c:pt idx="343">
                  <c:v>47.166499999999999</c:v>
                </c:pt>
                <c:pt idx="344">
                  <c:v>47.751100000000001</c:v>
                </c:pt>
                <c:pt idx="345">
                  <c:v>48.051400000000001</c:v>
                </c:pt>
                <c:pt idx="346">
                  <c:v>48.042999999999999</c:v>
                </c:pt>
                <c:pt idx="347">
                  <c:v>47.9345</c:v>
                </c:pt>
                <c:pt idx="348">
                  <c:v>48.353299999999997</c:v>
                </c:pt>
                <c:pt idx="349">
                  <c:v>48.716799999999999</c:v>
                </c:pt>
                <c:pt idx="350">
                  <c:v>48.7667</c:v>
                </c:pt>
                <c:pt idx="351">
                  <c:v>48.938600000000001</c:v>
                </c:pt>
                <c:pt idx="352">
                  <c:v>49.016800000000003</c:v>
                </c:pt>
                <c:pt idx="353">
                  <c:v>48.984000000000002</c:v>
                </c:pt>
                <c:pt idx="354">
                  <c:v>48.787700000000001</c:v>
                </c:pt>
                <c:pt idx="355">
                  <c:v>48.615000000000002</c:v>
                </c:pt>
                <c:pt idx="356">
                  <c:v>48.462499999999999</c:v>
                </c:pt>
                <c:pt idx="357">
                  <c:v>48.388199999999998</c:v>
                </c:pt>
                <c:pt idx="358">
                  <c:v>48.285299999999999</c:v>
                </c:pt>
                <c:pt idx="359">
                  <c:v>48.149500000000003</c:v>
                </c:pt>
                <c:pt idx="360">
                  <c:v>47.957099999999997</c:v>
                </c:pt>
                <c:pt idx="361">
                  <c:v>47.747399999999999</c:v>
                </c:pt>
                <c:pt idx="362">
                  <c:v>47.676699999999997</c:v>
                </c:pt>
                <c:pt idx="363">
                  <c:v>47.390900000000002</c:v>
                </c:pt>
                <c:pt idx="364">
                  <c:v>47.11</c:v>
                </c:pt>
                <c:pt idx="365">
                  <c:v>46.6995</c:v>
                </c:pt>
                <c:pt idx="366">
                  <c:v>46.22</c:v>
                </c:pt>
                <c:pt idx="367">
                  <c:v>45.9557</c:v>
                </c:pt>
                <c:pt idx="368">
                  <c:v>45.846699999999998</c:v>
                </c:pt>
                <c:pt idx="369">
                  <c:v>45.403599999999997</c:v>
                </c:pt>
                <c:pt idx="370">
                  <c:v>45.554400000000001</c:v>
                </c:pt>
                <c:pt idx="371">
                  <c:v>45.574100000000001</c:v>
                </c:pt>
                <c:pt idx="372">
                  <c:v>45.456000000000003</c:v>
                </c:pt>
                <c:pt idx="373">
                  <c:v>45.272599999999997</c:v>
                </c:pt>
                <c:pt idx="374">
                  <c:v>44.969299999999997</c:v>
                </c:pt>
                <c:pt idx="375">
                  <c:v>43.891800000000003</c:v>
                </c:pt>
                <c:pt idx="376">
                  <c:v>45.1755</c:v>
                </c:pt>
                <c:pt idx="377">
                  <c:v>45.502699999999997</c:v>
                </c:pt>
                <c:pt idx="378">
                  <c:v>46.055700000000002</c:v>
                </c:pt>
                <c:pt idx="379">
                  <c:v>46.322000000000003</c:v>
                </c:pt>
                <c:pt idx="380">
                  <c:v>46.0548</c:v>
                </c:pt>
                <c:pt idx="381">
                  <c:v>45.735500000000002</c:v>
                </c:pt>
                <c:pt idx="382">
                  <c:v>45.032499999999999</c:v>
                </c:pt>
                <c:pt idx="383">
                  <c:v>43.847000000000001</c:v>
                </c:pt>
                <c:pt idx="384">
                  <c:v>43.615000000000002</c:v>
                </c:pt>
                <c:pt idx="385">
                  <c:v>43.575800000000001</c:v>
                </c:pt>
                <c:pt idx="386">
                  <c:v>43.586100000000002</c:v>
                </c:pt>
                <c:pt idx="387">
                  <c:v>43.6419</c:v>
                </c:pt>
                <c:pt idx="388">
                  <c:v>43.409500000000001</c:v>
                </c:pt>
                <c:pt idx="389">
                  <c:v>43.524500000000003</c:v>
                </c:pt>
                <c:pt idx="390">
                  <c:v>43.433999999999997</c:v>
                </c:pt>
                <c:pt idx="391">
                  <c:v>43.55</c:v>
                </c:pt>
                <c:pt idx="392">
                  <c:v>43.846200000000003</c:v>
                </c:pt>
                <c:pt idx="393">
                  <c:v>44.7575</c:v>
                </c:pt>
                <c:pt idx="394">
                  <c:v>45.631500000000003</c:v>
                </c:pt>
                <c:pt idx="395">
                  <c:v>45.563299999999998</c:v>
                </c:pt>
                <c:pt idx="396">
                  <c:v>44.201000000000001</c:v>
                </c:pt>
                <c:pt idx="397">
                  <c:v>44.23</c:v>
                </c:pt>
                <c:pt idx="398">
                  <c:v>44.337800000000001</c:v>
                </c:pt>
                <c:pt idx="399">
                  <c:v>44.8245</c:v>
                </c:pt>
                <c:pt idx="400">
                  <c:v>45.195900000000002</c:v>
                </c:pt>
                <c:pt idx="401">
                  <c:v>45.888599999999997</c:v>
                </c:pt>
                <c:pt idx="402">
                  <c:v>46.3675</c:v>
                </c:pt>
                <c:pt idx="403">
                  <c:v>46.446100000000001</c:v>
                </c:pt>
                <c:pt idx="404">
                  <c:v>46.0105</c:v>
                </c:pt>
                <c:pt idx="405">
                  <c:v>45.355200000000004</c:v>
                </c:pt>
                <c:pt idx="406">
                  <c:v>44.725700000000003</c:v>
                </c:pt>
                <c:pt idx="407">
                  <c:v>44.483499999999999</c:v>
                </c:pt>
                <c:pt idx="408">
                  <c:v>44.206200000000003</c:v>
                </c:pt>
                <c:pt idx="409">
                  <c:v>44.019500000000001</c:v>
                </c:pt>
                <c:pt idx="410">
                  <c:v>43.793599999999998</c:v>
                </c:pt>
                <c:pt idx="411">
                  <c:v>42.017600000000002</c:v>
                </c:pt>
                <c:pt idx="412">
                  <c:v>40.568600000000004</c:v>
                </c:pt>
                <c:pt idx="413">
                  <c:v>40.590499999999999</c:v>
                </c:pt>
                <c:pt idx="414">
                  <c:v>40.273800000000001</c:v>
                </c:pt>
                <c:pt idx="415">
                  <c:v>40.679099999999998</c:v>
                </c:pt>
                <c:pt idx="416">
                  <c:v>40.173499999999997</c:v>
                </c:pt>
                <c:pt idx="417">
                  <c:v>39.366100000000003</c:v>
                </c:pt>
                <c:pt idx="418">
                  <c:v>39.326700000000002</c:v>
                </c:pt>
                <c:pt idx="419">
                  <c:v>39.375</c:v>
                </c:pt>
                <c:pt idx="420">
                  <c:v>39.267600000000002</c:v>
                </c:pt>
                <c:pt idx="421">
                  <c:v>39.673499999999997</c:v>
                </c:pt>
                <c:pt idx="422">
                  <c:v>40.145200000000003</c:v>
                </c:pt>
                <c:pt idx="423">
                  <c:v>39.966799999999999</c:v>
                </c:pt>
                <c:pt idx="424">
                  <c:v>42.001899999999999</c:v>
                </c:pt>
                <c:pt idx="425">
                  <c:v>42.763300000000001</c:v>
                </c:pt>
                <c:pt idx="426">
                  <c:v>42.7027</c:v>
                </c:pt>
                <c:pt idx="427">
                  <c:v>42.905700000000003</c:v>
                </c:pt>
                <c:pt idx="428">
                  <c:v>45.53</c:v>
                </c:pt>
                <c:pt idx="429">
                  <c:v>48.615499999999997</c:v>
                </c:pt>
                <c:pt idx="430">
                  <c:v>48.851700000000001</c:v>
                </c:pt>
                <c:pt idx="431">
                  <c:v>48.513199999999998</c:v>
                </c:pt>
                <c:pt idx="432">
                  <c:v>48.6995</c:v>
                </c:pt>
                <c:pt idx="433">
                  <c:v>49.248399999999997</c:v>
                </c:pt>
                <c:pt idx="434">
                  <c:v>51.129100000000001</c:v>
                </c:pt>
                <c:pt idx="435">
                  <c:v>49.965499999999999</c:v>
                </c:pt>
                <c:pt idx="436">
                  <c:v>48.51</c:v>
                </c:pt>
                <c:pt idx="437">
                  <c:v>47.6736</c:v>
                </c:pt>
                <c:pt idx="438">
                  <c:v>48.362400000000001</c:v>
                </c:pt>
                <c:pt idx="439">
                  <c:v>48.242600000000003</c:v>
                </c:pt>
                <c:pt idx="440">
                  <c:v>48.292400000000001</c:v>
                </c:pt>
                <c:pt idx="441">
                  <c:v>46.6524</c:v>
                </c:pt>
                <c:pt idx="442">
                  <c:v>46.530500000000004</c:v>
                </c:pt>
                <c:pt idx="443">
                  <c:v>46.527299999999997</c:v>
                </c:pt>
                <c:pt idx="444">
                  <c:v>45.894399999999997</c:v>
                </c:pt>
                <c:pt idx="445">
                  <c:v>46.273200000000003</c:v>
                </c:pt>
                <c:pt idx="446">
                  <c:v>45.450899999999997</c:v>
                </c:pt>
                <c:pt idx="447">
                  <c:v>44.444000000000003</c:v>
                </c:pt>
                <c:pt idx="448">
                  <c:v>45.768999999999998</c:v>
                </c:pt>
                <c:pt idx="449">
                  <c:v>46.4983</c:v>
                </c:pt>
                <c:pt idx="450">
                  <c:v>46.761699999999998</c:v>
                </c:pt>
                <c:pt idx="451">
                  <c:v>46.460500000000003</c:v>
                </c:pt>
                <c:pt idx="452">
                  <c:v>45.872900000000001</c:v>
                </c:pt>
                <c:pt idx="453">
                  <c:v>44.353999999999999</c:v>
                </c:pt>
                <c:pt idx="454">
                  <c:v>44.9315</c:v>
                </c:pt>
                <c:pt idx="455">
                  <c:v>45.1</c:v>
                </c:pt>
                <c:pt idx="456">
                  <c:v>45.375</c:v>
                </c:pt>
                <c:pt idx="457">
                  <c:v>45.3795</c:v>
                </c:pt>
                <c:pt idx="458">
                  <c:v>44.914299999999997</c:v>
                </c:pt>
                <c:pt idx="459">
                  <c:v>44.301000000000002</c:v>
                </c:pt>
                <c:pt idx="460">
                  <c:v>44.9024</c:v>
                </c:pt>
                <c:pt idx="461">
                  <c:v>44.810899999999997</c:v>
                </c:pt>
                <c:pt idx="462">
                  <c:v>44.396000000000001</c:v>
                </c:pt>
                <c:pt idx="463">
                  <c:v>45.313499999999998</c:v>
                </c:pt>
                <c:pt idx="464">
                  <c:v>47.6905</c:v>
                </c:pt>
                <c:pt idx="465">
                  <c:v>49.201999999999998</c:v>
                </c:pt>
                <c:pt idx="466">
                  <c:v>50.6785</c:v>
                </c:pt>
                <c:pt idx="467">
                  <c:v>52.382399999999997</c:v>
                </c:pt>
                <c:pt idx="468">
                  <c:v>51.0015</c:v>
                </c:pt>
                <c:pt idx="469">
                  <c:v>49.181199999999997</c:v>
                </c:pt>
                <c:pt idx="470">
                  <c:v>50.363500000000002</c:v>
                </c:pt>
                <c:pt idx="471">
                  <c:v>51.69</c:v>
                </c:pt>
                <c:pt idx="472">
                  <c:v>54.331400000000002</c:v>
                </c:pt>
                <c:pt idx="473">
                  <c:v>55.942399999999999</c:v>
                </c:pt>
                <c:pt idx="474">
                  <c:v>55.424799999999998</c:v>
                </c:pt>
                <c:pt idx="475">
                  <c:v>55.493499999999997</c:v>
                </c:pt>
                <c:pt idx="476">
                  <c:v>54.35</c:v>
                </c:pt>
                <c:pt idx="477">
                  <c:v>53.099499999999999</c:v>
                </c:pt>
                <c:pt idx="478">
                  <c:v>54.784500000000001</c:v>
                </c:pt>
                <c:pt idx="479">
                  <c:v>54.646999999999998</c:v>
                </c:pt>
                <c:pt idx="480">
                  <c:v>54.228999999999999</c:v>
                </c:pt>
                <c:pt idx="481">
                  <c:v>53.807899999999997</c:v>
                </c:pt>
                <c:pt idx="482">
                  <c:v>54.422899999999998</c:v>
                </c:pt>
                <c:pt idx="483">
                  <c:v>54.323599999999999</c:v>
                </c:pt>
                <c:pt idx="484">
                  <c:v>54.984499999999997</c:v>
                </c:pt>
                <c:pt idx="485">
                  <c:v>58.383499999999998</c:v>
                </c:pt>
                <c:pt idx="486">
                  <c:v>59.760899999999999</c:v>
                </c:pt>
                <c:pt idx="487">
                  <c:v>62.810899999999997</c:v>
                </c:pt>
                <c:pt idx="488">
                  <c:v>63.648000000000003</c:v>
                </c:pt>
                <c:pt idx="489">
                  <c:v>61.605899999999998</c:v>
                </c:pt>
                <c:pt idx="490">
                  <c:v>62.517899999999997</c:v>
                </c:pt>
                <c:pt idx="491">
                  <c:v>61.811</c:v>
                </c:pt>
                <c:pt idx="492">
                  <c:v>62.105699999999999</c:v>
                </c:pt>
                <c:pt idx="493">
                  <c:v>62.164200000000001</c:v>
                </c:pt>
                <c:pt idx="494">
                  <c:v>60.947600000000001</c:v>
                </c:pt>
                <c:pt idx="495">
                  <c:v>60.346400000000003</c:v>
                </c:pt>
                <c:pt idx="496">
                  <c:v>59.284300000000002</c:v>
                </c:pt>
                <c:pt idx="497">
                  <c:v>59.736699999999999</c:v>
                </c:pt>
                <c:pt idx="498">
                  <c:v>60.095599999999997</c:v>
                </c:pt>
                <c:pt idx="499">
                  <c:v>60.873800000000003</c:v>
                </c:pt>
                <c:pt idx="500">
                  <c:v>60.897599999999997</c:v>
                </c:pt>
                <c:pt idx="501">
                  <c:v>61.366799999999998</c:v>
                </c:pt>
                <c:pt idx="502">
                  <c:v>61.6828</c:v>
                </c:pt>
                <c:pt idx="503">
                  <c:v>62.707099999999997</c:v>
                </c:pt>
                <c:pt idx="504">
                  <c:v>62.13</c:v>
                </c:pt>
                <c:pt idx="505">
                  <c:v>61.990499999999997</c:v>
                </c:pt>
                <c:pt idx="506">
                  <c:v>62.480499999999999</c:v>
                </c:pt>
                <c:pt idx="507">
                  <c:v>62.641399999999997</c:v>
                </c:pt>
                <c:pt idx="508">
                  <c:v>63.715000000000003</c:v>
                </c:pt>
                <c:pt idx="509">
                  <c:v>63.780900000000003</c:v>
                </c:pt>
                <c:pt idx="510">
                  <c:v>63.604500000000002</c:v>
                </c:pt>
                <c:pt idx="511">
                  <c:v>65.097099999999998</c:v>
                </c:pt>
                <c:pt idx="512">
                  <c:v>66.166700000000006</c:v>
                </c:pt>
                <c:pt idx="513">
                  <c:v>65.026200000000003</c:v>
                </c:pt>
                <c:pt idx="514">
                  <c:v>66.099999999999994</c:v>
                </c:pt>
                <c:pt idx="515">
                  <c:v>66.502300000000005</c:v>
                </c:pt>
                <c:pt idx="516">
                  <c:v>67.333200000000005</c:v>
                </c:pt>
                <c:pt idx="517">
                  <c:v>68.239500000000007</c:v>
                </c:pt>
                <c:pt idx="518">
                  <c:v>66.890900000000002</c:v>
                </c:pt>
                <c:pt idx="519">
                  <c:v>66.421899999999994</c:v>
                </c:pt>
                <c:pt idx="520">
                  <c:v>66.889499999999998</c:v>
                </c:pt>
                <c:pt idx="521">
                  <c:v>67.265500000000003</c:v>
                </c:pt>
                <c:pt idx="522">
                  <c:v>67.158000000000001</c:v>
                </c:pt>
                <c:pt idx="523">
                  <c:v>66.903499999999994</c:v>
                </c:pt>
                <c:pt idx="524">
                  <c:v>66.713800000000006</c:v>
                </c:pt>
                <c:pt idx="525">
                  <c:v>66.741500000000002</c:v>
                </c:pt>
                <c:pt idx="526">
                  <c:v>67.639499999999998</c:v>
                </c:pt>
                <c:pt idx="527">
                  <c:v>67.805199999999999</c:v>
                </c:pt>
                <c:pt idx="528">
                  <c:v>68.047399999999996</c:v>
                </c:pt>
                <c:pt idx="529">
                  <c:v>66.9726</c:v>
                </c:pt>
                <c:pt idx="530">
                  <c:v>65.800899999999999</c:v>
                </c:pt>
                <c:pt idx="531">
                  <c:v>64.536000000000001</c:v>
                </c:pt>
                <c:pt idx="532">
                  <c:v>64.419499999999999</c:v>
                </c:pt>
                <c:pt idx="533">
                  <c:v>64.4482</c:v>
                </c:pt>
                <c:pt idx="534">
                  <c:v>64.424000000000007</c:v>
                </c:pt>
                <c:pt idx="535">
                  <c:v>63.968299999999999</c:v>
                </c:pt>
                <c:pt idx="536">
                  <c:v>64.477500000000006</c:v>
                </c:pt>
                <c:pt idx="537">
                  <c:v>65.035700000000006</c:v>
                </c:pt>
                <c:pt idx="538">
                  <c:v>64.843500000000006</c:v>
                </c:pt>
                <c:pt idx="539">
                  <c:v>64.244500000000002</c:v>
                </c:pt>
                <c:pt idx="540">
                  <c:v>63.645200000000003</c:v>
                </c:pt>
                <c:pt idx="541">
                  <c:v>64.430000000000007</c:v>
                </c:pt>
                <c:pt idx="542">
                  <c:v>65.045500000000004</c:v>
                </c:pt>
                <c:pt idx="543">
                  <c:v>65.672899999999998</c:v>
                </c:pt>
                <c:pt idx="544">
                  <c:v>67.510000000000005</c:v>
                </c:pt>
                <c:pt idx="545">
                  <c:v>67.790000000000006</c:v>
                </c:pt>
                <c:pt idx="546">
                  <c:v>68.686700000000002</c:v>
                </c:pt>
                <c:pt idx="547">
                  <c:v>69.631699999999995</c:v>
                </c:pt>
                <c:pt idx="548">
                  <c:v>72.277900000000002</c:v>
                </c:pt>
                <c:pt idx="549">
                  <c:v>73.560900000000004</c:v>
                </c:pt>
                <c:pt idx="550">
                  <c:v>71.738</c:v>
                </c:pt>
                <c:pt idx="551">
                  <c:v>70.833100000000002</c:v>
                </c:pt>
                <c:pt idx="552">
                  <c:v>70.709999999999994</c:v>
                </c:pt>
                <c:pt idx="553">
                  <c:v>71.173900000000003</c:v>
                </c:pt>
                <c:pt idx="554">
                  <c:v>69.489500000000007</c:v>
                </c:pt>
                <c:pt idx="555">
                  <c:v>69.406800000000004</c:v>
                </c:pt>
                <c:pt idx="556">
                  <c:v>69.782700000000006</c:v>
                </c:pt>
                <c:pt idx="557">
                  <c:v>69.388000000000005</c:v>
                </c:pt>
                <c:pt idx="558">
                  <c:v>68.739099999999993</c:v>
                </c:pt>
                <c:pt idx="559">
                  <c:v>71.189099999999996</c:v>
                </c:pt>
                <c:pt idx="560">
                  <c:v>71.311000000000007</c:v>
                </c:pt>
                <c:pt idx="561">
                  <c:v>71.008600000000001</c:v>
                </c:pt>
                <c:pt idx="562">
                  <c:v>71.494200000000006</c:v>
                </c:pt>
                <c:pt idx="563">
                  <c:v>71.156700000000001</c:v>
                </c:pt>
                <c:pt idx="564">
                  <c:v>71.278999999999996</c:v>
                </c:pt>
                <c:pt idx="565">
                  <c:v>71.529499999999999</c:v>
                </c:pt>
                <c:pt idx="566">
                  <c:v>74.548199999999994</c:v>
                </c:pt>
                <c:pt idx="567">
                  <c:v>76.168199999999999</c:v>
                </c:pt>
                <c:pt idx="568">
                  <c:v>75.657499999999999</c:v>
                </c:pt>
                <c:pt idx="569">
                  <c:v>75.707700000000003</c:v>
                </c:pt>
                <c:pt idx="570">
                  <c:v>74.928600000000003</c:v>
                </c:pt>
                <c:pt idx="571">
                  <c:v>74.565700000000007</c:v>
                </c:pt>
                <c:pt idx="572">
                  <c:v>73.523300000000006</c:v>
                </c:pt>
                <c:pt idx="573">
                  <c:v>73.564800000000005</c:v>
                </c:pt>
                <c:pt idx="574">
                  <c:v>74.231099999999998</c:v>
                </c:pt>
                <c:pt idx="575">
                  <c:v>73.619500000000002</c:v>
                </c:pt>
                <c:pt idx="576">
                  <c:v>73.110600000000005</c:v>
                </c:pt>
                <c:pt idx="577">
                  <c:v>72.805300000000003</c:v>
                </c:pt>
                <c:pt idx="578">
                  <c:v>72.819599999999994</c:v>
                </c:pt>
                <c:pt idx="579">
                  <c:v>74.518600000000006</c:v>
                </c:pt>
                <c:pt idx="580">
                  <c:v>73.206500000000005</c:v>
                </c:pt>
                <c:pt idx="581">
                  <c:v>73.578199999999995</c:v>
                </c:pt>
                <c:pt idx="582">
                  <c:v>74.539000000000001</c:v>
                </c:pt>
                <c:pt idx="583">
                  <c:v>74.115499999999997</c:v>
                </c:pt>
                <c:pt idx="584">
                  <c:v>73.6357</c:v>
                </c:pt>
                <c:pt idx="585">
                  <c:v>74.92</c:v>
                </c:pt>
                <c:pt idx="586">
                  <c:v>74.477000000000004</c:v>
                </c:pt>
                <c:pt idx="587">
                  <c:v>75.394800000000004</c:v>
                </c:pt>
                <c:pt idx="588">
                  <c:v>74.407499999999999</c:v>
                </c:pt>
                <c:pt idx="589">
                  <c:v>74.969499999999996</c:v>
                </c:pt>
                <c:pt idx="590">
                  <c:v>76.189599999999999</c:v>
                </c:pt>
                <c:pt idx="591">
                  <c:v>76.171899999999994</c:v>
                </c:pt>
                <c:pt idx="592">
                  <c:v>77.293300000000002</c:v>
                </c:pt>
                <c:pt idx="593">
                  <c:v>78.09</c:v>
                </c:pt>
                <c:pt idx="594">
                  <c:v>79.591499999999996</c:v>
                </c:pt>
                <c:pt idx="595">
                  <c:v>79.506500000000003</c:v>
                </c:pt>
                <c:pt idx="596">
                  <c:v>80.253799999999998</c:v>
                </c:pt>
                <c:pt idx="597">
                  <c:v>82.291499999999999</c:v>
                </c:pt>
                <c:pt idx="598">
                  <c:v>81.680499999999995</c:v>
                </c:pt>
                <c:pt idx="599">
                  <c:v>82.473799999999997</c:v>
                </c:pt>
                <c:pt idx="600">
                  <c:v>81.741</c:v>
                </c:pt>
                <c:pt idx="601">
                  <c:v>82.599500000000006</c:v>
                </c:pt>
                <c:pt idx="602">
                  <c:v>82.266499999999994</c:v>
                </c:pt>
                <c:pt idx="603">
                  <c:v>81.968500000000006</c:v>
                </c:pt>
                <c:pt idx="604">
                  <c:v>82.297700000000006</c:v>
                </c:pt>
                <c:pt idx="605">
                  <c:v>82.225200000000001</c:v>
                </c:pt>
                <c:pt idx="606">
                  <c:v>82.156499999999994</c:v>
                </c:pt>
                <c:pt idx="607">
                  <c:v>82.812200000000004</c:v>
                </c:pt>
                <c:pt idx="608">
                  <c:v>83.07</c:v>
                </c:pt>
              </c:numCache>
            </c:numRef>
          </c:val>
          <c:smooth val="0"/>
          <c:extLst>
            <c:ext xmlns:c16="http://schemas.microsoft.com/office/drawing/2014/chart" uri="{C3380CC4-5D6E-409C-BE32-E72D297353CC}">
              <c16:uniqueId val="{00000000-9774-4BF8-AEF8-1064BD22EBC4}"/>
            </c:ext>
          </c:extLst>
        </c:ser>
        <c:dLbls>
          <c:showLegendKey val="0"/>
          <c:showVal val="0"/>
          <c:showCatName val="0"/>
          <c:showSerName val="0"/>
          <c:showPercent val="0"/>
          <c:showBubbleSize val="0"/>
        </c:dLbls>
        <c:smooth val="0"/>
        <c:axId val="1391351295"/>
        <c:axId val="1460968463"/>
      </c:lineChart>
      <c:catAx>
        <c:axId val="1391351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968463"/>
        <c:crosses val="autoZero"/>
        <c:auto val="1"/>
        <c:lblAlgn val="ctr"/>
        <c:lblOffset val="100"/>
        <c:noMultiLvlLbl val="0"/>
      </c:catAx>
      <c:valAx>
        <c:axId val="1460968463"/>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1351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Time</a:t>
            </a:r>
            <a:r>
              <a:rPr lang="en-IN" b="1" baseline="0"/>
              <a:t> Plot, Annual Exchange rate between USD and INR</a:t>
            </a:r>
          </a:p>
          <a:p>
            <a:pPr>
              <a:defRPr/>
            </a:pPr>
            <a:endParaRPr lang="en-IN"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Annual Forex</c:v>
          </c:tx>
          <c:spPr>
            <a:ln w="28575" cap="rnd">
              <a:solidFill>
                <a:schemeClr val="accent1"/>
              </a:solidFill>
              <a:round/>
            </a:ln>
            <a:effectLst/>
          </c:spPr>
          <c:marker>
            <c:symbol val="none"/>
          </c:marker>
          <c:cat>
            <c:numRef>
              <c:f>'Trend Comp (Exponential)'!$C$3:$C$52</c:f>
              <c:numCache>
                <c:formatCode>General</c:formatCode>
                <c:ptCount val="50"/>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pt idx="48">
                  <c:v>2021</c:v>
                </c:pt>
                <c:pt idx="49">
                  <c:v>2022</c:v>
                </c:pt>
              </c:numCache>
            </c:numRef>
          </c:cat>
          <c:val>
            <c:numRef>
              <c:f>'Trend Comp (Exponential)'!$D$3:$D$52</c:f>
              <c:numCache>
                <c:formatCode>General</c:formatCode>
                <c:ptCount val="50"/>
                <c:pt idx="0">
                  <c:v>7.6584666666666683</c:v>
                </c:pt>
                <c:pt idx="1">
                  <c:v>8.032375</c:v>
                </c:pt>
                <c:pt idx="2">
                  <c:v>8.4098000000000006</c:v>
                </c:pt>
                <c:pt idx="3">
                  <c:v>8.9712916666666676</c:v>
                </c:pt>
                <c:pt idx="4">
                  <c:v>8.7672416666666653</c:v>
                </c:pt>
                <c:pt idx="5">
                  <c:v>8.1956166666666661</c:v>
                </c:pt>
                <c:pt idx="6">
                  <c:v>8.1572499999999994</c:v>
                </c:pt>
                <c:pt idx="7">
                  <c:v>7.8854916666666668</c:v>
                </c:pt>
                <c:pt idx="8">
                  <c:v>8.6797583333333339</c:v>
                </c:pt>
                <c:pt idx="9">
                  <c:v>9.4827333333333339</c:v>
                </c:pt>
                <c:pt idx="10">
                  <c:v>10.105891666666666</c:v>
                </c:pt>
                <c:pt idx="11">
                  <c:v>11.354799999999999</c:v>
                </c:pt>
                <c:pt idx="12">
                  <c:v>12.339816666666669</c:v>
                </c:pt>
                <c:pt idx="13">
                  <c:v>12.598599999999999</c:v>
                </c:pt>
                <c:pt idx="14">
                  <c:v>12.947758333333335</c:v>
                </c:pt>
                <c:pt idx="15">
                  <c:v>13.902816666666668</c:v>
                </c:pt>
                <c:pt idx="16">
                  <c:v>16.207133333333331</c:v>
                </c:pt>
                <c:pt idx="17">
                  <c:v>17.502099999999995</c:v>
                </c:pt>
                <c:pt idx="18">
                  <c:v>22.719849999999997</c:v>
                </c:pt>
                <c:pt idx="19">
                  <c:v>28.135091666666671</c:v>
                </c:pt>
                <c:pt idx="20">
                  <c:v>31.256916666666665</c:v>
                </c:pt>
                <c:pt idx="21">
                  <c:v>31.394358333333333</c:v>
                </c:pt>
                <c:pt idx="22">
                  <c:v>32.432383333333334</c:v>
                </c:pt>
                <c:pt idx="23">
                  <c:v>35.516416666666672</c:v>
                </c:pt>
                <c:pt idx="24">
                  <c:v>36.364541666666668</c:v>
                </c:pt>
                <c:pt idx="25">
                  <c:v>41.329433333333334</c:v>
                </c:pt>
                <c:pt idx="26">
                  <c:v>43.121183333333335</c:v>
                </c:pt>
                <c:pt idx="27">
                  <c:v>45.000933333333336</c:v>
                </c:pt>
                <c:pt idx="28">
                  <c:v>47.227624999999989</c:v>
                </c:pt>
                <c:pt idx="29">
                  <c:v>48.622033333333327</c:v>
                </c:pt>
                <c:pt idx="30">
                  <c:v>46.594675000000002</c:v>
                </c:pt>
                <c:pt idx="31">
                  <c:v>45.276283333333332</c:v>
                </c:pt>
                <c:pt idx="32">
                  <c:v>44.011275000000005</c:v>
                </c:pt>
                <c:pt idx="33">
                  <c:v>45.17219166666667</c:v>
                </c:pt>
                <c:pt idx="34">
                  <c:v>41.199183333333337</c:v>
                </c:pt>
                <c:pt idx="35">
                  <c:v>43.411425000000008</c:v>
                </c:pt>
                <c:pt idx="36">
                  <c:v>48.31947499999999</c:v>
                </c:pt>
                <c:pt idx="37">
                  <c:v>45.650866666666673</c:v>
                </c:pt>
                <c:pt idx="38">
                  <c:v>46.612166666666667</c:v>
                </c:pt>
                <c:pt idx="39">
                  <c:v>53.359108333333332</c:v>
                </c:pt>
                <c:pt idx="40">
                  <c:v>58.525499999999994</c:v>
                </c:pt>
                <c:pt idx="41">
                  <c:v>61.017383333333335</c:v>
                </c:pt>
                <c:pt idx="42">
                  <c:v>64.102925000000013</c:v>
                </c:pt>
                <c:pt idx="43">
                  <c:v>67.166833333333329</c:v>
                </c:pt>
                <c:pt idx="44">
                  <c:v>65.101508333333342</c:v>
                </c:pt>
                <c:pt idx="45">
                  <c:v>68.401825000000017</c:v>
                </c:pt>
                <c:pt idx="46">
                  <c:v>70.404133333333348</c:v>
                </c:pt>
                <c:pt idx="47">
                  <c:v>74.110258333333334</c:v>
                </c:pt>
                <c:pt idx="48">
                  <c:v>73.926733333333331</c:v>
                </c:pt>
                <c:pt idx="49">
                  <c:v>78.576616666666666</c:v>
                </c:pt>
              </c:numCache>
            </c:numRef>
          </c:val>
          <c:smooth val="0"/>
          <c:extLst>
            <c:ext xmlns:c16="http://schemas.microsoft.com/office/drawing/2014/chart" uri="{C3380CC4-5D6E-409C-BE32-E72D297353CC}">
              <c16:uniqueId val="{00000000-1952-4BA0-A530-CFEF1118D28A}"/>
            </c:ext>
          </c:extLst>
        </c:ser>
        <c:dLbls>
          <c:showLegendKey val="0"/>
          <c:showVal val="0"/>
          <c:showCatName val="0"/>
          <c:showSerName val="0"/>
          <c:showPercent val="0"/>
          <c:showBubbleSize val="0"/>
        </c:dLbls>
        <c:smooth val="0"/>
        <c:axId val="1185324032"/>
        <c:axId val="1356780128"/>
      </c:lineChart>
      <c:catAx>
        <c:axId val="11853240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780128"/>
        <c:crosses val="autoZero"/>
        <c:auto val="1"/>
        <c:lblAlgn val="ctr"/>
        <c:lblOffset val="100"/>
        <c:noMultiLvlLbl val="0"/>
      </c:catAx>
      <c:valAx>
        <c:axId val="1356780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324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Fitted exponential trend line</a:t>
            </a:r>
            <a:r>
              <a:rPr lang="en-IN" baseline="0"/>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Fitted Exponential curve</c:v>
          </c:tx>
          <c:spPr>
            <a:ln w="28575" cap="rnd">
              <a:solidFill>
                <a:schemeClr val="accent1"/>
              </a:solidFill>
              <a:round/>
            </a:ln>
            <a:effectLst/>
          </c:spPr>
          <c:marker>
            <c:symbol val="none"/>
          </c:marker>
          <c:cat>
            <c:strRef>
              <c:f>'Trend Component (Monthly)'!$C$3:$C$611</c:f>
              <c:strCache>
                <c:ptCount val="609"/>
                <c:pt idx="0">
                  <c:v>Jan'1973</c:v>
                </c:pt>
                <c:pt idx="1">
                  <c:v>Feb'1973</c:v>
                </c:pt>
                <c:pt idx="2">
                  <c:v>Mar'1973</c:v>
                </c:pt>
                <c:pt idx="3">
                  <c:v>Apr'1973</c:v>
                </c:pt>
                <c:pt idx="4">
                  <c:v>May'1973</c:v>
                </c:pt>
                <c:pt idx="5">
                  <c:v>Jun'1973</c:v>
                </c:pt>
                <c:pt idx="6">
                  <c:v>Jul'1973</c:v>
                </c:pt>
                <c:pt idx="7">
                  <c:v>Aug'1973</c:v>
                </c:pt>
                <c:pt idx="8">
                  <c:v>Sep'1973</c:v>
                </c:pt>
                <c:pt idx="9">
                  <c:v>Oct'1973</c:v>
                </c:pt>
                <c:pt idx="10">
                  <c:v>Nov'1973</c:v>
                </c:pt>
                <c:pt idx="11">
                  <c:v>Dec'1973</c:v>
                </c:pt>
                <c:pt idx="12">
                  <c:v>Jan'1974</c:v>
                </c:pt>
                <c:pt idx="13">
                  <c:v>Feb'1974</c:v>
                </c:pt>
                <c:pt idx="14">
                  <c:v>Mar'1974</c:v>
                </c:pt>
                <c:pt idx="15">
                  <c:v>Apr'1974</c:v>
                </c:pt>
                <c:pt idx="16">
                  <c:v>May'1974</c:v>
                </c:pt>
                <c:pt idx="17">
                  <c:v>Jun'1974</c:v>
                </c:pt>
                <c:pt idx="18">
                  <c:v>Jul'1974</c:v>
                </c:pt>
                <c:pt idx="19">
                  <c:v>Aug'1974</c:v>
                </c:pt>
                <c:pt idx="20">
                  <c:v>Sep'1974</c:v>
                </c:pt>
                <c:pt idx="21">
                  <c:v>Oct'1974</c:v>
                </c:pt>
                <c:pt idx="22">
                  <c:v>Nov'1974</c:v>
                </c:pt>
                <c:pt idx="23">
                  <c:v>Dec'1974</c:v>
                </c:pt>
                <c:pt idx="24">
                  <c:v>Jan'1975</c:v>
                </c:pt>
                <c:pt idx="25">
                  <c:v>Feb'1975</c:v>
                </c:pt>
                <c:pt idx="26">
                  <c:v>Mar'1975</c:v>
                </c:pt>
                <c:pt idx="27">
                  <c:v>Apr'1975</c:v>
                </c:pt>
                <c:pt idx="28">
                  <c:v>May'1975</c:v>
                </c:pt>
                <c:pt idx="29">
                  <c:v>Jun'1975</c:v>
                </c:pt>
                <c:pt idx="30">
                  <c:v>Jul'1975</c:v>
                </c:pt>
                <c:pt idx="31">
                  <c:v>Aug'1975</c:v>
                </c:pt>
                <c:pt idx="32">
                  <c:v>Sep'1975</c:v>
                </c:pt>
                <c:pt idx="33">
                  <c:v>Oct'1975</c:v>
                </c:pt>
                <c:pt idx="34">
                  <c:v>Nov'1975</c:v>
                </c:pt>
                <c:pt idx="35">
                  <c:v>Dec'1975</c:v>
                </c:pt>
                <c:pt idx="36">
                  <c:v>Jan'1976</c:v>
                </c:pt>
                <c:pt idx="37">
                  <c:v>Feb'1976</c:v>
                </c:pt>
                <c:pt idx="38">
                  <c:v>Mar'1976</c:v>
                </c:pt>
                <c:pt idx="39">
                  <c:v>Apr'1976</c:v>
                </c:pt>
                <c:pt idx="40">
                  <c:v>May'1976</c:v>
                </c:pt>
                <c:pt idx="41">
                  <c:v>Jun'1976</c:v>
                </c:pt>
                <c:pt idx="42">
                  <c:v>Jul'1976</c:v>
                </c:pt>
                <c:pt idx="43">
                  <c:v>Aug'1976</c:v>
                </c:pt>
                <c:pt idx="44">
                  <c:v>Sep'1976</c:v>
                </c:pt>
                <c:pt idx="45">
                  <c:v>Oct'1976</c:v>
                </c:pt>
                <c:pt idx="46">
                  <c:v>Nov'1976</c:v>
                </c:pt>
                <c:pt idx="47">
                  <c:v>Dec'1976</c:v>
                </c:pt>
                <c:pt idx="48">
                  <c:v>Jan'1977</c:v>
                </c:pt>
                <c:pt idx="49">
                  <c:v>Feb'1977</c:v>
                </c:pt>
                <c:pt idx="50">
                  <c:v>Mar'1977</c:v>
                </c:pt>
                <c:pt idx="51">
                  <c:v>Apr'1977</c:v>
                </c:pt>
                <c:pt idx="52">
                  <c:v>May'1977</c:v>
                </c:pt>
                <c:pt idx="53">
                  <c:v>Jun'1977</c:v>
                </c:pt>
                <c:pt idx="54">
                  <c:v>Jul'1977</c:v>
                </c:pt>
                <c:pt idx="55">
                  <c:v>Aug'1977</c:v>
                </c:pt>
                <c:pt idx="56">
                  <c:v>Sep'1977</c:v>
                </c:pt>
                <c:pt idx="57">
                  <c:v>Oct'1977</c:v>
                </c:pt>
                <c:pt idx="58">
                  <c:v>Nov'1977</c:v>
                </c:pt>
                <c:pt idx="59">
                  <c:v>Dec'1977</c:v>
                </c:pt>
                <c:pt idx="60">
                  <c:v>Jan'1978</c:v>
                </c:pt>
                <c:pt idx="61">
                  <c:v>Feb'1978</c:v>
                </c:pt>
                <c:pt idx="62">
                  <c:v>Mar'1978</c:v>
                </c:pt>
                <c:pt idx="63">
                  <c:v>Apr'1978</c:v>
                </c:pt>
                <c:pt idx="64">
                  <c:v>May'1978</c:v>
                </c:pt>
                <c:pt idx="65">
                  <c:v>Jun'1978</c:v>
                </c:pt>
                <c:pt idx="66">
                  <c:v>Jul'1978</c:v>
                </c:pt>
                <c:pt idx="67">
                  <c:v>Aug'1978</c:v>
                </c:pt>
                <c:pt idx="68">
                  <c:v>Sep'1978</c:v>
                </c:pt>
                <c:pt idx="69">
                  <c:v>Oct'1978</c:v>
                </c:pt>
                <c:pt idx="70">
                  <c:v>Nov'1978</c:v>
                </c:pt>
                <c:pt idx="71">
                  <c:v>Dec'1978</c:v>
                </c:pt>
                <c:pt idx="72">
                  <c:v>Jan'1979</c:v>
                </c:pt>
                <c:pt idx="73">
                  <c:v>Feb'1979</c:v>
                </c:pt>
                <c:pt idx="74">
                  <c:v>Mar'1979</c:v>
                </c:pt>
                <c:pt idx="75">
                  <c:v>Apr'1979</c:v>
                </c:pt>
                <c:pt idx="76">
                  <c:v>May'1979</c:v>
                </c:pt>
                <c:pt idx="77">
                  <c:v>Jun'1979</c:v>
                </c:pt>
                <c:pt idx="78">
                  <c:v>Jul'1979</c:v>
                </c:pt>
                <c:pt idx="79">
                  <c:v>Aug'1979</c:v>
                </c:pt>
                <c:pt idx="80">
                  <c:v>Sep'1979</c:v>
                </c:pt>
                <c:pt idx="81">
                  <c:v>Oct'1979</c:v>
                </c:pt>
                <c:pt idx="82">
                  <c:v>Nov'1979</c:v>
                </c:pt>
                <c:pt idx="83">
                  <c:v>Dec'1979</c:v>
                </c:pt>
                <c:pt idx="84">
                  <c:v>Jan'1980</c:v>
                </c:pt>
                <c:pt idx="85">
                  <c:v>Feb'1980</c:v>
                </c:pt>
                <c:pt idx="86">
                  <c:v>Mar'1980</c:v>
                </c:pt>
                <c:pt idx="87">
                  <c:v>Apr'1980</c:v>
                </c:pt>
                <c:pt idx="88">
                  <c:v>May'1980</c:v>
                </c:pt>
                <c:pt idx="89">
                  <c:v>Jun'1980</c:v>
                </c:pt>
                <c:pt idx="90">
                  <c:v>Jul'1980</c:v>
                </c:pt>
                <c:pt idx="91">
                  <c:v>Aug'1980</c:v>
                </c:pt>
                <c:pt idx="92">
                  <c:v>Sep'1980</c:v>
                </c:pt>
                <c:pt idx="93">
                  <c:v>Oct'1980</c:v>
                </c:pt>
                <c:pt idx="94">
                  <c:v>Nov'1980</c:v>
                </c:pt>
                <c:pt idx="95">
                  <c:v>Dec'1980</c:v>
                </c:pt>
                <c:pt idx="96">
                  <c:v>Jan'1981</c:v>
                </c:pt>
                <c:pt idx="97">
                  <c:v>Feb'1981</c:v>
                </c:pt>
                <c:pt idx="98">
                  <c:v>Mar'1981</c:v>
                </c:pt>
                <c:pt idx="99">
                  <c:v>Apr'1981</c:v>
                </c:pt>
                <c:pt idx="100">
                  <c:v>May'1981</c:v>
                </c:pt>
                <c:pt idx="101">
                  <c:v>Jun'1981</c:v>
                </c:pt>
                <c:pt idx="102">
                  <c:v>Jul'1981</c:v>
                </c:pt>
                <c:pt idx="103">
                  <c:v>Aug'1981</c:v>
                </c:pt>
                <c:pt idx="104">
                  <c:v>Sep'1981</c:v>
                </c:pt>
                <c:pt idx="105">
                  <c:v>Oct'1981</c:v>
                </c:pt>
                <c:pt idx="106">
                  <c:v>Nov'1981</c:v>
                </c:pt>
                <c:pt idx="107">
                  <c:v>Dec'1981</c:v>
                </c:pt>
                <c:pt idx="108">
                  <c:v>Jan'1982</c:v>
                </c:pt>
                <c:pt idx="109">
                  <c:v>Feb'1982</c:v>
                </c:pt>
                <c:pt idx="110">
                  <c:v>Mar'1982</c:v>
                </c:pt>
                <c:pt idx="111">
                  <c:v>Apr'1982</c:v>
                </c:pt>
                <c:pt idx="112">
                  <c:v>May'1982</c:v>
                </c:pt>
                <c:pt idx="113">
                  <c:v>Jun'1982</c:v>
                </c:pt>
                <c:pt idx="114">
                  <c:v>Jul'1982</c:v>
                </c:pt>
                <c:pt idx="115">
                  <c:v>Aug'1982</c:v>
                </c:pt>
                <c:pt idx="116">
                  <c:v>Sep'1982</c:v>
                </c:pt>
                <c:pt idx="117">
                  <c:v>Oct'1982</c:v>
                </c:pt>
                <c:pt idx="118">
                  <c:v>Nov'1982</c:v>
                </c:pt>
                <c:pt idx="119">
                  <c:v>Dec'1982</c:v>
                </c:pt>
                <c:pt idx="120">
                  <c:v>Jan'1983</c:v>
                </c:pt>
                <c:pt idx="121">
                  <c:v>Feb'1983</c:v>
                </c:pt>
                <c:pt idx="122">
                  <c:v>Mar'1983</c:v>
                </c:pt>
                <c:pt idx="123">
                  <c:v>Apr'1983</c:v>
                </c:pt>
                <c:pt idx="124">
                  <c:v>May'1983</c:v>
                </c:pt>
                <c:pt idx="125">
                  <c:v>Jun'1983</c:v>
                </c:pt>
                <c:pt idx="126">
                  <c:v>Jul'1983</c:v>
                </c:pt>
                <c:pt idx="127">
                  <c:v>Aug'1983</c:v>
                </c:pt>
                <c:pt idx="128">
                  <c:v>Sep'1983</c:v>
                </c:pt>
                <c:pt idx="129">
                  <c:v>Oct'1983</c:v>
                </c:pt>
                <c:pt idx="130">
                  <c:v>Nov'1983</c:v>
                </c:pt>
                <c:pt idx="131">
                  <c:v>Dec'1983</c:v>
                </c:pt>
                <c:pt idx="132">
                  <c:v>Jan'1984</c:v>
                </c:pt>
                <c:pt idx="133">
                  <c:v>Feb'1984</c:v>
                </c:pt>
                <c:pt idx="134">
                  <c:v>Mar'1984</c:v>
                </c:pt>
                <c:pt idx="135">
                  <c:v>Apr'1984</c:v>
                </c:pt>
                <c:pt idx="136">
                  <c:v>May'1984</c:v>
                </c:pt>
                <c:pt idx="137">
                  <c:v>Jun'1984</c:v>
                </c:pt>
                <c:pt idx="138">
                  <c:v>Jul'1984</c:v>
                </c:pt>
                <c:pt idx="139">
                  <c:v>Aug'1984</c:v>
                </c:pt>
                <c:pt idx="140">
                  <c:v>Sep'1984</c:v>
                </c:pt>
                <c:pt idx="141">
                  <c:v>Oct'1984</c:v>
                </c:pt>
                <c:pt idx="142">
                  <c:v>Nov'1984</c:v>
                </c:pt>
                <c:pt idx="143">
                  <c:v>Dec'1984</c:v>
                </c:pt>
                <c:pt idx="144">
                  <c:v>Jan'1985</c:v>
                </c:pt>
                <c:pt idx="145">
                  <c:v>Feb'1985</c:v>
                </c:pt>
                <c:pt idx="146">
                  <c:v>Mar'1985</c:v>
                </c:pt>
                <c:pt idx="147">
                  <c:v>Apr'1985</c:v>
                </c:pt>
                <c:pt idx="148">
                  <c:v>May'1985</c:v>
                </c:pt>
                <c:pt idx="149">
                  <c:v>Jun'1985</c:v>
                </c:pt>
                <c:pt idx="150">
                  <c:v>Jul'1985</c:v>
                </c:pt>
                <c:pt idx="151">
                  <c:v>Aug'1985</c:v>
                </c:pt>
                <c:pt idx="152">
                  <c:v>Sep'1985</c:v>
                </c:pt>
                <c:pt idx="153">
                  <c:v>Oct'1985</c:v>
                </c:pt>
                <c:pt idx="154">
                  <c:v>Nov'1985</c:v>
                </c:pt>
                <c:pt idx="155">
                  <c:v>Dec'1985</c:v>
                </c:pt>
                <c:pt idx="156">
                  <c:v>Jan'1986</c:v>
                </c:pt>
                <c:pt idx="157">
                  <c:v>Feb'1986</c:v>
                </c:pt>
                <c:pt idx="158">
                  <c:v>Mar'1986</c:v>
                </c:pt>
                <c:pt idx="159">
                  <c:v>Apr'1986</c:v>
                </c:pt>
                <c:pt idx="160">
                  <c:v>May'1986</c:v>
                </c:pt>
                <c:pt idx="161">
                  <c:v>Jun'1986</c:v>
                </c:pt>
                <c:pt idx="162">
                  <c:v>Jul'1986</c:v>
                </c:pt>
                <c:pt idx="163">
                  <c:v>Aug'1986</c:v>
                </c:pt>
                <c:pt idx="164">
                  <c:v>Sep'1986</c:v>
                </c:pt>
                <c:pt idx="165">
                  <c:v>Oct'1986</c:v>
                </c:pt>
                <c:pt idx="166">
                  <c:v>Nov'1986</c:v>
                </c:pt>
                <c:pt idx="167">
                  <c:v>Dec'1986</c:v>
                </c:pt>
                <c:pt idx="168">
                  <c:v>Jan'1987</c:v>
                </c:pt>
                <c:pt idx="169">
                  <c:v>Feb'1987</c:v>
                </c:pt>
                <c:pt idx="170">
                  <c:v>Mar'1987</c:v>
                </c:pt>
                <c:pt idx="171">
                  <c:v>Apr'1987</c:v>
                </c:pt>
                <c:pt idx="172">
                  <c:v>May'1987</c:v>
                </c:pt>
                <c:pt idx="173">
                  <c:v>Jun'1987</c:v>
                </c:pt>
                <c:pt idx="174">
                  <c:v>Jul'1987</c:v>
                </c:pt>
                <c:pt idx="175">
                  <c:v>Aug'1987</c:v>
                </c:pt>
                <c:pt idx="176">
                  <c:v>Sep'1987</c:v>
                </c:pt>
                <c:pt idx="177">
                  <c:v>Oct'1987</c:v>
                </c:pt>
                <c:pt idx="178">
                  <c:v>Nov'1987</c:v>
                </c:pt>
                <c:pt idx="179">
                  <c:v>Dec'1987</c:v>
                </c:pt>
                <c:pt idx="180">
                  <c:v>Jan'1988</c:v>
                </c:pt>
                <c:pt idx="181">
                  <c:v>Feb'1988</c:v>
                </c:pt>
                <c:pt idx="182">
                  <c:v>Mar'1988</c:v>
                </c:pt>
                <c:pt idx="183">
                  <c:v>Apr'1988</c:v>
                </c:pt>
                <c:pt idx="184">
                  <c:v>May'1988</c:v>
                </c:pt>
                <c:pt idx="185">
                  <c:v>Jun'1988</c:v>
                </c:pt>
                <c:pt idx="186">
                  <c:v>Jul'1988</c:v>
                </c:pt>
                <c:pt idx="187">
                  <c:v>Aug'1988</c:v>
                </c:pt>
                <c:pt idx="188">
                  <c:v>Sep'1988</c:v>
                </c:pt>
                <c:pt idx="189">
                  <c:v>Oct'1988</c:v>
                </c:pt>
                <c:pt idx="190">
                  <c:v>Nov'1988</c:v>
                </c:pt>
                <c:pt idx="191">
                  <c:v>Dec'1988</c:v>
                </c:pt>
                <c:pt idx="192">
                  <c:v>Jan'1989</c:v>
                </c:pt>
                <c:pt idx="193">
                  <c:v>Feb'1989</c:v>
                </c:pt>
                <c:pt idx="194">
                  <c:v>Mar'1989</c:v>
                </c:pt>
                <c:pt idx="195">
                  <c:v>Apr'1989</c:v>
                </c:pt>
                <c:pt idx="196">
                  <c:v>May'1989</c:v>
                </c:pt>
                <c:pt idx="197">
                  <c:v>Jun'1989</c:v>
                </c:pt>
                <c:pt idx="198">
                  <c:v>Jul'1989</c:v>
                </c:pt>
                <c:pt idx="199">
                  <c:v>Aug'1989</c:v>
                </c:pt>
                <c:pt idx="200">
                  <c:v>Sep'1989</c:v>
                </c:pt>
                <c:pt idx="201">
                  <c:v>Oct'1989</c:v>
                </c:pt>
                <c:pt idx="202">
                  <c:v>Nov'1989</c:v>
                </c:pt>
                <c:pt idx="203">
                  <c:v>Dec'1989</c:v>
                </c:pt>
                <c:pt idx="204">
                  <c:v>Jan'1990</c:v>
                </c:pt>
                <c:pt idx="205">
                  <c:v>Feb'1990</c:v>
                </c:pt>
                <c:pt idx="206">
                  <c:v>Mar'1990</c:v>
                </c:pt>
                <c:pt idx="207">
                  <c:v>Apr'1990</c:v>
                </c:pt>
                <c:pt idx="208">
                  <c:v>May'1990</c:v>
                </c:pt>
                <c:pt idx="209">
                  <c:v>Jun'1990</c:v>
                </c:pt>
                <c:pt idx="210">
                  <c:v>Jul'1990</c:v>
                </c:pt>
                <c:pt idx="211">
                  <c:v>Aug'1990</c:v>
                </c:pt>
                <c:pt idx="212">
                  <c:v>Sep'1990</c:v>
                </c:pt>
                <c:pt idx="213">
                  <c:v>Oct'1990</c:v>
                </c:pt>
                <c:pt idx="214">
                  <c:v>Nov'1990</c:v>
                </c:pt>
                <c:pt idx="215">
                  <c:v>Dec'1990</c:v>
                </c:pt>
                <c:pt idx="216">
                  <c:v>Jan'1991</c:v>
                </c:pt>
                <c:pt idx="217">
                  <c:v>Feb'1991</c:v>
                </c:pt>
                <c:pt idx="218">
                  <c:v>Mar'1991</c:v>
                </c:pt>
                <c:pt idx="219">
                  <c:v>Apr'1991</c:v>
                </c:pt>
                <c:pt idx="220">
                  <c:v>May'1991</c:v>
                </c:pt>
                <c:pt idx="221">
                  <c:v>Jun'1991</c:v>
                </c:pt>
                <c:pt idx="222">
                  <c:v>Jul'1991</c:v>
                </c:pt>
                <c:pt idx="223">
                  <c:v>Aug'1991</c:v>
                </c:pt>
                <c:pt idx="224">
                  <c:v>Sep'1991</c:v>
                </c:pt>
                <c:pt idx="225">
                  <c:v>Oct'1991</c:v>
                </c:pt>
                <c:pt idx="226">
                  <c:v>Nov'1991</c:v>
                </c:pt>
                <c:pt idx="227">
                  <c:v>Dec'1991</c:v>
                </c:pt>
                <c:pt idx="228">
                  <c:v>Jan'1992</c:v>
                </c:pt>
                <c:pt idx="229">
                  <c:v>Feb'1992</c:v>
                </c:pt>
                <c:pt idx="230">
                  <c:v>Mar'1992</c:v>
                </c:pt>
                <c:pt idx="231">
                  <c:v>Apr'1992</c:v>
                </c:pt>
                <c:pt idx="232">
                  <c:v>May'1992</c:v>
                </c:pt>
                <c:pt idx="233">
                  <c:v>Jun'1992</c:v>
                </c:pt>
                <c:pt idx="234">
                  <c:v>Jul'1992</c:v>
                </c:pt>
                <c:pt idx="235">
                  <c:v>Aug'1992</c:v>
                </c:pt>
                <c:pt idx="236">
                  <c:v>Sep'1992</c:v>
                </c:pt>
                <c:pt idx="237">
                  <c:v>Oct'1992</c:v>
                </c:pt>
                <c:pt idx="238">
                  <c:v>Nov'1992</c:v>
                </c:pt>
                <c:pt idx="239">
                  <c:v>Dec'1992</c:v>
                </c:pt>
                <c:pt idx="240">
                  <c:v>Jan'1993</c:v>
                </c:pt>
                <c:pt idx="241">
                  <c:v>Feb'1993</c:v>
                </c:pt>
                <c:pt idx="242">
                  <c:v>Mar'1993</c:v>
                </c:pt>
                <c:pt idx="243">
                  <c:v>Apr'1993</c:v>
                </c:pt>
                <c:pt idx="244">
                  <c:v>May'1993</c:v>
                </c:pt>
                <c:pt idx="245">
                  <c:v>Jun'1993</c:v>
                </c:pt>
                <c:pt idx="246">
                  <c:v>Jul'1993</c:v>
                </c:pt>
                <c:pt idx="247">
                  <c:v>Aug'1993</c:v>
                </c:pt>
                <c:pt idx="248">
                  <c:v>Sep'1993</c:v>
                </c:pt>
                <c:pt idx="249">
                  <c:v>Oct'1993</c:v>
                </c:pt>
                <c:pt idx="250">
                  <c:v>Nov'1993</c:v>
                </c:pt>
                <c:pt idx="251">
                  <c:v>Dec'1993</c:v>
                </c:pt>
                <c:pt idx="252">
                  <c:v>Jan'1994</c:v>
                </c:pt>
                <c:pt idx="253">
                  <c:v>Feb'1994</c:v>
                </c:pt>
                <c:pt idx="254">
                  <c:v>Mar'1994</c:v>
                </c:pt>
                <c:pt idx="255">
                  <c:v>Apr'1994</c:v>
                </c:pt>
                <c:pt idx="256">
                  <c:v>May'1994</c:v>
                </c:pt>
                <c:pt idx="257">
                  <c:v>Jun'1994</c:v>
                </c:pt>
                <c:pt idx="258">
                  <c:v>Jul'1994</c:v>
                </c:pt>
                <c:pt idx="259">
                  <c:v>Aug'1994</c:v>
                </c:pt>
                <c:pt idx="260">
                  <c:v>Sep'1994</c:v>
                </c:pt>
                <c:pt idx="261">
                  <c:v>Oct'1994</c:v>
                </c:pt>
                <c:pt idx="262">
                  <c:v>Nov'1994</c:v>
                </c:pt>
                <c:pt idx="263">
                  <c:v>Dec'1994</c:v>
                </c:pt>
                <c:pt idx="264">
                  <c:v>Jan'1995</c:v>
                </c:pt>
                <c:pt idx="265">
                  <c:v>Feb'1995</c:v>
                </c:pt>
                <c:pt idx="266">
                  <c:v>Mar'1995</c:v>
                </c:pt>
                <c:pt idx="267">
                  <c:v>Apr'1995</c:v>
                </c:pt>
                <c:pt idx="268">
                  <c:v>May'1995</c:v>
                </c:pt>
                <c:pt idx="269">
                  <c:v>Jun'1995</c:v>
                </c:pt>
                <c:pt idx="270">
                  <c:v>Jul'1995</c:v>
                </c:pt>
                <c:pt idx="271">
                  <c:v>Aug'1995</c:v>
                </c:pt>
                <c:pt idx="272">
                  <c:v>Sep'1995</c:v>
                </c:pt>
                <c:pt idx="273">
                  <c:v>Oct'1995</c:v>
                </c:pt>
                <c:pt idx="274">
                  <c:v>Nov'1995</c:v>
                </c:pt>
                <c:pt idx="275">
                  <c:v>Dec'1995</c:v>
                </c:pt>
                <c:pt idx="276">
                  <c:v>Jan'1996</c:v>
                </c:pt>
                <c:pt idx="277">
                  <c:v>Feb'1996</c:v>
                </c:pt>
                <c:pt idx="278">
                  <c:v>Mar'1996</c:v>
                </c:pt>
                <c:pt idx="279">
                  <c:v>Apr'1996</c:v>
                </c:pt>
                <c:pt idx="280">
                  <c:v>May'1996</c:v>
                </c:pt>
                <c:pt idx="281">
                  <c:v>Jun'1996</c:v>
                </c:pt>
                <c:pt idx="282">
                  <c:v>Jul'1996</c:v>
                </c:pt>
                <c:pt idx="283">
                  <c:v>Aug'1996</c:v>
                </c:pt>
                <c:pt idx="284">
                  <c:v>Sep'1996</c:v>
                </c:pt>
                <c:pt idx="285">
                  <c:v>Oct'1996</c:v>
                </c:pt>
                <c:pt idx="286">
                  <c:v>Nov'1996</c:v>
                </c:pt>
                <c:pt idx="287">
                  <c:v>Dec'1996</c:v>
                </c:pt>
                <c:pt idx="288">
                  <c:v>Jan'1997</c:v>
                </c:pt>
                <c:pt idx="289">
                  <c:v>Feb'1997</c:v>
                </c:pt>
                <c:pt idx="290">
                  <c:v>Mar'1997</c:v>
                </c:pt>
                <c:pt idx="291">
                  <c:v>Apr'1997</c:v>
                </c:pt>
                <c:pt idx="292">
                  <c:v>May'1997</c:v>
                </c:pt>
                <c:pt idx="293">
                  <c:v>Jun'1997</c:v>
                </c:pt>
                <c:pt idx="294">
                  <c:v>Jul'1997</c:v>
                </c:pt>
                <c:pt idx="295">
                  <c:v>Aug'1997</c:v>
                </c:pt>
                <c:pt idx="296">
                  <c:v>Sep'1997</c:v>
                </c:pt>
                <c:pt idx="297">
                  <c:v>Oct'1997</c:v>
                </c:pt>
                <c:pt idx="298">
                  <c:v>Nov'1997</c:v>
                </c:pt>
                <c:pt idx="299">
                  <c:v>Dec'1997</c:v>
                </c:pt>
                <c:pt idx="300">
                  <c:v>Jan'1998</c:v>
                </c:pt>
                <c:pt idx="301">
                  <c:v>Feb'1998</c:v>
                </c:pt>
                <c:pt idx="302">
                  <c:v>Mar'1998</c:v>
                </c:pt>
                <c:pt idx="303">
                  <c:v>Apr'1998</c:v>
                </c:pt>
                <c:pt idx="304">
                  <c:v>May'1998</c:v>
                </c:pt>
                <c:pt idx="305">
                  <c:v>Jun'1998</c:v>
                </c:pt>
                <c:pt idx="306">
                  <c:v>Jul'1998</c:v>
                </c:pt>
                <c:pt idx="307">
                  <c:v>Aug'1998</c:v>
                </c:pt>
                <c:pt idx="308">
                  <c:v>Sep'1998</c:v>
                </c:pt>
                <c:pt idx="309">
                  <c:v>Oct'1998</c:v>
                </c:pt>
                <c:pt idx="310">
                  <c:v>Nov'1998</c:v>
                </c:pt>
                <c:pt idx="311">
                  <c:v>Dec'1998</c:v>
                </c:pt>
                <c:pt idx="312">
                  <c:v>Jan'1999</c:v>
                </c:pt>
                <c:pt idx="313">
                  <c:v>Feb'1999</c:v>
                </c:pt>
                <c:pt idx="314">
                  <c:v>Mar'1999</c:v>
                </c:pt>
                <c:pt idx="315">
                  <c:v>Apr'1999</c:v>
                </c:pt>
                <c:pt idx="316">
                  <c:v>May'1999</c:v>
                </c:pt>
                <c:pt idx="317">
                  <c:v>Jun'1999</c:v>
                </c:pt>
                <c:pt idx="318">
                  <c:v>Jul'1999</c:v>
                </c:pt>
                <c:pt idx="319">
                  <c:v>Aug'1999</c:v>
                </c:pt>
                <c:pt idx="320">
                  <c:v>Sep'1999</c:v>
                </c:pt>
                <c:pt idx="321">
                  <c:v>Oct'1999</c:v>
                </c:pt>
                <c:pt idx="322">
                  <c:v>Nov'1999</c:v>
                </c:pt>
                <c:pt idx="323">
                  <c:v>Dec'1999</c:v>
                </c:pt>
                <c:pt idx="324">
                  <c:v>Jan'2000</c:v>
                </c:pt>
                <c:pt idx="325">
                  <c:v>Feb'2000</c:v>
                </c:pt>
                <c:pt idx="326">
                  <c:v>Mar'2000</c:v>
                </c:pt>
                <c:pt idx="327">
                  <c:v>Apr'2000</c:v>
                </c:pt>
                <c:pt idx="328">
                  <c:v>May'2000</c:v>
                </c:pt>
                <c:pt idx="329">
                  <c:v>Jun'2000</c:v>
                </c:pt>
                <c:pt idx="330">
                  <c:v>Jul'2000</c:v>
                </c:pt>
                <c:pt idx="331">
                  <c:v>Aug'2000</c:v>
                </c:pt>
                <c:pt idx="332">
                  <c:v>Sep'2000</c:v>
                </c:pt>
                <c:pt idx="333">
                  <c:v>Oct'2000</c:v>
                </c:pt>
                <c:pt idx="334">
                  <c:v>Nov'2000</c:v>
                </c:pt>
                <c:pt idx="335">
                  <c:v>Dec'2000</c:v>
                </c:pt>
                <c:pt idx="336">
                  <c:v>Jan'2001</c:v>
                </c:pt>
                <c:pt idx="337">
                  <c:v>Feb'2001</c:v>
                </c:pt>
                <c:pt idx="338">
                  <c:v>Mar'2001</c:v>
                </c:pt>
                <c:pt idx="339">
                  <c:v>Apr'2001</c:v>
                </c:pt>
                <c:pt idx="340">
                  <c:v>May'2001</c:v>
                </c:pt>
                <c:pt idx="341">
                  <c:v>Jun'2001</c:v>
                </c:pt>
                <c:pt idx="342">
                  <c:v>Jul'2001</c:v>
                </c:pt>
                <c:pt idx="343">
                  <c:v>Aug'2001</c:v>
                </c:pt>
                <c:pt idx="344">
                  <c:v>Sep'2001</c:v>
                </c:pt>
                <c:pt idx="345">
                  <c:v>Oct'2001</c:v>
                </c:pt>
                <c:pt idx="346">
                  <c:v>Nov'2001</c:v>
                </c:pt>
                <c:pt idx="347">
                  <c:v>Dec'2001</c:v>
                </c:pt>
                <c:pt idx="348">
                  <c:v>Jan'2002</c:v>
                </c:pt>
                <c:pt idx="349">
                  <c:v>Feb'2002</c:v>
                </c:pt>
                <c:pt idx="350">
                  <c:v>Mar'2002</c:v>
                </c:pt>
                <c:pt idx="351">
                  <c:v>Apr'2002</c:v>
                </c:pt>
                <c:pt idx="352">
                  <c:v>May'2002</c:v>
                </c:pt>
                <c:pt idx="353">
                  <c:v>Jun'2002</c:v>
                </c:pt>
                <c:pt idx="354">
                  <c:v>Jul'2002</c:v>
                </c:pt>
                <c:pt idx="355">
                  <c:v>Aug'2002</c:v>
                </c:pt>
                <c:pt idx="356">
                  <c:v>Sep'2002</c:v>
                </c:pt>
                <c:pt idx="357">
                  <c:v>Oct'2002</c:v>
                </c:pt>
                <c:pt idx="358">
                  <c:v>Nov'2002</c:v>
                </c:pt>
                <c:pt idx="359">
                  <c:v>Dec'2002</c:v>
                </c:pt>
                <c:pt idx="360">
                  <c:v>Jan'2003</c:v>
                </c:pt>
                <c:pt idx="361">
                  <c:v>Feb'2003</c:v>
                </c:pt>
                <c:pt idx="362">
                  <c:v>Mar'2003</c:v>
                </c:pt>
                <c:pt idx="363">
                  <c:v>Apr'2003</c:v>
                </c:pt>
                <c:pt idx="364">
                  <c:v>May'2003</c:v>
                </c:pt>
                <c:pt idx="365">
                  <c:v>Jun'2003</c:v>
                </c:pt>
                <c:pt idx="366">
                  <c:v>Jul'2003</c:v>
                </c:pt>
                <c:pt idx="367">
                  <c:v>Aug'2003</c:v>
                </c:pt>
                <c:pt idx="368">
                  <c:v>Sep'2003</c:v>
                </c:pt>
                <c:pt idx="369">
                  <c:v>Oct'2003</c:v>
                </c:pt>
                <c:pt idx="370">
                  <c:v>Nov'2003</c:v>
                </c:pt>
                <c:pt idx="371">
                  <c:v>Dec'2003</c:v>
                </c:pt>
                <c:pt idx="372">
                  <c:v>Jan'2004</c:v>
                </c:pt>
                <c:pt idx="373">
                  <c:v>Feb'2004</c:v>
                </c:pt>
                <c:pt idx="374">
                  <c:v>Mar'2004</c:v>
                </c:pt>
                <c:pt idx="375">
                  <c:v>Apr'2004</c:v>
                </c:pt>
                <c:pt idx="376">
                  <c:v>May'2004</c:v>
                </c:pt>
                <c:pt idx="377">
                  <c:v>Jun'2004</c:v>
                </c:pt>
                <c:pt idx="378">
                  <c:v>Jul'2004</c:v>
                </c:pt>
                <c:pt idx="379">
                  <c:v>Aug'2004</c:v>
                </c:pt>
                <c:pt idx="380">
                  <c:v>Sep'2004</c:v>
                </c:pt>
                <c:pt idx="381">
                  <c:v>Oct'2004</c:v>
                </c:pt>
                <c:pt idx="382">
                  <c:v>Nov'2004</c:v>
                </c:pt>
                <c:pt idx="383">
                  <c:v>Dec'2004</c:v>
                </c:pt>
                <c:pt idx="384">
                  <c:v>Jan'2005</c:v>
                </c:pt>
                <c:pt idx="385">
                  <c:v>Feb'2005</c:v>
                </c:pt>
                <c:pt idx="386">
                  <c:v>Mar'2005</c:v>
                </c:pt>
                <c:pt idx="387">
                  <c:v>Apr'2005</c:v>
                </c:pt>
                <c:pt idx="388">
                  <c:v>May'2005</c:v>
                </c:pt>
                <c:pt idx="389">
                  <c:v>Jun'2005</c:v>
                </c:pt>
                <c:pt idx="390">
                  <c:v>Jul'2005</c:v>
                </c:pt>
                <c:pt idx="391">
                  <c:v>Aug'2005</c:v>
                </c:pt>
                <c:pt idx="392">
                  <c:v>Sep'2005</c:v>
                </c:pt>
                <c:pt idx="393">
                  <c:v>Oct'2005</c:v>
                </c:pt>
                <c:pt idx="394">
                  <c:v>Nov'2005</c:v>
                </c:pt>
                <c:pt idx="395">
                  <c:v>Dec'2005</c:v>
                </c:pt>
                <c:pt idx="396">
                  <c:v>Jan'2006</c:v>
                </c:pt>
                <c:pt idx="397">
                  <c:v>Feb'2006</c:v>
                </c:pt>
                <c:pt idx="398">
                  <c:v>Mar'2006</c:v>
                </c:pt>
                <c:pt idx="399">
                  <c:v>Apr'2006</c:v>
                </c:pt>
                <c:pt idx="400">
                  <c:v>May'2006</c:v>
                </c:pt>
                <c:pt idx="401">
                  <c:v>Jun'2006</c:v>
                </c:pt>
                <c:pt idx="402">
                  <c:v>Jul'2006</c:v>
                </c:pt>
                <c:pt idx="403">
                  <c:v>Aug'2006</c:v>
                </c:pt>
                <c:pt idx="404">
                  <c:v>Sep'2006</c:v>
                </c:pt>
                <c:pt idx="405">
                  <c:v>Oct'2006</c:v>
                </c:pt>
                <c:pt idx="406">
                  <c:v>Nov'2006</c:v>
                </c:pt>
                <c:pt idx="407">
                  <c:v>Dec'2006</c:v>
                </c:pt>
                <c:pt idx="408">
                  <c:v>Jan'2007</c:v>
                </c:pt>
                <c:pt idx="409">
                  <c:v>Feb'2007</c:v>
                </c:pt>
                <c:pt idx="410">
                  <c:v>Mar'2007</c:v>
                </c:pt>
                <c:pt idx="411">
                  <c:v>Apr'2007</c:v>
                </c:pt>
                <c:pt idx="412">
                  <c:v>May'2007</c:v>
                </c:pt>
                <c:pt idx="413">
                  <c:v>Jun'2007</c:v>
                </c:pt>
                <c:pt idx="414">
                  <c:v>Jul'2007</c:v>
                </c:pt>
                <c:pt idx="415">
                  <c:v>Aug'2007</c:v>
                </c:pt>
                <c:pt idx="416">
                  <c:v>Sep'2007</c:v>
                </c:pt>
                <c:pt idx="417">
                  <c:v>Oct'2007</c:v>
                </c:pt>
                <c:pt idx="418">
                  <c:v>Nov'2007</c:v>
                </c:pt>
                <c:pt idx="419">
                  <c:v>Dec'2007</c:v>
                </c:pt>
                <c:pt idx="420">
                  <c:v>Jan'2008</c:v>
                </c:pt>
                <c:pt idx="421">
                  <c:v>Feb'2008</c:v>
                </c:pt>
                <c:pt idx="422">
                  <c:v>Mar'2008</c:v>
                </c:pt>
                <c:pt idx="423">
                  <c:v>Apr'2008</c:v>
                </c:pt>
                <c:pt idx="424">
                  <c:v>May'2008</c:v>
                </c:pt>
                <c:pt idx="425">
                  <c:v>Jun'2008</c:v>
                </c:pt>
                <c:pt idx="426">
                  <c:v>Jul'2008</c:v>
                </c:pt>
                <c:pt idx="427">
                  <c:v>Aug'2008</c:v>
                </c:pt>
                <c:pt idx="428">
                  <c:v>Sep'2008</c:v>
                </c:pt>
                <c:pt idx="429">
                  <c:v>Oct'2008</c:v>
                </c:pt>
                <c:pt idx="430">
                  <c:v>Nov'2008</c:v>
                </c:pt>
                <c:pt idx="431">
                  <c:v>Dec'2008</c:v>
                </c:pt>
                <c:pt idx="432">
                  <c:v>Jan'2009</c:v>
                </c:pt>
                <c:pt idx="433">
                  <c:v>Feb'2009</c:v>
                </c:pt>
                <c:pt idx="434">
                  <c:v>Mar'2009</c:v>
                </c:pt>
                <c:pt idx="435">
                  <c:v>Apr'2009</c:v>
                </c:pt>
                <c:pt idx="436">
                  <c:v>May'2009</c:v>
                </c:pt>
                <c:pt idx="437">
                  <c:v>Jun'2009</c:v>
                </c:pt>
                <c:pt idx="438">
                  <c:v>Jul'2009</c:v>
                </c:pt>
                <c:pt idx="439">
                  <c:v>Aug'2009</c:v>
                </c:pt>
                <c:pt idx="440">
                  <c:v>Sep'2009</c:v>
                </c:pt>
                <c:pt idx="441">
                  <c:v>Oct'2009</c:v>
                </c:pt>
                <c:pt idx="442">
                  <c:v>Nov'2009</c:v>
                </c:pt>
                <c:pt idx="443">
                  <c:v>Dec'2009</c:v>
                </c:pt>
                <c:pt idx="444">
                  <c:v>Jan'2010</c:v>
                </c:pt>
                <c:pt idx="445">
                  <c:v>Feb'2010</c:v>
                </c:pt>
                <c:pt idx="446">
                  <c:v>Mar'2010</c:v>
                </c:pt>
                <c:pt idx="447">
                  <c:v>Apr'2010</c:v>
                </c:pt>
                <c:pt idx="448">
                  <c:v>May'2010</c:v>
                </c:pt>
                <c:pt idx="449">
                  <c:v>Jun'2010</c:v>
                </c:pt>
                <c:pt idx="450">
                  <c:v>Jul'2010</c:v>
                </c:pt>
                <c:pt idx="451">
                  <c:v>Aug'2010</c:v>
                </c:pt>
                <c:pt idx="452">
                  <c:v>Sep'2010</c:v>
                </c:pt>
                <c:pt idx="453">
                  <c:v>Oct'2010</c:v>
                </c:pt>
                <c:pt idx="454">
                  <c:v>Nov'2010</c:v>
                </c:pt>
                <c:pt idx="455">
                  <c:v>Dec'2010</c:v>
                </c:pt>
                <c:pt idx="456">
                  <c:v>Jan'2011</c:v>
                </c:pt>
                <c:pt idx="457">
                  <c:v>Feb'2011</c:v>
                </c:pt>
                <c:pt idx="458">
                  <c:v>Mar'2011</c:v>
                </c:pt>
                <c:pt idx="459">
                  <c:v>Apr'2011</c:v>
                </c:pt>
                <c:pt idx="460">
                  <c:v>May'2011</c:v>
                </c:pt>
                <c:pt idx="461">
                  <c:v>Jun'2011</c:v>
                </c:pt>
                <c:pt idx="462">
                  <c:v>Jul'2011</c:v>
                </c:pt>
                <c:pt idx="463">
                  <c:v>Aug'2011</c:v>
                </c:pt>
                <c:pt idx="464">
                  <c:v>Sep'2011</c:v>
                </c:pt>
                <c:pt idx="465">
                  <c:v>Oct'2011</c:v>
                </c:pt>
                <c:pt idx="466">
                  <c:v>Nov'2011</c:v>
                </c:pt>
                <c:pt idx="467">
                  <c:v>Dec'2011</c:v>
                </c:pt>
                <c:pt idx="468">
                  <c:v>Jan'2012</c:v>
                </c:pt>
                <c:pt idx="469">
                  <c:v>Feb'2012</c:v>
                </c:pt>
                <c:pt idx="470">
                  <c:v>Mar'2012</c:v>
                </c:pt>
                <c:pt idx="471">
                  <c:v>Apr'2012</c:v>
                </c:pt>
                <c:pt idx="472">
                  <c:v>May'2012</c:v>
                </c:pt>
                <c:pt idx="473">
                  <c:v>Jun'2012</c:v>
                </c:pt>
                <c:pt idx="474">
                  <c:v>Jul'2012</c:v>
                </c:pt>
                <c:pt idx="475">
                  <c:v>Aug'2012</c:v>
                </c:pt>
                <c:pt idx="476">
                  <c:v>Sep'2012</c:v>
                </c:pt>
                <c:pt idx="477">
                  <c:v>Oct'2012</c:v>
                </c:pt>
                <c:pt idx="478">
                  <c:v>Nov'2012</c:v>
                </c:pt>
                <c:pt idx="479">
                  <c:v>Dec'2012</c:v>
                </c:pt>
                <c:pt idx="480">
                  <c:v>Jan'2013</c:v>
                </c:pt>
                <c:pt idx="481">
                  <c:v>Feb'2013</c:v>
                </c:pt>
                <c:pt idx="482">
                  <c:v>Mar'2013</c:v>
                </c:pt>
                <c:pt idx="483">
                  <c:v>Apr'2013</c:v>
                </c:pt>
                <c:pt idx="484">
                  <c:v>May'2013</c:v>
                </c:pt>
                <c:pt idx="485">
                  <c:v>Jun'2013</c:v>
                </c:pt>
                <c:pt idx="486">
                  <c:v>Jul'2013</c:v>
                </c:pt>
                <c:pt idx="487">
                  <c:v>Aug'2013</c:v>
                </c:pt>
                <c:pt idx="488">
                  <c:v>Sep'2013</c:v>
                </c:pt>
                <c:pt idx="489">
                  <c:v>Oct'2013</c:v>
                </c:pt>
                <c:pt idx="490">
                  <c:v>Nov'2013</c:v>
                </c:pt>
                <c:pt idx="491">
                  <c:v>Dec'2013</c:v>
                </c:pt>
                <c:pt idx="492">
                  <c:v>Jan'2014</c:v>
                </c:pt>
                <c:pt idx="493">
                  <c:v>Feb'2014</c:v>
                </c:pt>
                <c:pt idx="494">
                  <c:v>Mar'2014</c:v>
                </c:pt>
                <c:pt idx="495">
                  <c:v>Apr'2014</c:v>
                </c:pt>
                <c:pt idx="496">
                  <c:v>May'2014</c:v>
                </c:pt>
                <c:pt idx="497">
                  <c:v>Jun'2014</c:v>
                </c:pt>
                <c:pt idx="498">
                  <c:v>Jul'2014</c:v>
                </c:pt>
                <c:pt idx="499">
                  <c:v>Aug'2014</c:v>
                </c:pt>
                <c:pt idx="500">
                  <c:v>Sep'2014</c:v>
                </c:pt>
                <c:pt idx="501">
                  <c:v>Oct'2014</c:v>
                </c:pt>
                <c:pt idx="502">
                  <c:v>Nov'2014</c:v>
                </c:pt>
                <c:pt idx="503">
                  <c:v>Dec'2014</c:v>
                </c:pt>
                <c:pt idx="504">
                  <c:v>Jan'2015</c:v>
                </c:pt>
                <c:pt idx="505">
                  <c:v>Feb'2015</c:v>
                </c:pt>
                <c:pt idx="506">
                  <c:v>Mar'2015</c:v>
                </c:pt>
                <c:pt idx="507">
                  <c:v>Apr'2015</c:v>
                </c:pt>
                <c:pt idx="508">
                  <c:v>May'2015</c:v>
                </c:pt>
                <c:pt idx="509">
                  <c:v>Jun'2015</c:v>
                </c:pt>
                <c:pt idx="510">
                  <c:v>Jul'2015</c:v>
                </c:pt>
                <c:pt idx="511">
                  <c:v>Aug'2015</c:v>
                </c:pt>
                <c:pt idx="512">
                  <c:v>Sep'2015</c:v>
                </c:pt>
                <c:pt idx="513">
                  <c:v>Oct'2015</c:v>
                </c:pt>
                <c:pt idx="514">
                  <c:v>Nov'2015</c:v>
                </c:pt>
                <c:pt idx="515">
                  <c:v>Dec'2015</c:v>
                </c:pt>
                <c:pt idx="516">
                  <c:v>Jan'2016</c:v>
                </c:pt>
                <c:pt idx="517">
                  <c:v>Feb'2016</c:v>
                </c:pt>
                <c:pt idx="518">
                  <c:v>Mar'2016</c:v>
                </c:pt>
                <c:pt idx="519">
                  <c:v>Apr'2016</c:v>
                </c:pt>
                <c:pt idx="520">
                  <c:v>May'2016</c:v>
                </c:pt>
                <c:pt idx="521">
                  <c:v>Jun'2016</c:v>
                </c:pt>
                <c:pt idx="522">
                  <c:v>Jul'2016</c:v>
                </c:pt>
                <c:pt idx="523">
                  <c:v>Aug'2016</c:v>
                </c:pt>
                <c:pt idx="524">
                  <c:v>Sep'2016</c:v>
                </c:pt>
                <c:pt idx="525">
                  <c:v>Oct'2016</c:v>
                </c:pt>
                <c:pt idx="526">
                  <c:v>Nov'2016</c:v>
                </c:pt>
                <c:pt idx="527">
                  <c:v>Dec'2016</c:v>
                </c:pt>
                <c:pt idx="528">
                  <c:v>Jan'2017</c:v>
                </c:pt>
                <c:pt idx="529">
                  <c:v>Feb'2017</c:v>
                </c:pt>
                <c:pt idx="530">
                  <c:v>Mar'2017</c:v>
                </c:pt>
                <c:pt idx="531">
                  <c:v>Apr'2017</c:v>
                </c:pt>
                <c:pt idx="532">
                  <c:v>May'2017</c:v>
                </c:pt>
                <c:pt idx="533">
                  <c:v>Jun'2017</c:v>
                </c:pt>
                <c:pt idx="534">
                  <c:v>Jul'2017</c:v>
                </c:pt>
                <c:pt idx="535">
                  <c:v>Aug'2017</c:v>
                </c:pt>
                <c:pt idx="536">
                  <c:v>Sep'2017</c:v>
                </c:pt>
                <c:pt idx="537">
                  <c:v>Oct'2017</c:v>
                </c:pt>
                <c:pt idx="538">
                  <c:v>Nov'2017</c:v>
                </c:pt>
                <c:pt idx="539">
                  <c:v>Dec'2017</c:v>
                </c:pt>
                <c:pt idx="540">
                  <c:v>Jan'2018</c:v>
                </c:pt>
                <c:pt idx="541">
                  <c:v>Feb'2018</c:v>
                </c:pt>
                <c:pt idx="542">
                  <c:v>Mar'2018</c:v>
                </c:pt>
                <c:pt idx="543">
                  <c:v>Apr'2018</c:v>
                </c:pt>
                <c:pt idx="544">
                  <c:v>May'2018</c:v>
                </c:pt>
                <c:pt idx="545">
                  <c:v>Jun'2018</c:v>
                </c:pt>
                <c:pt idx="546">
                  <c:v>Jul'2018</c:v>
                </c:pt>
                <c:pt idx="547">
                  <c:v>Aug'2018</c:v>
                </c:pt>
                <c:pt idx="548">
                  <c:v>Sep'2018</c:v>
                </c:pt>
                <c:pt idx="549">
                  <c:v>Oct'2018</c:v>
                </c:pt>
                <c:pt idx="550">
                  <c:v>Nov'2018</c:v>
                </c:pt>
                <c:pt idx="551">
                  <c:v>Dec'2018</c:v>
                </c:pt>
                <c:pt idx="552">
                  <c:v>Jan'2019</c:v>
                </c:pt>
                <c:pt idx="553">
                  <c:v>Feb'2019</c:v>
                </c:pt>
                <c:pt idx="554">
                  <c:v>Mar'2019</c:v>
                </c:pt>
                <c:pt idx="555">
                  <c:v>Apr'2019</c:v>
                </c:pt>
                <c:pt idx="556">
                  <c:v>May'2019</c:v>
                </c:pt>
                <c:pt idx="557">
                  <c:v>Jun'2019</c:v>
                </c:pt>
                <c:pt idx="558">
                  <c:v>Jul'2019</c:v>
                </c:pt>
                <c:pt idx="559">
                  <c:v>Aug'2019</c:v>
                </c:pt>
                <c:pt idx="560">
                  <c:v>Sep'2019</c:v>
                </c:pt>
                <c:pt idx="561">
                  <c:v>Oct'2019</c:v>
                </c:pt>
                <c:pt idx="562">
                  <c:v>Nov'2019</c:v>
                </c:pt>
                <c:pt idx="563">
                  <c:v>Dec'2019</c:v>
                </c:pt>
                <c:pt idx="564">
                  <c:v>Jan'2020</c:v>
                </c:pt>
                <c:pt idx="565">
                  <c:v>Feb'2020</c:v>
                </c:pt>
                <c:pt idx="566">
                  <c:v>Mar'2020</c:v>
                </c:pt>
                <c:pt idx="567">
                  <c:v>Apr'2020</c:v>
                </c:pt>
                <c:pt idx="568">
                  <c:v>May'2020</c:v>
                </c:pt>
                <c:pt idx="569">
                  <c:v>Jun'2020</c:v>
                </c:pt>
                <c:pt idx="570">
                  <c:v>Jul'2020</c:v>
                </c:pt>
                <c:pt idx="571">
                  <c:v>Aug'2020</c:v>
                </c:pt>
                <c:pt idx="572">
                  <c:v>Sep'2020</c:v>
                </c:pt>
                <c:pt idx="573">
                  <c:v>Oct'2020</c:v>
                </c:pt>
                <c:pt idx="574">
                  <c:v>Nov'2020</c:v>
                </c:pt>
                <c:pt idx="575">
                  <c:v>Dec'2020</c:v>
                </c:pt>
                <c:pt idx="576">
                  <c:v>Jan'2021</c:v>
                </c:pt>
                <c:pt idx="577">
                  <c:v>Feb'2021</c:v>
                </c:pt>
                <c:pt idx="578">
                  <c:v>Mar'2021</c:v>
                </c:pt>
                <c:pt idx="579">
                  <c:v>Apr'2021</c:v>
                </c:pt>
                <c:pt idx="580">
                  <c:v>May'2021</c:v>
                </c:pt>
                <c:pt idx="581">
                  <c:v>Jun'2021</c:v>
                </c:pt>
                <c:pt idx="582">
                  <c:v>Jul'2021</c:v>
                </c:pt>
                <c:pt idx="583">
                  <c:v>Aug'2021</c:v>
                </c:pt>
                <c:pt idx="584">
                  <c:v>Sep'2021</c:v>
                </c:pt>
                <c:pt idx="585">
                  <c:v>Oct'2021</c:v>
                </c:pt>
                <c:pt idx="586">
                  <c:v>Nov'2021</c:v>
                </c:pt>
                <c:pt idx="587">
                  <c:v>Dec'2021</c:v>
                </c:pt>
                <c:pt idx="588">
                  <c:v>Jan'2022</c:v>
                </c:pt>
                <c:pt idx="589">
                  <c:v>Feb'2022</c:v>
                </c:pt>
                <c:pt idx="590">
                  <c:v>Mar'2022</c:v>
                </c:pt>
                <c:pt idx="591">
                  <c:v>Apr'2022</c:v>
                </c:pt>
                <c:pt idx="592">
                  <c:v>May'2022</c:v>
                </c:pt>
                <c:pt idx="593">
                  <c:v>Jun'2022</c:v>
                </c:pt>
                <c:pt idx="594">
                  <c:v>Jul'2022</c:v>
                </c:pt>
                <c:pt idx="595">
                  <c:v>Aug'2022</c:v>
                </c:pt>
                <c:pt idx="596">
                  <c:v>Sep'2022</c:v>
                </c:pt>
                <c:pt idx="597">
                  <c:v>Oct'2022</c:v>
                </c:pt>
                <c:pt idx="598">
                  <c:v>Nov'2022</c:v>
                </c:pt>
                <c:pt idx="599">
                  <c:v>Dec'2022</c:v>
                </c:pt>
                <c:pt idx="600">
                  <c:v>Jan'2023</c:v>
                </c:pt>
                <c:pt idx="601">
                  <c:v>Feb'2023</c:v>
                </c:pt>
                <c:pt idx="602">
                  <c:v>Mar'2023</c:v>
                </c:pt>
                <c:pt idx="603">
                  <c:v>Apr'2023</c:v>
                </c:pt>
                <c:pt idx="604">
                  <c:v>May'2023</c:v>
                </c:pt>
                <c:pt idx="605">
                  <c:v>Jun'2023</c:v>
                </c:pt>
                <c:pt idx="606">
                  <c:v>Jul'2023</c:v>
                </c:pt>
                <c:pt idx="607">
                  <c:v>Aug'2023</c:v>
                </c:pt>
                <c:pt idx="608">
                  <c:v>Sep'2023</c:v>
                </c:pt>
              </c:strCache>
            </c:strRef>
          </c:cat>
          <c:val>
            <c:numRef>
              <c:f>'Trend Component (Monthly)'!$L$3:$L$611</c:f>
              <c:numCache>
                <c:formatCode>General</c:formatCode>
                <c:ptCount val="609"/>
                <c:pt idx="0">
                  <c:v>7.4132383200524696</c:v>
                </c:pt>
                <c:pt idx="1">
                  <c:v>7.4454952852638723</c:v>
                </c:pt>
                <c:pt idx="2">
                  <c:v>7.4778926090823665</c:v>
                </c:pt>
                <c:pt idx="3">
                  <c:v>7.5104309022454636</c:v>
                </c:pt>
                <c:pt idx="4">
                  <c:v>7.5431107781481561</c:v>
                </c:pt>
                <c:pt idx="5">
                  <c:v>7.5759328528544669</c:v>
                </c:pt>
                <c:pt idx="6">
                  <c:v>7.608897745109104</c:v>
                </c:pt>
                <c:pt idx="7">
                  <c:v>7.6420060763490651</c:v>
                </c:pt>
                <c:pt idx="8">
                  <c:v>7.6752584707154181</c:v>
                </c:pt>
                <c:pt idx="9">
                  <c:v>7.7086555550650058</c:v>
                </c:pt>
                <c:pt idx="10">
                  <c:v>7.7421979589823069</c:v>
                </c:pt>
                <c:pt idx="11">
                  <c:v>7.7758863147912853</c:v>
                </c:pt>
                <c:pt idx="12">
                  <c:v>7.8097212575673138</c:v>
                </c:pt>
                <c:pt idx="13">
                  <c:v>7.843703425149152</c:v>
                </c:pt>
                <c:pt idx="14">
                  <c:v>7.8778334581509473</c:v>
                </c:pt>
                <c:pt idx="15">
                  <c:v>7.912111999974357</c:v>
                </c:pt>
                <c:pt idx="16">
                  <c:v>7.9465396968206194</c:v>
                </c:pt>
                <c:pt idx="17">
                  <c:v>7.9811171977027957</c:v>
                </c:pt>
                <c:pt idx="18">
                  <c:v>8.0158451544579474</c:v>
                </c:pt>
                <c:pt idx="19">
                  <c:v>8.0507242217594701</c:v>
                </c:pt>
                <c:pt idx="20">
                  <c:v>8.0857550571294112</c:v>
                </c:pt>
                <c:pt idx="21">
                  <c:v>8.1209383209508683</c:v>
                </c:pt>
                <c:pt idx="22">
                  <c:v>8.1562746764804483</c:v>
                </c:pt>
                <c:pt idx="23">
                  <c:v>8.1917647898607484</c:v>
                </c:pt>
                <c:pt idx="24">
                  <c:v>8.2274093301329518</c:v>
                </c:pt>
                <c:pt idx="25">
                  <c:v>8.2632089692493942</c:v>
                </c:pt>
                <c:pt idx="26">
                  <c:v>8.2991643820862695</c:v>
                </c:pt>
                <c:pt idx="27">
                  <c:v>8.3352762464563295</c:v>
                </c:pt>
                <c:pt idx="28">
                  <c:v>8.3715452431216715</c:v>
                </c:pt>
                <c:pt idx="29">
                  <c:v>8.4079720558065691</c:v>
                </c:pt>
                <c:pt idx="30">
                  <c:v>8.4445573712103599</c:v>
                </c:pt>
                <c:pt idx="31">
                  <c:v>8.4813018790203998</c:v>
                </c:pt>
                <c:pt idx="32">
                  <c:v>8.5182062719250364</c:v>
                </c:pt>
                <c:pt idx="33">
                  <c:v>8.5552712456267219</c:v>
                </c:pt>
                <c:pt idx="34">
                  <c:v>8.5924974988550584</c:v>
                </c:pt>
                <c:pt idx="35">
                  <c:v>8.6298857333800303</c:v>
                </c:pt>
                <c:pt idx="36">
                  <c:v>8.6674366540251988</c:v>
                </c:pt>
                <c:pt idx="37">
                  <c:v>8.7051509686810036</c:v>
                </c:pt>
                <c:pt idx="38">
                  <c:v>8.7430293883181029</c:v>
                </c:pt>
                <c:pt idx="39">
                  <c:v>8.781072627000766</c:v>
                </c:pt>
                <c:pt idx="40">
                  <c:v>8.8192814019003674</c:v>
                </c:pt>
                <c:pt idx="41">
                  <c:v>8.8576564333088577</c:v>
                </c:pt>
                <c:pt idx="42">
                  <c:v>8.8961984446523985</c:v>
                </c:pt>
                <c:pt idx="43">
                  <c:v>8.9349081625049394</c:v>
                </c:pt>
                <c:pt idx="44">
                  <c:v>8.9737863166019682</c:v>
                </c:pt>
                <c:pt idx="45">
                  <c:v>9.0128336398542359</c:v>
                </c:pt>
                <c:pt idx="46">
                  <c:v>9.0520508683615848</c:v>
                </c:pt>
                <c:pt idx="47">
                  <c:v>9.0914387414268258</c:v>
                </c:pt>
                <c:pt idx="48">
                  <c:v>9.1309980015696581</c:v>
                </c:pt>
                <c:pt idx="49">
                  <c:v>9.1707293945407073</c:v>
                </c:pt>
                <c:pt idx="50">
                  <c:v>9.2106336693355271</c:v>
                </c:pt>
                <c:pt idx="51">
                  <c:v>9.2507115782087777</c:v>
                </c:pt>
                <c:pt idx="52">
                  <c:v>9.2909638766883553</c:v>
                </c:pt>
                <c:pt idx="53">
                  <c:v>9.3313913235896724</c:v>
                </c:pt>
                <c:pt idx="54">
                  <c:v>9.3719946810299444</c:v>
                </c:pt>
                <c:pt idx="55">
                  <c:v>9.4127747144425609</c:v>
                </c:pt>
                <c:pt idx="56">
                  <c:v>9.4537321925915201</c:v>
                </c:pt>
                <c:pt idx="57">
                  <c:v>9.4948678875858974</c:v>
                </c:pt>
                <c:pt idx="58">
                  <c:v>9.5361825748944504</c:v>
                </c:pt>
                <c:pt idx="59">
                  <c:v>9.5776770333601764</c:v>
                </c:pt>
                <c:pt idx="60">
                  <c:v>9.6193520452150434</c:v>
                </c:pt>
                <c:pt idx="61">
                  <c:v>9.6612083960947146</c:v>
                </c:pt>
                <c:pt idx="62">
                  <c:v>9.7032468750533578</c:v>
                </c:pt>
                <c:pt idx="63">
                  <c:v>9.745468274578533</c:v>
                </c:pt>
                <c:pt idx="64">
                  <c:v>9.7878733906061051</c:v>
                </c:pt>
                <c:pt idx="65">
                  <c:v>9.830463022535298</c:v>
                </c:pt>
                <c:pt idx="66">
                  <c:v>9.8732379732436968</c:v>
                </c:pt>
                <c:pt idx="67">
                  <c:v>9.9161990491024579</c:v>
                </c:pt>
                <c:pt idx="68">
                  <c:v>9.9593470599914404</c:v>
                </c:pt>
                <c:pt idx="69">
                  <c:v>10.00268281931452</c:v>
                </c:pt>
                <c:pt idx="70">
                  <c:v>10.046207144014907</c:v>
                </c:pt>
                <c:pt idx="71">
                  <c:v>10.089920854590549</c:v>
                </c:pt>
                <c:pt idx="72">
                  <c:v>10.133824775109598</c:v>
                </c:pt>
                <c:pt idx="73">
                  <c:v>10.177919733225934</c:v>
                </c:pt>
                <c:pt idx="74">
                  <c:v>10.222206560194802</c:v>
                </c:pt>
                <c:pt idx="75">
                  <c:v>10.266686090888433</c:v>
                </c:pt>
                <c:pt idx="76">
                  <c:v>10.311359163811822</c:v>
                </c:pt>
                <c:pt idx="77">
                  <c:v>10.356226621118523</c:v>
                </c:pt>
                <c:pt idx="78">
                  <c:v>10.401289308626518</c:v>
                </c:pt>
                <c:pt idx="79">
                  <c:v>10.446548075834169</c:v>
                </c:pt>
                <c:pt idx="80">
                  <c:v>10.492003775936233</c:v>
                </c:pt>
                <c:pt idx="81">
                  <c:v>10.537657265839941</c:v>
                </c:pt>
                <c:pt idx="82">
                  <c:v>10.583509406181147</c:v>
                </c:pt>
                <c:pt idx="83">
                  <c:v>10.629561061340581</c:v>
                </c:pt>
                <c:pt idx="84">
                  <c:v>10.6758130994601</c:v>
                </c:pt>
                <c:pt idx="85">
                  <c:v>10.722266392459087</c:v>
                </c:pt>
                <c:pt idx="86">
                  <c:v>10.768921816050877</c:v>
                </c:pt>
                <c:pt idx="87">
                  <c:v>10.815780249759266</c:v>
                </c:pt>
                <c:pt idx="88">
                  <c:v>10.862842576935089</c:v>
                </c:pt>
                <c:pt idx="89">
                  <c:v>10.910109684772875</c:v>
                </c:pt>
                <c:pt idx="90">
                  <c:v>10.957582464327579</c:v>
                </c:pt>
                <c:pt idx="91">
                  <c:v>11.005261810531351</c:v>
                </c:pt>
                <c:pt idx="92">
                  <c:v>11.053148622210463</c:v>
                </c:pt>
                <c:pt idx="93">
                  <c:v>11.10124380210218</c:v>
                </c:pt>
                <c:pt idx="94">
                  <c:v>11.149548256871842</c:v>
                </c:pt>
                <c:pt idx="95">
                  <c:v>11.198062897129924</c:v>
                </c:pt>
                <c:pt idx="96">
                  <c:v>11.246788637449203</c:v>
                </c:pt>
                <c:pt idx="97">
                  <c:v>11.295726396382014</c:v>
                </c:pt>
                <c:pt idx="98">
                  <c:v>11.344877096477546</c:v>
                </c:pt>
                <c:pt idx="99">
                  <c:v>11.394241664299258</c:v>
                </c:pt>
                <c:pt idx="100">
                  <c:v>11.443821030442313</c:v>
                </c:pt>
                <c:pt idx="101">
                  <c:v>11.493616129551157</c:v>
                </c:pt>
                <c:pt idx="102">
                  <c:v>11.543627900337116</c:v>
                </c:pt>
                <c:pt idx="103">
                  <c:v>11.593857285596094</c:v>
                </c:pt>
                <c:pt idx="104">
                  <c:v>11.644305232226358</c:v>
                </c:pt>
                <c:pt idx="105">
                  <c:v>11.694972691246376</c:v>
                </c:pt>
                <c:pt idx="106">
                  <c:v>11.745860617812751</c:v>
                </c:pt>
                <c:pt idx="107">
                  <c:v>11.796969971238211</c:v>
                </c:pt>
                <c:pt idx="108">
                  <c:v>11.848301715009741</c:v>
                </c:pt>
                <c:pt idx="109">
                  <c:v>11.899856816806679</c:v>
                </c:pt>
                <c:pt idx="110">
                  <c:v>11.951636248519012</c:v>
                </c:pt>
                <c:pt idx="111">
                  <c:v>12.003640986265671</c:v>
                </c:pt>
                <c:pt idx="112">
                  <c:v>12.055872010412941</c:v>
                </c:pt>
                <c:pt idx="113">
                  <c:v>12.108330305592942</c:v>
                </c:pt>
                <c:pt idx="114">
                  <c:v>12.161016860722189</c:v>
                </c:pt>
                <c:pt idx="115">
                  <c:v>12.213932669020235</c:v>
                </c:pt>
                <c:pt idx="116">
                  <c:v>12.26707872802838</c:v>
                </c:pt>
                <c:pt idx="117">
                  <c:v>12.320456039628526</c:v>
                </c:pt>
                <c:pt idx="118">
                  <c:v>12.37406561006199</c:v>
                </c:pt>
                <c:pt idx="119">
                  <c:v>12.427908449948534</c:v>
                </c:pt>
                <c:pt idx="120">
                  <c:v>12.481985574305389</c:v>
                </c:pt>
                <c:pt idx="121">
                  <c:v>12.536298002566395</c:v>
                </c:pt>
                <c:pt idx="122">
                  <c:v>12.59084675860122</c:v>
                </c:pt>
                <c:pt idx="123">
                  <c:v>12.645632870734659</c:v>
                </c:pt>
                <c:pt idx="124">
                  <c:v>12.700657371766026</c:v>
                </c:pt>
                <c:pt idx="125">
                  <c:v>12.755921298988602</c:v>
                </c:pt>
                <c:pt idx="126">
                  <c:v>12.811425694209225</c:v>
                </c:pt>
                <c:pt idx="127">
                  <c:v>12.867171603767902</c:v>
                </c:pt>
                <c:pt idx="128">
                  <c:v>12.923160078557547</c:v>
                </c:pt>
                <c:pt idx="129">
                  <c:v>12.979392174043783</c:v>
                </c:pt>
                <c:pt idx="130">
                  <c:v>13.035868950284845</c:v>
                </c:pt>
                <c:pt idx="131">
                  <c:v>13.092591471951572</c:v>
                </c:pt>
                <c:pt idx="132">
                  <c:v>13.149560808347438</c:v>
                </c:pt>
                <c:pt idx="133">
                  <c:v>13.206778033428787</c:v>
                </c:pt>
                <c:pt idx="134">
                  <c:v>13.264244225824989</c:v>
                </c:pt>
                <c:pt idx="135">
                  <c:v>13.321960468858835</c:v>
                </c:pt>
                <c:pt idx="136">
                  <c:v>13.379927850566943</c:v>
                </c:pt>
                <c:pt idx="137">
                  <c:v>13.438147463720261</c:v>
                </c:pt>
                <c:pt idx="138">
                  <c:v>13.496620405844675</c:v>
                </c:pt>
                <c:pt idx="139">
                  <c:v>13.555347779241698</c:v>
                </c:pt>
                <c:pt idx="140">
                  <c:v>13.614330691009252</c:v>
                </c:pt>
                <c:pt idx="141">
                  <c:v>13.673570253062513</c:v>
                </c:pt>
                <c:pt idx="142">
                  <c:v>13.73306758215494</c:v>
                </c:pt>
                <c:pt idx="143">
                  <c:v>13.792823799899235</c:v>
                </c:pt>
                <c:pt idx="144">
                  <c:v>13.852840032788562</c:v>
                </c:pt>
                <c:pt idx="145">
                  <c:v>13.913117412217746</c:v>
                </c:pt>
                <c:pt idx="146">
                  <c:v>13.973657074504617</c:v>
                </c:pt>
                <c:pt idx="147">
                  <c:v>14.034460160911419</c:v>
                </c:pt>
                <c:pt idx="148">
                  <c:v>14.09552781766633</c:v>
                </c:pt>
                <c:pt idx="149">
                  <c:v>14.156861195985083</c:v>
                </c:pt>
                <c:pt idx="150">
                  <c:v>14.218461452092635</c:v>
                </c:pt>
                <c:pt idx="151">
                  <c:v>14.280329747244998</c:v>
                </c:pt>
                <c:pt idx="152">
                  <c:v>14.342467247751117</c:v>
                </c:pt>
                <c:pt idx="153">
                  <c:v>14.404875124994851</c:v>
                </c:pt>
                <c:pt idx="154">
                  <c:v>14.467554555457065</c:v>
                </c:pt>
                <c:pt idx="155">
                  <c:v>14.530506720737803</c:v>
                </c:pt>
                <c:pt idx="156">
                  <c:v>14.593732807578562</c:v>
                </c:pt>
                <c:pt idx="157">
                  <c:v>14.65723400788467</c:v>
                </c:pt>
                <c:pt idx="158">
                  <c:v>14.721011518747751</c:v>
                </c:pt>
                <c:pt idx="159">
                  <c:v>14.785066542468281</c:v>
                </c:pt>
                <c:pt idx="160">
                  <c:v>14.849400286578277</c:v>
                </c:pt>
                <c:pt idx="161">
                  <c:v>14.914013963864042</c:v>
                </c:pt>
                <c:pt idx="162">
                  <c:v>14.978908792389037</c:v>
                </c:pt>
                <c:pt idx="163">
                  <c:v>15.044085995516838</c:v>
                </c:pt>
                <c:pt idx="164">
                  <c:v>15.109546801934201</c:v>
                </c:pt>
                <c:pt idx="165">
                  <c:v>15.175292445674229</c:v>
                </c:pt>
                <c:pt idx="166">
                  <c:v>15.241324166139606</c:v>
                </c:pt>
                <c:pt idx="167">
                  <c:v>15.307643208126027</c:v>
                </c:pt>
                <c:pt idx="168">
                  <c:v>15.374250821845585</c:v>
                </c:pt>
                <c:pt idx="169">
                  <c:v>15.441148262950398</c:v>
                </c:pt>
                <c:pt idx="170">
                  <c:v>15.508336792556252</c:v>
                </c:pt>
                <c:pt idx="171">
                  <c:v>15.575817677266384</c:v>
                </c:pt>
                <c:pt idx="172">
                  <c:v>15.643592189195358</c:v>
                </c:pt>
                <c:pt idx="173">
                  <c:v>15.711661605993045</c:v>
                </c:pt>
                <c:pt idx="174">
                  <c:v>15.780027210868717</c:v>
                </c:pt>
                <c:pt idx="175">
                  <c:v>15.848690292615206</c:v>
                </c:pt>
                <c:pt idx="176">
                  <c:v>15.917652145633248</c:v>
                </c:pt>
                <c:pt idx="177">
                  <c:v>15.986914069955851</c:v>
                </c:pt>
                <c:pt idx="178">
                  <c:v>16.056477371272809</c:v>
                </c:pt>
                <c:pt idx="179">
                  <c:v>16.126343360955325</c:v>
                </c:pt>
                <c:pt idx="180">
                  <c:v>16.196513356080718</c:v>
                </c:pt>
                <c:pt idx="181">
                  <c:v>16.266988679457267</c:v>
                </c:pt>
                <c:pt idx="182">
                  <c:v>16.337770659649131</c:v>
                </c:pt>
                <c:pt idx="183">
                  <c:v>16.408860631001421</c:v>
                </c:pt>
                <c:pt idx="184">
                  <c:v>16.480259933665309</c:v>
                </c:pt>
                <c:pt idx="185">
                  <c:v>16.551969913623346</c:v>
                </c:pt>
                <c:pt idx="186">
                  <c:v>16.623991922714797</c:v>
                </c:pt>
                <c:pt idx="187">
                  <c:v>16.696327318661147</c:v>
                </c:pt>
                <c:pt idx="188">
                  <c:v>16.768977465091677</c:v>
                </c:pt>
                <c:pt idx="189">
                  <c:v>16.841943731569188</c:v>
                </c:pt>
                <c:pt idx="190">
                  <c:v>16.915227493615809</c:v>
                </c:pt>
                <c:pt idx="191">
                  <c:v>16.988830132738933</c:v>
                </c:pt>
                <c:pt idx="192">
                  <c:v>17.062753036457256</c:v>
                </c:pt>
                <c:pt idx="193">
                  <c:v>17.136997598326928</c:v>
                </c:pt>
                <c:pt idx="194">
                  <c:v>17.211565217967841</c:v>
                </c:pt>
                <c:pt idx="195">
                  <c:v>17.286457301090003</c:v>
                </c:pt>
                <c:pt idx="196">
                  <c:v>17.361675259520037</c:v>
                </c:pt>
                <c:pt idx="197">
                  <c:v>17.437220511227803</c:v>
                </c:pt>
                <c:pt idx="198">
                  <c:v>17.513094480353111</c:v>
                </c:pt>
                <c:pt idx="199">
                  <c:v>17.589298597232602</c:v>
                </c:pt>
                <c:pt idx="200">
                  <c:v>17.665834298426663</c:v>
                </c:pt>
                <c:pt idx="201">
                  <c:v>17.742703026746558</c:v>
                </c:pt>
                <c:pt idx="202">
                  <c:v>17.8199062312816</c:v>
                </c:pt>
                <c:pt idx="203">
                  <c:v>17.897445367426467</c:v>
                </c:pt>
                <c:pt idx="204">
                  <c:v>17.975321896908653</c:v>
                </c:pt>
                <c:pt idx="205">
                  <c:v>18.053537287816017</c:v>
                </c:pt>
                <c:pt idx="206">
                  <c:v>18.132093014624445</c:v>
                </c:pt>
                <c:pt idx="207">
                  <c:v>18.210990558225678</c:v>
                </c:pt>
                <c:pt idx="208">
                  <c:v>18.290231405955197</c:v>
                </c:pt>
                <c:pt idx="209">
                  <c:v>18.369817051620263</c:v>
                </c:pt>
                <c:pt idx="210">
                  <c:v>18.449748995528111</c:v>
                </c:pt>
                <c:pt idx="211">
                  <c:v>18.530028744514198</c:v>
                </c:pt>
                <c:pt idx="212">
                  <c:v>18.610657811970626</c:v>
                </c:pt>
                <c:pt idx="213">
                  <c:v>18.691637717874659</c:v>
                </c:pt>
                <c:pt idx="214">
                  <c:v>18.772969988817401</c:v>
                </c:pt>
                <c:pt idx="215">
                  <c:v>18.854656158032544</c:v>
                </c:pt>
                <c:pt idx="216">
                  <c:v>18.93669776542529</c:v>
                </c:pt>
                <c:pt idx="217">
                  <c:v>19.019096357601388</c:v>
                </c:pt>
                <c:pt idx="218">
                  <c:v>19.10185348789625</c:v>
                </c:pt>
                <c:pt idx="219">
                  <c:v>19.18497071640429</c:v>
                </c:pt>
                <c:pt idx="220">
                  <c:v>19.2684496100083</c:v>
                </c:pt>
                <c:pt idx="221">
                  <c:v>19.35229174240899</c:v>
                </c:pt>
                <c:pt idx="222">
                  <c:v>19.436498694154658</c:v>
                </c:pt>
                <c:pt idx="223">
                  <c:v>19.521072052670988</c:v>
                </c:pt>
                <c:pt idx="224">
                  <c:v>19.606013412290988</c:v>
                </c:pt>
                <c:pt idx="225">
                  <c:v>19.691324374285003</c:v>
                </c:pt>
                <c:pt idx="226">
                  <c:v>19.777006546890949</c:v>
                </c:pt>
                <c:pt idx="227">
                  <c:v>19.86306154534461</c:v>
                </c:pt>
                <c:pt idx="228">
                  <c:v>19.949490991910086</c:v>
                </c:pt>
                <c:pt idx="229">
                  <c:v>20.036296515910383</c:v>
                </c:pt>
                <c:pt idx="230">
                  <c:v>20.123479753758115</c:v>
                </c:pt>
                <c:pt idx="231">
                  <c:v>20.211042348986368</c:v>
                </c:pt>
                <c:pt idx="232">
                  <c:v>20.298985952279672</c:v>
                </c:pt>
                <c:pt idx="233">
                  <c:v>20.387312221505141</c:v>
                </c:pt>
                <c:pt idx="234">
                  <c:v>20.476022821743666</c:v>
                </c:pt>
                <c:pt idx="235">
                  <c:v>20.565119425321381</c:v>
                </c:pt>
                <c:pt idx="236">
                  <c:v>20.654603711841155</c:v>
                </c:pt>
                <c:pt idx="237">
                  <c:v>20.744477368214234</c:v>
                </c:pt>
                <c:pt idx="238">
                  <c:v>20.834742088692082</c:v>
                </c:pt>
                <c:pt idx="239">
                  <c:v>20.92539957489829</c:v>
                </c:pt>
                <c:pt idx="240">
                  <c:v>21.016451535860661</c:v>
                </c:pt>
                <c:pt idx="241">
                  <c:v>21.107899688043442</c:v>
                </c:pt>
                <c:pt idx="242">
                  <c:v>21.199745755379674</c:v>
                </c:pt>
                <c:pt idx="243">
                  <c:v>21.291991469303653</c:v>
                </c:pt>
                <c:pt idx="244">
                  <c:v>21.384638568783647</c:v>
                </c:pt>
                <c:pt idx="245">
                  <c:v>21.477688800354617</c:v>
                </c:pt>
                <c:pt idx="246">
                  <c:v>21.571143918151162</c:v>
                </c:pt>
                <c:pt idx="247">
                  <c:v>21.665005683940585</c:v>
                </c:pt>
                <c:pt idx="248">
                  <c:v>21.759275867156109</c:v>
                </c:pt>
                <c:pt idx="249">
                  <c:v>21.853956244930231</c:v>
                </c:pt>
                <c:pt idx="250">
                  <c:v>21.949048602128226</c:v>
                </c:pt>
                <c:pt idx="251">
                  <c:v>22.044554731381766</c:v>
                </c:pt>
                <c:pt idx="252">
                  <c:v>22.140476433122767</c:v>
                </c:pt>
                <c:pt idx="253">
                  <c:v>22.236815515617291</c:v>
                </c:pt>
                <c:pt idx="254">
                  <c:v>22.333573794999651</c:v>
                </c:pt>
                <c:pt idx="255">
                  <c:v>22.430753095306628</c:v>
                </c:pt>
                <c:pt idx="256">
                  <c:v>22.52835524851189</c:v>
                </c:pt>
                <c:pt idx="257">
                  <c:v>22.626382094560487</c:v>
                </c:pt>
                <c:pt idx="258">
                  <c:v>22.724835481403584</c:v>
                </c:pt>
                <c:pt idx="259">
                  <c:v>22.823717265033238</c:v>
                </c:pt>
                <c:pt idx="260">
                  <c:v>22.923029309517442</c:v>
                </c:pt>
                <c:pt idx="261">
                  <c:v>23.022773487035238</c:v>
                </c:pt>
                <c:pt idx="262">
                  <c:v>23.12295167791202</c:v>
                </c:pt>
                <c:pt idx="263">
                  <c:v>23.223565770654972</c:v>
                </c:pt>
                <c:pt idx="264">
                  <c:v>23.324617661988665</c:v>
                </c:pt>
                <c:pt idx="265">
                  <c:v>23.426109256890836</c:v>
                </c:pt>
                <c:pt idx="266">
                  <c:v>23.528042468628282</c:v>
                </c:pt>
                <c:pt idx="267">
                  <c:v>23.63041921879293</c:v>
                </c:pt>
                <c:pt idx="268">
                  <c:v>23.733241437338044</c:v>
                </c:pt>
                <c:pt idx="269">
                  <c:v>23.836511062614655</c:v>
                </c:pt>
                <c:pt idx="270">
                  <c:v>23.940230041408057</c:v>
                </c:pt>
                <c:pt idx="271">
                  <c:v>24.044400328974529</c:v>
                </c:pt>
                <c:pt idx="272">
                  <c:v>24.14902388907819</c:v>
                </c:pt>
                <c:pt idx="273">
                  <c:v>24.254102694028006</c:v>
                </c:pt>
                <c:pt idx="274">
                  <c:v>24.359638724714998</c:v>
                </c:pt>
                <c:pt idx="275">
                  <c:v>24.46563397064957</c:v>
                </c:pt>
                <c:pt idx="276">
                  <c:v>24.572090429998976</c:v>
                </c:pt>
                <c:pt idx="277">
                  <c:v>24.679010109625072</c:v>
                </c:pt>
                <c:pt idx="278">
                  <c:v>24.786395025122083</c:v>
                </c:pt>
                <c:pt idx="279">
                  <c:v>24.894247200854611</c:v>
                </c:pt>
                <c:pt idx="280">
                  <c:v>25.002568669995824</c:v>
                </c:pt>
                <c:pt idx="281">
                  <c:v>25.111361474565751</c:v>
                </c:pt>
                <c:pt idx="282">
                  <c:v>25.220627665469792</c:v>
                </c:pt>
                <c:pt idx="283">
                  <c:v>25.330369302537399</c:v>
                </c:pt>
                <c:pt idx="284">
                  <c:v>25.440588454560846</c:v>
                </c:pt>
                <c:pt idx="285">
                  <c:v>25.551287199334315</c:v>
                </c:pt>
                <c:pt idx="286">
                  <c:v>25.662467623692994</c:v>
                </c:pt>
                <c:pt idx="287">
                  <c:v>25.774131823552462</c:v>
                </c:pt>
                <c:pt idx="288">
                  <c:v>25.88628190394817</c:v>
                </c:pt>
                <c:pt idx="289">
                  <c:v>25.99891997907514</c:v>
                </c:pt>
                <c:pt idx="290">
                  <c:v>26.112048172327817</c:v>
                </c:pt>
                <c:pt idx="291">
                  <c:v>26.225668616340101</c:v>
                </c:pt>
                <c:pt idx="292">
                  <c:v>26.339783453025557</c:v>
                </c:pt>
                <c:pt idx="293">
                  <c:v>26.454394833617741</c:v>
                </c:pt>
                <c:pt idx="294">
                  <c:v>26.569504918710848</c:v>
                </c:pt>
                <c:pt idx="295">
                  <c:v>26.685115878300362</c:v>
                </c:pt>
                <c:pt idx="296">
                  <c:v>26.801229891824008</c:v>
                </c:pt>
                <c:pt idx="297">
                  <c:v>26.917849148202809</c:v>
                </c:pt>
                <c:pt idx="298">
                  <c:v>27.034975845882375</c:v>
                </c:pt>
                <c:pt idx="299">
                  <c:v>27.152612192874326</c:v>
                </c:pt>
                <c:pt idx="300">
                  <c:v>27.270760406797944</c:v>
                </c:pt>
                <c:pt idx="301">
                  <c:v>27.389422714921924</c:v>
                </c:pt>
                <c:pt idx="302">
                  <c:v>27.508601354206434</c:v>
                </c:pt>
                <c:pt idx="303">
                  <c:v>27.62829857134523</c:v>
                </c:pt>
                <c:pt idx="304">
                  <c:v>27.748516622808037</c:v>
                </c:pt>
                <c:pt idx="305">
                  <c:v>27.869257774883071</c:v>
                </c:pt>
                <c:pt idx="306">
                  <c:v>27.990524303719777</c:v>
                </c:pt>
                <c:pt idx="307">
                  <c:v>28.112318495371717</c:v>
                </c:pt>
                <c:pt idx="308">
                  <c:v>28.234642645839696</c:v>
                </c:pt>
                <c:pt idx="309">
                  <c:v>28.357499061115018</c:v>
                </c:pt>
                <c:pt idx="310">
                  <c:v>28.48089005722295</c:v>
                </c:pt>
                <c:pt idx="311">
                  <c:v>28.60481796026642</c:v>
                </c:pt>
                <c:pt idx="312">
                  <c:v>28.729285106469845</c:v>
                </c:pt>
                <c:pt idx="313">
                  <c:v>28.854293842223171</c:v>
                </c:pt>
                <c:pt idx="314">
                  <c:v>28.979846524126103</c:v>
                </c:pt>
                <c:pt idx="315">
                  <c:v>29.105945519032542</c:v>
                </c:pt>
                <c:pt idx="316">
                  <c:v>29.232593204095195</c:v>
                </c:pt>
                <c:pt idx="317">
                  <c:v>29.359791966810405</c:v>
                </c:pt>
                <c:pt idx="318">
                  <c:v>29.487544205063109</c:v>
                </c:pt>
                <c:pt idx="319">
                  <c:v>29.615852327172107</c:v>
                </c:pt>
                <c:pt idx="320">
                  <c:v>29.74471875193543</c:v>
                </c:pt>
                <c:pt idx="321">
                  <c:v>29.874145908675931</c:v>
                </c:pt>
                <c:pt idx="322">
                  <c:v>30.004136237287096</c:v>
                </c:pt>
                <c:pt idx="323">
                  <c:v>30.134692188279036</c:v>
                </c:pt>
                <c:pt idx="324">
                  <c:v>30.265816222824679</c:v>
                </c:pt>
                <c:pt idx="325">
                  <c:v>30.397510812806164</c:v>
                </c:pt>
                <c:pt idx="326">
                  <c:v>30.529778440861467</c:v>
                </c:pt>
                <c:pt idx="327">
                  <c:v>30.66262160043113</c:v>
                </c:pt>
                <c:pt idx="328">
                  <c:v>30.796042795805366</c:v>
                </c:pt>
                <c:pt idx="329">
                  <c:v>30.930044542171199</c:v>
                </c:pt>
                <c:pt idx="330">
                  <c:v>31.064629365659901</c:v>
                </c:pt>
                <c:pt idx="331">
                  <c:v>31.199799803394608</c:v>
                </c:pt>
                <c:pt idx="332">
                  <c:v>31.335558403538155</c:v>
                </c:pt>
                <c:pt idx="333">
                  <c:v>31.471907725341104</c:v>
                </c:pt>
                <c:pt idx="334">
                  <c:v>31.608850339190013</c:v>
                </c:pt>
                <c:pt idx="335">
                  <c:v>31.746388826655835</c:v>
                </c:pt>
                <c:pt idx="336">
                  <c:v>31.884525780542653</c:v>
                </c:pt>
                <c:pt idx="337">
                  <c:v>32.023263804936526</c:v>
                </c:pt>
                <c:pt idx="338">
                  <c:v>32.162605515254569</c:v>
                </c:pt>
                <c:pt idx="339">
                  <c:v>32.302553538294291</c:v>
                </c:pt>
                <c:pt idx="340">
                  <c:v>32.443110512283063</c:v>
                </c:pt>
                <c:pt idx="341">
                  <c:v>32.584279086927914</c:v>
                </c:pt>
                <c:pt idx="342">
                  <c:v>32.726061923465444</c:v>
                </c:pt>
                <c:pt idx="343">
                  <c:v>32.868461694711968</c:v>
                </c:pt>
                <c:pt idx="344">
                  <c:v>33.011481085113964</c:v>
                </c:pt>
                <c:pt idx="345">
                  <c:v>33.155122790798643</c:v>
                </c:pt>
                <c:pt idx="346">
                  <c:v>33.299389519624782</c:v>
                </c:pt>
                <c:pt idx="347">
                  <c:v>33.444283991233767</c:v>
                </c:pt>
                <c:pt idx="348">
                  <c:v>33.589808937100862</c:v>
                </c:pt>
                <c:pt idx="349">
                  <c:v>33.735967100586699</c:v>
                </c:pt>
                <c:pt idx="350">
                  <c:v>33.882761236989012</c:v>
                </c:pt>
                <c:pt idx="351">
                  <c:v>34.030194113594568</c:v>
                </c:pt>
                <c:pt idx="352">
                  <c:v>34.178268509731311</c:v>
                </c:pt>
                <c:pt idx="353">
                  <c:v>34.326987216820783</c:v>
                </c:pt>
                <c:pt idx="354">
                  <c:v>34.476353038430766</c:v>
                </c:pt>
                <c:pt idx="355">
                  <c:v>34.626368790328087</c:v>
                </c:pt>
                <c:pt idx="356">
                  <c:v>34.777037300531717</c:v>
                </c:pt>
                <c:pt idx="357">
                  <c:v>34.928361409366104</c:v>
                </c:pt>
                <c:pt idx="358">
                  <c:v>35.080343969514701</c:v>
                </c:pt>
                <c:pt idx="359">
                  <c:v>35.232987846073726</c:v>
                </c:pt>
                <c:pt idx="360">
                  <c:v>35.386295916606194</c:v>
                </c:pt>
                <c:pt idx="361">
                  <c:v>35.540271071196159</c:v>
                </c:pt>
                <c:pt idx="362">
                  <c:v>35.694916212503209</c:v>
                </c:pt>
                <c:pt idx="363">
                  <c:v>35.850234255817178</c:v>
                </c:pt>
                <c:pt idx="364">
                  <c:v>36.006228129113069</c:v>
                </c:pt>
                <c:pt idx="365">
                  <c:v>36.162900773106301</c:v>
                </c:pt>
                <c:pt idx="366">
                  <c:v>36.320255141308138</c:v>
                </c:pt>
                <c:pt idx="367">
                  <c:v>36.478294200081343</c:v>
                </c:pt>
                <c:pt idx="368">
                  <c:v>36.637020928696074</c:v>
                </c:pt>
                <c:pt idx="369">
                  <c:v>36.796438319386141</c:v>
                </c:pt>
                <c:pt idx="370">
                  <c:v>36.956549377405324</c:v>
                </c:pt>
                <c:pt idx="371">
                  <c:v>37.117357121084069</c:v>
                </c:pt>
                <c:pt idx="372">
                  <c:v>37.278864581886367</c:v>
                </c:pt>
                <c:pt idx="373">
                  <c:v>37.441074804466936</c:v>
                </c:pt>
                <c:pt idx="374">
                  <c:v>37.603990846728564</c:v>
                </c:pt>
                <c:pt idx="375">
                  <c:v>37.767615779879804</c:v>
                </c:pt>
                <c:pt idx="376">
                  <c:v>37.931952688492864</c:v>
                </c:pt>
                <c:pt idx="377">
                  <c:v>38.097004670561695</c:v>
                </c:pt>
                <c:pt idx="378">
                  <c:v>38.262774837560485</c:v>
                </c:pt>
                <c:pt idx="379">
                  <c:v>38.429266314502264</c:v>
                </c:pt>
                <c:pt idx="380">
                  <c:v>38.596482239997812</c:v>
                </c:pt>
                <c:pt idx="381">
                  <c:v>38.764425766314837</c:v>
                </c:pt>
                <c:pt idx="382">
                  <c:v>38.9331000594374</c:v>
                </c:pt>
                <c:pt idx="383">
                  <c:v>39.102508299125617</c:v>
                </c:pt>
                <c:pt idx="384">
                  <c:v>39.272653678975558</c:v>
                </c:pt>
                <c:pt idx="385">
                  <c:v>39.443539406479502</c:v>
                </c:pt>
                <c:pt idx="386">
                  <c:v>39.615168703086333</c:v>
                </c:pt>
                <c:pt idx="387">
                  <c:v>39.787544804262346</c:v>
                </c:pt>
                <c:pt idx="388">
                  <c:v>39.960670959552218</c:v>
                </c:pt>
                <c:pt idx="389">
                  <c:v>40.134550432640225</c:v>
                </c:pt>
                <c:pt idx="390">
                  <c:v>40.309186501411823</c:v>
                </c:pt>
                <c:pt idx="391">
                  <c:v>40.48458245801541</c:v>
                </c:pt>
                <c:pt idx="392">
                  <c:v>40.660741608924404</c:v>
                </c:pt>
                <c:pt idx="393">
                  <c:v>40.837667274999525</c:v>
                </c:pt>
                <c:pt idx="394">
                  <c:v>41.015362791551482</c:v>
                </c:pt>
                <c:pt idx="395">
                  <c:v>41.19383150840379</c:v>
                </c:pt>
                <c:pt idx="396">
                  <c:v>41.373076789955931</c:v>
                </c:pt>
                <c:pt idx="397">
                  <c:v>41.553102015246793</c:v>
                </c:pt>
                <c:pt idx="398">
                  <c:v>41.733910578018346</c:v>
                </c:pt>
                <c:pt idx="399">
                  <c:v>41.915505886779627</c:v>
                </c:pt>
                <c:pt idx="400">
                  <c:v>42.097891364871018</c:v>
                </c:pt>
                <c:pt idx="401">
                  <c:v>42.281070450528759</c:v>
                </c:pt>
                <c:pt idx="402">
                  <c:v>42.465046596949733</c:v>
                </c:pt>
                <c:pt idx="403">
                  <c:v>42.649823272356642</c:v>
                </c:pt>
                <c:pt idx="404">
                  <c:v>42.835403960063324</c:v>
                </c:pt>
                <c:pt idx="405">
                  <c:v>43.021792158540443</c:v>
                </c:pt>
                <c:pt idx="406">
                  <c:v>43.208991381481432</c:v>
                </c:pt>
                <c:pt idx="407">
                  <c:v>43.397005157868747</c:v>
                </c:pt>
                <c:pt idx="408">
                  <c:v>43.585837032040374</c:v>
                </c:pt>
                <c:pt idx="409">
                  <c:v>43.775490563756648</c:v>
                </c:pt>
                <c:pt idx="410">
                  <c:v>43.965969328267391</c:v>
                </c:pt>
                <c:pt idx="411">
                  <c:v>44.157276916379232</c:v>
                </c:pt>
                <c:pt idx="412">
                  <c:v>44.349416934523397</c:v>
                </c:pt>
                <c:pt idx="413">
                  <c:v>44.542393004823637</c:v>
                </c:pt>
                <c:pt idx="414">
                  <c:v>44.736208765164534</c:v>
                </c:pt>
                <c:pt idx="415">
                  <c:v>44.930867869260041</c:v>
                </c:pt>
                <c:pt idx="416">
                  <c:v>45.126373986722427</c:v>
                </c:pt>
                <c:pt idx="417">
                  <c:v>45.322730803131414</c:v>
                </c:pt>
                <c:pt idx="418">
                  <c:v>45.519942020103592</c:v>
                </c:pt>
                <c:pt idx="419">
                  <c:v>45.71801135536235</c:v>
                </c:pt>
                <c:pt idx="420">
                  <c:v>45.916942542807831</c:v>
                </c:pt>
                <c:pt idx="421">
                  <c:v>46.116739332587393</c:v>
                </c:pt>
                <c:pt idx="422">
                  <c:v>46.317405491166262</c:v>
                </c:pt>
                <c:pt idx="423">
                  <c:v>46.518944801398554</c:v>
                </c:pt>
                <c:pt idx="424">
                  <c:v>46.721361062598589</c:v>
                </c:pt>
                <c:pt idx="425">
                  <c:v>46.92465809061251</c:v>
                </c:pt>
                <c:pt idx="426">
                  <c:v>47.128839717890244</c:v>
                </c:pt>
                <c:pt idx="427">
                  <c:v>47.333909793557659</c:v>
                </c:pt>
                <c:pt idx="428">
                  <c:v>47.539872183489251</c:v>
                </c:pt>
                <c:pt idx="429">
                  <c:v>47.746730770380928</c:v>
                </c:pt>
                <c:pt idx="430">
                  <c:v>47.954489453823264</c:v>
                </c:pt>
                <c:pt idx="431">
                  <c:v>48.163152150374962</c:v>
                </c:pt>
                <c:pt idx="432">
                  <c:v>48.372722793636726</c:v>
                </c:pt>
                <c:pt idx="433">
                  <c:v>48.583205334325378</c:v>
                </c:pt>
                <c:pt idx="434">
                  <c:v>48.794603740348379</c:v>
                </c:pt>
                <c:pt idx="435">
                  <c:v>49.006921996878624</c:v>
                </c:pt>
                <c:pt idx="436">
                  <c:v>49.220164106429479</c:v>
                </c:pt>
                <c:pt idx="437">
                  <c:v>49.43433408893037</c:v>
                </c:pt>
                <c:pt idx="438">
                  <c:v>49.649435981802498</c:v>
                </c:pt>
                <c:pt idx="439">
                  <c:v>49.86547384003493</c:v>
                </c:pt>
                <c:pt idx="440">
                  <c:v>50.082451736261085</c:v>
                </c:pt>
                <c:pt idx="441">
                  <c:v>50.300373760835477</c:v>
                </c:pt>
                <c:pt idx="442">
                  <c:v>50.519244021910872</c:v>
                </c:pt>
                <c:pt idx="443">
                  <c:v>50.739066645515585</c:v>
                </c:pt>
                <c:pt idx="444">
                  <c:v>50.959845775631557</c:v>
                </c:pt>
                <c:pt idx="445">
                  <c:v>51.181585574272127</c:v>
                </c:pt>
                <c:pt idx="446">
                  <c:v>51.404290221560736</c:v>
                </c:pt>
                <c:pt idx="447">
                  <c:v>51.627963915809644</c:v>
                </c:pt>
                <c:pt idx="448">
                  <c:v>51.852610873599069</c:v>
                </c:pt>
                <c:pt idx="449">
                  <c:v>52.078235329856703</c:v>
                </c:pt>
                <c:pt idx="450">
                  <c:v>52.304841537937506</c:v>
                </c:pt>
                <c:pt idx="451">
                  <c:v>52.532433769703957</c:v>
                </c:pt>
                <c:pt idx="452">
                  <c:v>52.761016315606469</c:v>
                </c:pt>
                <c:pt idx="453">
                  <c:v>52.990593484764396</c:v>
                </c:pt>
                <c:pt idx="454">
                  <c:v>53.221169605047216</c:v>
                </c:pt>
                <c:pt idx="455">
                  <c:v>53.452749023156088</c:v>
                </c:pt>
                <c:pt idx="456">
                  <c:v>53.685336104705833</c:v>
                </c:pt>
                <c:pt idx="457">
                  <c:v>53.918935234307227</c:v>
                </c:pt>
                <c:pt idx="458">
                  <c:v>54.153550815649631</c:v>
                </c:pt>
                <c:pt idx="459">
                  <c:v>54.389187271584035</c:v>
                </c:pt>
                <c:pt idx="460">
                  <c:v>54.625849044206461</c:v>
                </c:pt>
                <c:pt idx="461">
                  <c:v>54.863540594941554</c:v>
                </c:pt>
                <c:pt idx="462">
                  <c:v>55.102266404626981</c:v>
                </c:pt>
                <c:pt idx="463">
                  <c:v>55.342030973597574</c:v>
                </c:pt>
                <c:pt idx="464">
                  <c:v>55.582838821770309</c:v>
                </c:pt>
                <c:pt idx="465">
                  <c:v>55.824694488729669</c:v>
                </c:pt>
                <c:pt idx="466">
                  <c:v>56.067602533812888</c:v>
                </c:pt>
                <c:pt idx="467">
                  <c:v>56.311567536196257</c:v>
                </c:pt>
                <c:pt idx="468">
                  <c:v>56.556594094981108</c:v>
                </c:pt>
                <c:pt idx="469">
                  <c:v>56.802686829280859</c:v>
                </c:pt>
                <c:pt idx="470">
                  <c:v>57.049850378307717</c:v>
                </c:pt>
                <c:pt idx="471">
                  <c:v>57.298089401460551</c:v>
                </c:pt>
                <c:pt idx="472">
                  <c:v>57.547408578412337</c:v>
                </c:pt>
                <c:pt idx="473">
                  <c:v>57.797812609198552</c:v>
                </c:pt>
                <c:pt idx="474">
                  <c:v>58.049306214305943</c:v>
                </c:pt>
                <c:pt idx="475">
                  <c:v>58.301894134761127</c:v>
                </c:pt>
                <c:pt idx="476">
                  <c:v>58.555581132220382</c:v>
                </c:pt>
                <c:pt idx="477">
                  <c:v>58.810371989059036</c:v>
                </c:pt>
                <c:pt idx="478">
                  <c:v>59.066271508461973</c:v>
                </c:pt>
                <c:pt idx="479">
                  <c:v>59.32328451451383</c:v>
                </c:pt>
                <c:pt idx="480">
                  <c:v>59.581415852290306</c:v>
                </c:pt>
                <c:pt idx="481">
                  <c:v>59.84067038794916</c:v>
                </c:pt>
                <c:pt idx="482">
                  <c:v>60.101053008822085</c:v>
                </c:pt>
                <c:pt idx="483">
                  <c:v>60.362568623507016</c:v>
                </c:pt>
                <c:pt idx="484">
                  <c:v>60.625222161960288</c:v>
                </c:pt>
                <c:pt idx="485">
                  <c:v>60.889018575589979</c:v>
                </c:pt>
                <c:pt idx="486">
                  <c:v>61.153962837348871</c:v>
                </c:pt>
                <c:pt idx="487">
                  <c:v>61.420059941828576</c:v>
                </c:pt>
                <c:pt idx="488">
                  <c:v>61.68731490535329</c:v>
                </c:pt>
                <c:pt idx="489">
                  <c:v>61.955732766074767</c:v>
                </c:pt>
                <c:pt idx="490">
                  <c:v>62.225318584066962</c:v>
                </c:pt>
                <c:pt idx="491">
                  <c:v>62.496077441421527</c:v>
                </c:pt>
                <c:pt idx="492">
                  <c:v>62.768014442343812</c:v>
                </c:pt>
                <c:pt idx="493">
                  <c:v>63.041134713248702</c:v>
                </c:pt>
                <c:pt idx="494">
                  <c:v>63.315443402857703</c:v>
                </c:pt>
                <c:pt idx="495">
                  <c:v>63.590945682295526</c:v>
                </c:pt>
                <c:pt idx="496">
                  <c:v>63.867646745188054</c:v>
                </c:pt>
                <c:pt idx="497">
                  <c:v>64.145551807759801</c:v>
                </c:pt>
                <c:pt idx="498">
                  <c:v>64.424666108932669</c:v>
                </c:pt>
                <c:pt idx="499">
                  <c:v>64.704994910424304</c:v>
                </c:pt>
                <c:pt idx="500">
                  <c:v>64.986543496847545</c:v>
                </c:pt>
                <c:pt idx="501">
                  <c:v>65.269317175810073</c:v>
                </c:pt>
                <c:pt idx="502">
                  <c:v>65.553321278014224</c:v>
                </c:pt>
                <c:pt idx="503">
                  <c:v>65.838561157357802</c:v>
                </c:pt>
                <c:pt idx="504">
                  <c:v>66.125042191034652</c:v>
                </c:pt>
                <c:pt idx="505">
                  <c:v>66.41276977963642</c:v>
                </c:pt>
                <c:pt idx="506">
                  <c:v>66.701749347253937</c:v>
                </c:pt>
                <c:pt idx="507">
                  <c:v>66.991986341579931</c:v>
                </c:pt>
                <c:pt idx="508">
                  <c:v>67.283486234011278</c:v>
                </c:pt>
                <c:pt idx="509">
                  <c:v>67.576254519752396</c:v>
                </c:pt>
                <c:pt idx="510">
                  <c:v>67.870296717918947</c:v>
                </c:pt>
                <c:pt idx="511">
                  <c:v>68.1656183716415</c:v>
                </c:pt>
                <c:pt idx="512">
                  <c:v>68.462225048170467</c:v>
                </c:pt>
                <c:pt idx="513">
                  <c:v>68.760122338980707</c:v>
                </c:pt>
                <c:pt idx="514">
                  <c:v>69.059315859877032</c:v>
                </c:pt>
                <c:pt idx="515">
                  <c:v>69.359811251100297</c:v>
                </c:pt>
                <c:pt idx="516">
                  <c:v>69.661614177433322</c:v>
                </c:pt>
                <c:pt idx="517">
                  <c:v>69.964730328308107</c:v>
                </c:pt>
                <c:pt idx="518">
                  <c:v>70.269165417912674</c:v>
                </c:pt>
                <c:pt idx="519">
                  <c:v>70.574925185299193</c:v>
                </c:pt>
                <c:pt idx="520">
                  <c:v>70.882015394491759</c:v>
                </c:pt>
                <c:pt idx="521">
                  <c:v>71.190441834595504</c:v>
                </c:pt>
                <c:pt idx="522">
                  <c:v>71.500210319905293</c:v>
                </c:pt>
                <c:pt idx="523">
                  <c:v>71.811326690015534</c:v>
                </c:pt>
                <c:pt idx="524">
                  <c:v>72.123796809930468</c:v>
                </c:pt>
                <c:pt idx="525">
                  <c:v>72.437626570174231</c:v>
                </c:pt>
                <c:pt idx="526">
                  <c:v>72.752821886902467</c:v>
                </c:pt>
                <c:pt idx="527">
                  <c:v>73.069388702013342</c:v>
                </c:pt>
                <c:pt idx="528">
                  <c:v>73.387332983260038</c:v>
                </c:pt>
                <c:pt idx="529">
                  <c:v>73.706660724362749</c:v>
                </c:pt>
                <c:pt idx="530">
                  <c:v>74.027377945122183</c:v>
                </c:pt>
                <c:pt idx="531">
                  <c:v>74.349490691532651</c:v>
                </c:pt>
                <c:pt idx="532">
                  <c:v>74.673005035896125</c:v>
                </c:pt>
                <c:pt idx="533">
                  <c:v>74.997927076937017</c:v>
                </c:pt>
                <c:pt idx="534">
                  <c:v>75.324262939916622</c:v>
                </c:pt>
                <c:pt idx="535">
                  <c:v>75.652018776749131</c:v>
                </c:pt>
                <c:pt idx="536">
                  <c:v>75.981200766117098</c:v>
                </c:pt>
                <c:pt idx="537">
                  <c:v>76.311815113588409</c:v>
                </c:pt>
                <c:pt idx="538">
                  <c:v>76.643868051732767</c:v>
                </c:pt>
                <c:pt idx="539">
                  <c:v>76.977365840239685</c:v>
                </c:pt>
                <c:pt idx="540">
                  <c:v>77.312314766036081</c:v>
                </c:pt>
                <c:pt idx="541">
                  <c:v>77.648721143404927</c:v>
                </c:pt>
                <c:pt idx="542">
                  <c:v>77.98659131410453</c:v>
                </c:pt>
                <c:pt idx="543">
                  <c:v>78.325931647487579</c:v>
                </c:pt>
                <c:pt idx="544">
                  <c:v>78.666748540621811</c:v>
                </c:pt>
                <c:pt idx="545">
                  <c:v>79.009048418410003</c:v>
                </c:pt>
                <c:pt idx="546">
                  <c:v>79.352837733711667</c:v>
                </c:pt>
                <c:pt idx="547">
                  <c:v>79.698122967464144</c:v>
                </c:pt>
                <c:pt idx="548">
                  <c:v>80.044910628805326</c:v>
                </c:pt>
                <c:pt idx="549">
                  <c:v>80.393207255195875</c:v>
                </c:pt>
                <c:pt idx="550">
                  <c:v>80.743019412542694</c:v>
                </c:pt>
                <c:pt idx="551">
                  <c:v>81.09435369532288</c:v>
                </c:pt>
                <c:pt idx="552">
                  <c:v>81.44721672670758</c:v>
                </c:pt>
                <c:pt idx="553">
                  <c:v>81.801615158687383</c:v>
                </c:pt>
                <c:pt idx="554">
                  <c:v>82.157555672197262</c:v>
                </c:pt>
                <c:pt idx="555">
                  <c:v>82.515044977242681</c:v>
                </c:pt>
                <c:pt idx="556">
                  <c:v>82.874089813026274</c:v>
                </c:pt>
                <c:pt idx="557">
                  <c:v>83.234696948074756</c:v>
                </c:pt>
                <c:pt idx="558">
                  <c:v>83.596873180366302</c:v>
                </c:pt>
                <c:pt idx="559">
                  <c:v>83.960625337458922</c:v>
                </c:pt>
                <c:pt idx="560">
                  <c:v>84.325960276619369</c:v>
                </c:pt>
                <c:pt idx="561">
                  <c:v>84.692884884951866</c:v>
                </c:pt>
                <c:pt idx="562">
                  <c:v>85.061406079528567</c:v>
                </c:pt>
                <c:pt idx="563">
                  <c:v>85.431530807519394</c:v>
                </c:pt>
                <c:pt idx="564">
                  <c:v>85.803266046323259</c:v>
                </c:pt>
                <c:pt idx="565">
                  <c:v>86.176618803699753</c:v>
                </c:pt>
                <c:pt idx="566">
                  <c:v>86.551596117901056</c:v>
                </c:pt>
                <c:pt idx="567">
                  <c:v>86.928205057804533</c:v>
                </c:pt>
                <c:pt idx="568">
                  <c:v>87.306452723046064</c:v>
                </c:pt>
                <c:pt idx="569">
                  <c:v>87.686346244154208</c:v>
                </c:pt>
                <c:pt idx="570">
                  <c:v>88.067892782683984</c:v>
                </c:pt>
                <c:pt idx="571">
                  <c:v>88.451099531352597</c:v>
                </c:pt>
                <c:pt idx="572">
                  <c:v>88.835973714174386</c:v>
                </c:pt>
                <c:pt idx="573">
                  <c:v>89.222522586597336</c:v>
                </c:pt>
                <c:pt idx="574">
                  <c:v>89.610753435639936</c:v>
                </c:pt>
                <c:pt idx="575">
                  <c:v>90.000673580028447</c:v>
                </c:pt>
                <c:pt idx="576">
                  <c:v>90.392290370334663</c:v>
                </c:pt>
                <c:pt idx="577">
                  <c:v>90.785611189114704</c:v>
                </c:pt>
                <c:pt idx="578">
                  <c:v>91.18064345104834</c:v>
                </c:pt>
                <c:pt idx="579">
                  <c:v>91.577394603078289</c:v>
                </c:pt>
                <c:pt idx="580">
                  <c:v>91.975872124551231</c:v>
                </c:pt>
                <c:pt idx="581">
                  <c:v>92.376083527358162</c:v>
                </c:pt>
                <c:pt idx="582">
                  <c:v>92.778036356076356</c:v>
                </c:pt>
                <c:pt idx="583">
                  <c:v>93.181738188111709</c:v>
                </c:pt>
                <c:pt idx="584">
                  <c:v>93.587196633841401</c:v>
                </c:pt>
                <c:pt idx="585">
                  <c:v>93.994419336757204</c:v>
                </c:pt>
                <c:pt idx="586">
                  <c:v>94.403413973609773</c:v>
                </c:pt>
                <c:pt idx="587">
                  <c:v>94.814188254553585</c:v>
                </c:pt>
                <c:pt idx="588">
                  <c:v>95.226749923291692</c:v>
                </c:pt>
                <c:pt idx="589">
                  <c:v>95.641106757222417</c:v>
                </c:pt>
                <c:pt idx="590">
                  <c:v>96.057266567585316</c:v>
                </c:pt>
                <c:pt idx="591">
                  <c:v>96.475237199608756</c:v>
                </c:pt>
                <c:pt idx="592">
                  <c:v>96.895026532657994</c:v>
                </c:pt>
                <c:pt idx="593">
                  <c:v>97.316642480383166</c:v>
                </c:pt>
                <c:pt idx="594">
                  <c:v>97.740092990869158</c:v>
                </c:pt>
                <c:pt idx="595">
                  <c:v>98.165386046784704</c:v>
                </c:pt>
                <c:pt idx="596">
                  <c:v>98.592529665533618</c:v>
                </c:pt>
                <c:pt idx="597">
                  <c:v>99.02153189940519</c:v>
                </c:pt>
                <c:pt idx="598">
                  <c:v>99.452400835726749</c:v>
                </c:pt>
                <c:pt idx="599">
                  <c:v>99.885144597015426</c:v>
                </c:pt>
                <c:pt idx="600">
                  <c:v>100.31977134113157</c:v>
                </c:pt>
                <c:pt idx="601">
                  <c:v>100.75628926143284</c:v>
                </c:pt>
                <c:pt idx="602">
                  <c:v>101.19470658692801</c:v>
                </c:pt>
                <c:pt idx="603">
                  <c:v>101.63503158243279</c:v>
                </c:pt>
                <c:pt idx="604">
                  <c:v>102.07727254872493</c:v>
                </c:pt>
                <c:pt idx="605">
                  <c:v>102.52143782270146</c:v>
                </c:pt>
                <c:pt idx="606">
                  <c:v>102.96753577753505</c:v>
                </c:pt>
                <c:pt idx="607">
                  <c:v>103.41557482283268</c:v>
                </c:pt>
                <c:pt idx="608">
                  <c:v>103.86556340479345</c:v>
                </c:pt>
              </c:numCache>
            </c:numRef>
          </c:val>
          <c:smooth val="0"/>
          <c:extLst>
            <c:ext xmlns:c16="http://schemas.microsoft.com/office/drawing/2014/chart" uri="{C3380CC4-5D6E-409C-BE32-E72D297353CC}">
              <c16:uniqueId val="{00000000-3FCB-4607-9E1A-EC2B53609C4F}"/>
            </c:ext>
          </c:extLst>
        </c:ser>
        <c:ser>
          <c:idx val="1"/>
          <c:order val="1"/>
          <c:tx>
            <c:v>Actual Observations</c:v>
          </c:tx>
          <c:spPr>
            <a:ln w="28575" cap="rnd">
              <a:solidFill>
                <a:schemeClr val="accent2"/>
              </a:solidFill>
              <a:round/>
            </a:ln>
            <a:effectLst/>
          </c:spPr>
          <c:marker>
            <c:symbol val="none"/>
          </c:marker>
          <c:cat>
            <c:strRef>
              <c:f>'Trend Component (Monthly)'!$C$3:$C$611</c:f>
              <c:strCache>
                <c:ptCount val="609"/>
                <c:pt idx="0">
                  <c:v>Jan'1973</c:v>
                </c:pt>
                <c:pt idx="1">
                  <c:v>Feb'1973</c:v>
                </c:pt>
                <c:pt idx="2">
                  <c:v>Mar'1973</c:v>
                </c:pt>
                <c:pt idx="3">
                  <c:v>Apr'1973</c:v>
                </c:pt>
                <c:pt idx="4">
                  <c:v>May'1973</c:v>
                </c:pt>
                <c:pt idx="5">
                  <c:v>Jun'1973</c:v>
                </c:pt>
                <c:pt idx="6">
                  <c:v>Jul'1973</c:v>
                </c:pt>
                <c:pt idx="7">
                  <c:v>Aug'1973</c:v>
                </c:pt>
                <c:pt idx="8">
                  <c:v>Sep'1973</c:v>
                </c:pt>
                <c:pt idx="9">
                  <c:v>Oct'1973</c:v>
                </c:pt>
                <c:pt idx="10">
                  <c:v>Nov'1973</c:v>
                </c:pt>
                <c:pt idx="11">
                  <c:v>Dec'1973</c:v>
                </c:pt>
                <c:pt idx="12">
                  <c:v>Jan'1974</c:v>
                </c:pt>
                <c:pt idx="13">
                  <c:v>Feb'1974</c:v>
                </c:pt>
                <c:pt idx="14">
                  <c:v>Mar'1974</c:v>
                </c:pt>
                <c:pt idx="15">
                  <c:v>Apr'1974</c:v>
                </c:pt>
                <c:pt idx="16">
                  <c:v>May'1974</c:v>
                </c:pt>
                <c:pt idx="17">
                  <c:v>Jun'1974</c:v>
                </c:pt>
                <c:pt idx="18">
                  <c:v>Jul'1974</c:v>
                </c:pt>
                <c:pt idx="19">
                  <c:v>Aug'1974</c:v>
                </c:pt>
                <c:pt idx="20">
                  <c:v>Sep'1974</c:v>
                </c:pt>
                <c:pt idx="21">
                  <c:v>Oct'1974</c:v>
                </c:pt>
                <c:pt idx="22">
                  <c:v>Nov'1974</c:v>
                </c:pt>
                <c:pt idx="23">
                  <c:v>Dec'1974</c:v>
                </c:pt>
                <c:pt idx="24">
                  <c:v>Jan'1975</c:v>
                </c:pt>
                <c:pt idx="25">
                  <c:v>Feb'1975</c:v>
                </c:pt>
                <c:pt idx="26">
                  <c:v>Mar'1975</c:v>
                </c:pt>
                <c:pt idx="27">
                  <c:v>Apr'1975</c:v>
                </c:pt>
                <c:pt idx="28">
                  <c:v>May'1975</c:v>
                </c:pt>
                <c:pt idx="29">
                  <c:v>Jun'1975</c:v>
                </c:pt>
                <c:pt idx="30">
                  <c:v>Jul'1975</c:v>
                </c:pt>
                <c:pt idx="31">
                  <c:v>Aug'1975</c:v>
                </c:pt>
                <c:pt idx="32">
                  <c:v>Sep'1975</c:v>
                </c:pt>
                <c:pt idx="33">
                  <c:v>Oct'1975</c:v>
                </c:pt>
                <c:pt idx="34">
                  <c:v>Nov'1975</c:v>
                </c:pt>
                <c:pt idx="35">
                  <c:v>Dec'1975</c:v>
                </c:pt>
                <c:pt idx="36">
                  <c:v>Jan'1976</c:v>
                </c:pt>
                <c:pt idx="37">
                  <c:v>Feb'1976</c:v>
                </c:pt>
                <c:pt idx="38">
                  <c:v>Mar'1976</c:v>
                </c:pt>
                <c:pt idx="39">
                  <c:v>Apr'1976</c:v>
                </c:pt>
                <c:pt idx="40">
                  <c:v>May'1976</c:v>
                </c:pt>
                <c:pt idx="41">
                  <c:v>Jun'1976</c:v>
                </c:pt>
                <c:pt idx="42">
                  <c:v>Jul'1976</c:v>
                </c:pt>
                <c:pt idx="43">
                  <c:v>Aug'1976</c:v>
                </c:pt>
                <c:pt idx="44">
                  <c:v>Sep'1976</c:v>
                </c:pt>
                <c:pt idx="45">
                  <c:v>Oct'1976</c:v>
                </c:pt>
                <c:pt idx="46">
                  <c:v>Nov'1976</c:v>
                </c:pt>
                <c:pt idx="47">
                  <c:v>Dec'1976</c:v>
                </c:pt>
                <c:pt idx="48">
                  <c:v>Jan'1977</c:v>
                </c:pt>
                <c:pt idx="49">
                  <c:v>Feb'1977</c:v>
                </c:pt>
                <c:pt idx="50">
                  <c:v>Mar'1977</c:v>
                </c:pt>
                <c:pt idx="51">
                  <c:v>Apr'1977</c:v>
                </c:pt>
                <c:pt idx="52">
                  <c:v>May'1977</c:v>
                </c:pt>
                <c:pt idx="53">
                  <c:v>Jun'1977</c:v>
                </c:pt>
                <c:pt idx="54">
                  <c:v>Jul'1977</c:v>
                </c:pt>
                <c:pt idx="55">
                  <c:v>Aug'1977</c:v>
                </c:pt>
                <c:pt idx="56">
                  <c:v>Sep'1977</c:v>
                </c:pt>
                <c:pt idx="57">
                  <c:v>Oct'1977</c:v>
                </c:pt>
                <c:pt idx="58">
                  <c:v>Nov'1977</c:v>
                </c:pt>
                <c:pt idx="59">
                  <c:v>Dec'1977</c:v>
                </c:pt>
                <c:pt idx="60">
                  <c:v>Jan'1978</c:v>
                </c:pt>
                <c:pt idx="61">
                  <c:v>Feb'1978</c:v>
                </c:pt>
                <c:pt idx="62">
                  <c:v>Mar'1978</c:v>
                </c:pt>
                <c:pt idx="63">
                  <c:v>Apr'1978</c:v>
                </c:pt>
                <c:pt idx="64">
                  <c:v>May'1978</c:v>
                </c:pt>
                <c:pt idx="65">
                  <c:v>Jun'1978</c:v>
                </c:pt>
                <c:pt idx="66">
                  <c:v>Jul'1978</c:v>
                </c:pt>
                <c:pt idx="67">
                  <c:v>Aug'1978</c:v>
                </c:pt>
                <c:pt idx="68">
                  <c:v>Sep'1978</c:v>
                </c:pt>
                <c:pt idx="69">
                  <c:v>Oct'1978</c:v>
                </c:pt>
                <c:pt idx="70">
                  <c:v>Nov'1978</c:v>
                </c:pt>
                <c:pt idx="71">
                  <c:v>Dec'1978</c:v>
                </c:pt>
                <c:pt idx="72">
                  <c:v>Jan'1979</c:v>
                </c:pt>
                <c:pt idx="73">
                  <c:v>Feb'1979</c:v>
                </c:pt>
                <c:pt idx="74">
                  <c:v>Mar'1979</c:v>
                </c:pt>
                <c:pt idx="75">
                  <c:v>Apr'1979</c:v>
                </c:pt>
                <c:pt idx="76">
                  <c:v>May'1979</c:v>
                </c:pt>
                <c:pt idx="77">
                  <c:v>Jun'1979</c:v>
                </c:pt>
                <c:pt idx="78">
                  <c:v>Jul'1979</c:v>
                </c:pt>
                <c:pt idx="79">
                  <c:v>Aug'1979</c:v>
                </c:pt>
                <c:pt idx="80">
                  <c:v>Sep'1979</c:v>
                </c:pt>
                <c:pt idx="81">
                  <c:v>Oct'1979</c:v>
                </c:pt>
                <c:pt idx="82">
                  <c:v>Nov'1979</c:v>
                </c:pt>
                <c:pt idx="83">
                  <c:v>Dec'1979</c:v>
                </c:pt>
                <c:pt idx="84">
                  <c:v>Jan'1980</c:v>
                </c:pt>
                <c:pt idx="85">
                  <c:v>Feb'1980</c:v>
                </c:pt>
                <c:pt idx="86">
                  <c:v>Mar'1980</c:v>
                </c:pt>
                <c:pt idx="87">
                  <c:v>Apr'1980</c:v>
                </c:pt>
                <c:pt idx="88">
                  <c:v>May'1980</c:v>
                </c:pt>
                <c:pt idx="89">
                  <c:v>Jun'1980</c:v>
                </c:pt>
                <c:pt idx="90">
                  <c:v>Jul'1980</c:v>
                </c:pt>
                <c:pt idx="91">
                  <c:v>Aug'1980</c:v>
                </c:pt>
                <c:pt idx="92">
                  <c:v>Sep'1980</c:v>
                </c:pt>
                <c:pt idx="93">
                  <c:v>Oct'1980</c:v>
                </c:pt>
                <c:pt idx="94">
                  <c:v>Nov'1980</c:v>
                </c:pt>
                <c:pt idx="95">
                  <c:v>Dec'1980</c:v>
                </c:pt>
                <c:pt idx="96">
                  <c:v>Jan'1981</c:v>
                </c:pt>
                <c:pt idx="97">
                  <c:v>Feb'1981</c:v>
                </c:pt>
                <c:pt idx="98">
                  <c:v>Mar'1981</c:v>
                </c:pt>
                <c:pt idx="99">
                  <c:v>Apr'1981</c:v>
                </c:pt>
                <c:pt idx="100">
                  <c:v>May'1981</c:v>
                </c:pt>
                <c:pt idx="101">
                  <c:v>Jun'1981</c:v>
                </c:pt>
                <c:pt idx="102">
                  <c:v>Jul'1981</c:v>
                </c:pt>
                <c:pt idx="103">
                  <c:v>Aug'1981</c:v>
                </c:pt>
                <c:pt idx="104">
                  <c:v>Sep'1981</c:v>
                </c:pt>
                <c:pt idx="105">
                  <c:v>Oct'1981</c:v>
                </c:pt>
                <c:pt idx="106">
                  <c:v>Nov'1981</c:v>
                </c:pt>
                <c:pt idx="107">
                  <c:v>Dec'1981</c:v>
                </c:pt>
                <c:pt idx="108">
                  <c:v>Jan'1982</c:v>
                </c:pt>
                <c:pt idx="109">
                  <c:v>Feb'1982</c:v>
                </c:pt>
                <c:pt idx="110">
                  <c:v>Mar'1982</c:v>
                </c:pt>
                <c:pt idx="111">
                  <c:v>Apr'1982</c:v>
                </c:pt>
                <c:pt idx="112">
                  <c:v>May'1982</c:v>
                </c:pt>
                <c:pt idx="113">
                  <c:v>Jun'1982</c:v>
                </c:pt>
                <c:pt idx="114">
                  <c:v>Jul'1982</c:v>
                </c:pt>
                <c:pt idx="115">
                  <c:v>Aug'1982</c:v>
                </c:pt>
                <c:pt idx="116">
                  <c:v>Sep'1982</c:v>
                </c:pt>
                <c:pt idx="117">
                  <c:v>Oct'1982</c:v>
                </c:pt>
                <c:pt idx="118">
                  <c:v>Nov'1982</c:v>
                </c:pt>
                <c:pt idx="119">
                  <c:v>Dec'1982</c:v>
                </c:pt>
                <c:pt idx="120">
                  <c:v>Jan'1983</c:v>
                </c:pt>
                <c:pt idx="121">
                  <c:v>Feb'1983</c:v>
                </c:pt>
                <c:pt idx="122">
                  <c:v>Mar'1983</c:v>
                </c:pt>
                <c:pt idx="123">
                  <c:v>Apr'1983</c:v>
                </c:pt>
                <c:pt idx="124">
                  <c:v>May'1983</c:v>
                </c:pt>
                <c:pt idx="125">
                  <c:v>Jun'1983</c:v>
                </c:pt>
                <c:pt idx="126">
                  <c:v>Jul'1983</c:v>
                </c:pt>
                <c:pt idx="127">
                  <c:v>Aug'1983</c:v>
                </c:pt>
                <c:pt idx="128">
                  <c:v>Sep'1983</c:v>
                </c:pt>
                <c:pt idx="129">
                  <c:v>Oct'1983</c:v>
                </c:pt>
                <c:pt idx="130">
                  <c:v>Nov'1983</c:v>
                </c:pt>
                <c:pt idx="131">
                  <c:v>Dec'1983</c:v>
                </c:pt>
                <c:pt idx="132">
                  <c:v>Jan'1984</c:v>
                </c:pt>
                <c:pt idx="133">
                  <c:v>Feb'1984</c:v>
                </c:pt>
                <c:pt idx="134">
                  <c:v>Mar'1984</c:v>
                </c:pt>
                <c:pt idx="135">
                  <c:v>Apr'1984</c:v>
                </c:pt>
                <c:pt idx="136">
                  <c:v>May'1984</c:v>
                </c:pt>
                <c:pt idx="137">
                  <c:v>Jun'1984</c:v>
                </c:pt>
                <c:pt idx="138">
                  <c:v>Jul'1984</c:v>
                </c:pt>
                <c:pt idx="139">
                  <c:v>Aug'1984</c:v>
                </c:pt>
                <c:pt idx="140">
                  <c:v>Sep'1984</c:v>
                </c:pt>
                <c:pt idx="141">
                  <c:v>Oct'1984</c:v>
                </c:pt>
                <c:pt idx="142">
                  <c:v>Nov'1984</c:v>
                </c:pt>
                <c:pt idx="143">
                  <c:v>Dec'1984</c:v>
                </c:pt>
                <c:pt idx="144">
                  <c:v>Jan'1985</c:v>
                </c:pt>
                <c:pt idx="145">
                  <c:v>Feb'1985</c:v>
                </c:pt>
                <c:pt idx="146">
                  <c:v>Mar'1985</c:v>
                </c:pt>
                <c:pt idx="147">
                  <c:v>Apr'1985</c:v>
                </c:pt>
                <c:pt idx="148">
                  <c:v>May'1985</c:v>
                </c:pt>
                <c:pt idx="149">
                  <c:v>Jun'1985</c:v>
                </c:pt>
                <c:pt idx="150">
                  <c:v>Jul'1985</c:v>
                </c:pt>
                <c:pt idx="151">
                  <c:v>Aug'1985</c:v>
                </c:pt>
                <c:pt idx="152">
                  <c:v>Sep'1985</c:v>
                </c:pt>
                <c:pt idx="153">
                  <c:v>Oct'1985</c:v>
                </c:pt>
                <c:pt idx="154">
                  <c:v>Nov'1985</c:v>
                </c:pt>
                <c:pt idx="155">
                  <c:v>Dec'1985</c:v>
                </c:pt>
                <c:pt idx="156">
                  <c:v>Jan'1986</c:v>
                </c:pt>
                <c:pt idx="157">
                  <c:v>Feb'1986</c:v>
                </c:pt>
                <c:pt idx="158">
                  <c:v>Mar'1986</c:v>
                </c:pt>
                <c:pt idx="159">
                  <c:v>Apr'1986</c:v>
                </c:pt>
                <c:pt idx="160">
                  <c:v>May'1986</c:v>
                </c:pt>
                <c:pt idx="161">
                  <c:v>Jun'1986</c:v>
                </c:pt>
                <c:pt idx="162">
                  <c:v>Jul'1986</c:v>
                </c:pt>
                <c:pt idx="163">
                  <c:v>Aug'1986</c:v>
                </c:pt>
                <c:pt idx="164">
                  <c:v>Sep'1986</c:v>
                </c:pt>
                <c:pt idx="165">
                  <c:v>Oct'1986</c:v>
                </c:pt>
                <c:pt idx="166">
                  <c:v>Nov'1986</c:v>
                </c:pt>
                <c:pt idx="167">
                  <c:v>Dec'1986</c:v>
                </c:pt>
                <c:pt idx="168">
                  <c:v>Jan'1987</c:v>
                </c:pt>
                <c:pt idx="169">
                  <c:v>Feb'1987</c:v>
                </c:pt>
                <c:pt idx="170">
                  <c:v>Mar'1987</c:v>
                </c:pt>
                <c:pt idx="171">
                  <c:v>Apr'1987</c:v>
                </c:pt>
                <c:pt idx="172">
                  <c:v>May'1987</c:v>
                </c:pt>
                <c:pt idx="173">
                  <c:v>Jun'1987</c:v>
                </c:pt>
                <c:pt idx="174">
                  <c:v>Jul'1987</c:v>
                </c:pt>
                <c:pt idx="175">
                  <c:v>Aug'1987</c:v>
                </c:pt>
                <c:pt idx="176">
                  <c:v>Sep'1987</c:v>
                </c:pt>
                <c:pt idx="177">
                  <c:v>Oct'1987</c:v>
                </c:pt>
                <c:pt idx="178">
                  <c:v>Nov'1987</c:v>
                </c:pt>
                <c:pt idx="179">
                  <c:v>Dec'1987</c:v>
                </c:pt>
                <c:pt idx="180">
                  <c:v>Jan'1988</c:v>
                </c:pt>
                <c:pt idx="181">
                  <c:v>Feb'1988</c:v>
                </c:pt>
                <c:pt idx="182">
                  <c:v>Mar'1988</c:v>
                </c:pt>
                <c:pt idx="183">
                  <c:v>Apr'1988</c:v>
                </c:pt>
                <c:pt idx="184">
                  <c:v>May'1988</c:v>
                </c:pt>
                <c:pt idx="185">
                  <c:v>Jun'1988</c:v>
                </c:pt>
                <c:pt idx="186">
                  <c:v>Jul'1988</c:v>
                </c:pt>
                <c:pt idx="187">
                  <c:v>Aug'1988</c:v>
                </c:pt>
                <c:pt idx="188">
                  <c:v>Sep'1988</c:v>
                </c:pt>
                <c:pt idx="189">
                  <c:v>Oct'1988</c:v>
                </c:pt>
                <c:pt idx="190">
                  <c:v>Nov'1988</c:v>
                </c:pt>
                <c:pt idx="191">
                  <c:v>Dec'1988</c:v>
                </c:pt>
                <c:pt idx="192">
                  <c:v>Jan'1989</c:v>
                </c:pt>
                <c:pt idx="193">
                  <c:v>Feb'1989</c:v>
                </c:pt>
                <c:pt idx="194">
                  <c:v>Mar'1989</c:v>
                </c:pt>
                <c:pt idx="195">
                  <c:v>Apr'1989</c:v>
                </c:pt>
                <c:pt idx="196">
                  <c:v>May'1989</c:v>
                </c:pt>
                <c:pt idx="197">
                  <c:v>Jun'1989</c:v>
                </c:pt>
                <c:pt idx="198">
                  <c:v>Jul'1989</c:v>
                </c:pt>
                <c:pt idx="199">
                  <c:v>Aug'1989</c:v>
                </c:pt>
                <c:pt idx="200">
                  <c:v>Sep'1989</c:v>
                </c:pt>
                <c:pt idx="201">
                  <c:v>Oct'1989</c:v>
                </c:pt>
                <c:pt idx="202">
                  <c:v>Nov'1989</c:v>
                </c:pt>
                <c:pt idx="203">
                  <c:v>Dec'1989</c:v>
                </c:pt>
                <c:pt idx="204">
                  <c:v>Jan'1990</c:v>
                </c:pt>
                <c:pt idx="205">
                  <c:v>Feb'1990</c:v>
                </c:pt>
                <c:pt idx="206">
                  <c:v>Mar'1990</c:v>
                </c:pt>
                <c:pt idx="207">
                  <c:v>Apr'1990</c:v>
                </c:pt>
                <c:pt idx="208">
                  <c:v>May'1990</c:v>
                </c:pt>
                <c:pt idx="209">
                  <c:v>Jun'1990</c:v>
                </c:pt>
                <c:pt idx="210">
                  <c:v>Jul'1990</c:v>
                </c:pt>
                <c:pt idx="211">
                  <c:v>Aug'1990</c:v>
                </c:pt>
                <c:pt idx="212">
                  <c:v>Sep'1990</c:v>
                </c:pt>
                <c:pt idx="213">
                  <c:v>Oct'1990</c:v>
                </c:pt>
                <c:pt idx="214">
                  <c:v>Nov'1990</c:v>
                </c:pt>
                <c:pt idx="215">
                  <c:v>Dec'1990</c:v>
                </c:pt>
                <c:pt idx="216">
                  <c:v>Jan'1991</c:v>
                </c:pt>
                <c:pt idx="217">
                  <c:v>Feb'1991</c:v>
                </c:pt>
                <c:pt idx="218">
                  <c:v>Mar'1991</c:v>
                </c:pt>
                <c:pt idx="219">
                  <c:v>Apr'1991</c:v>
                </c:pt>
                <c:pt idx="220">
                  <c:v>May'1991</c:v>
                </c:pt>
                <c:pt idx="221">
                  <c:v>Jun'1991</c:v>
                </c:pt>
                <c:pt idx="222">
                  <c:v>Jul'1991</c:v>
                </c:pt>
                <c:pt idx="223">
                  <c:v>Aug'1991</c:v>
                </c:pt>
                <c:pt idx="224">
                  <c:v>Sep'1991</c:v>
                </c:pt>
                <c:pt idx="225">
                  <c:v>Oct'1991</c:v>
                </c:pt>
                <c:pt idx="226">
                  <c:v>Nov'1991</c:v>
                </c:pt>
                <c:pt idx="227">
                  <c:v>Dec'1991</c:v>
                </c:pt>
                <c:pt idx="228">
                  <c:v>Jan'1992</c:v>
                </c:pt>
                <c:pt idx="229">
                  <c:v>Feb'1992</c:v>
                </c:pt>
                <c:pt idx="230">
                  <c:v>Mar'1992</c:v>
                </c:pt>
                <c:pt idx="231">
                  <c:v>Apr'1992</c:v>
                </c:pt>
                <c:pt idx="232">
                  <c:v>May'1992</c:v>
                </c:pt>
                <c:pt idx="233">
                  <c:v>Jun'1992</c:v>
                </c:pt>
                <c:pt idx="234">
                  <c:v>Jul'1992</c:v>
                </c:pt>
                <c:pt idx="235">
                  <c:v>Aug'1992</c:v>
                </c:pt>
                <c:pt idx="236">
                  <c:v>Sep'1992</c:v>
                </c:pt>
                <c:pt idx="237">
                  <c:v>Oct'1992</c:v>
                </c:pt>
                <c:pt idx="238">
                  <c:v>Nov'1992</c:v>
                </c:pt>
                <c:pt idx="239">
                  <c:v>Dec'1992</c:v>
                </c:pt>
                <c:pt idx="240">
                  <c:v>Jan'1993</c:v>
                </c:pt>
                <c:pt idx="241">
                  <c:v>Feb'1993</c:v>
                </c:pt>
                <c:pt idx="242">
                  <c:v>Mar'1993</c:v>
                </c:pt>
                <c:pt idx="243">
                  <c:v>Apr'1993</c:v>
                </c:pt>
                <c:pt idx="244">
                  <c:v>May'1993</c:v>
                </c:pt>
                <c:pt idx="245">
                  <c:v>Jun'1993</c:v>
                </c:pt>
                <c:pt idx="246">
                  <c:v>Jul'1993</c:v>
                </c:pt>
                <c:pt idx="247">
                  <c:v>Aug'1993</c:v>
                </c:pt>
                <c:pt idx="248">
                  <c:v>Sep'1993</c:v>
                </c:pt>
                <c:pt idx="249">
                  <c:v>Oct'1993</c:v>
                </c:pt>
                <c:pt idx="250">
                  <c:v>Nov'1993</c:v>
                </c:pt>
                <c:pt idx="251">
                  <c:v>Dec'1993</c:v>
                </c:pt>
                <c:pt idx="252">
                  <c:v>Jan'1994</c:v>
                </c:pt>
                <c:pt idx="253">
                  <c:v>Feb'1994</c:v>
                </c:pt>
                <c:pt idx="254">
                  <c:v>Mar'1994</c:v>
                </c:pt>
                <c:pt idx="255">
                  <c:v>Apr'1994</c:v>
                </c:pt>
                <c:pt idx="256">
                  <c:v>May'1994</c:v>
                </c:pt>
                <c:pt idx="257">
                  <c:v>Jun'1994</c:v>
                </c:pt>
                <c:pt idx="258">
                  <c:v>Jul'1994</c:v>
                </c:pt>
                <c:pt idx="259">
                  <c:v>Aug'1994</c:v>
                </c:pt>
                <c:pt idx="260">
                  <c:v>Sep'1994</c:v>
                </c:pt>
                <c:pt idx="261">
                  <c:v>Oct'1994</c:v>
                </c:pt>
                <c:pt idx="262">
                  <c:v>Nov'1994</c:v>
                </c:pt>
                <c:pt idx="263">
                  <c:v>Dec'1994</c:v>
                </c:pt>
                <c:pt idx="264">
                  <c:v>Jan'1995</c:v>
                </c:pt>
                <c:pt idx="265">
                  <c:v>Feb'1995</c:v>
                </c:pt>
                <c:pt idx="266">
                  <c:v>Mar'1995</c:v>
                </c:pt>
                <c:pt idx="267">
                  <c:v>Apr'1995</c:v>
                </c:pt>
                <c:pt idx="268">
                  <c:v>May'1995</c:v>
                </c:pt>
                <c:pt idx="269">
                  <c:v>Jun'1995</c:v>
                </c:pt>
                <c:pt idx="270">
                  <c:v>Jul'1995</c:v>
                </c:pt>
                <c:pt idx="271">
                  <c:v>Aug'1995</c:v>
                </c:pt>
                <c:pt idx="272">
                  <c:v>Sep'1995</c:v>
                </c:pt>
                <c:pt idx="273">
                  <c:v>Oct'1995</c:v>
                </c:pt>
                <c:pt idx="274">
                  <c:v>Nov'1995</c:v>
                </c:pt>
                <c:pt idx="275">
                  <c:v>Dec'1995</c:v>
                </c:pt>
                <c:pt idx="276">
                  <c:v>Jan'1996</c:v>
                </c:pt>
                <c:pt idx="277">
                  <c:v>Feb'1996</c:v>
                </c:pt>
                <c:pt idx="278">
                  <c:v>Mar'1996</c:v>
                </c:pt>
                <c:pt idx="279">
                  <c:v>Apr'1996</c:v>
                </c:pt>
                <c:pt idx="280">
                  <c:v>May'1996</c:v>
                </c:pt>
                <c:pt idx="281">
                  <c:v>Jun'1996</c:v>
                </c:pt>
                <c:pt idx="282">
                  <c:v>Jul'1996</c:v>
                </c:pt>
                <c:pt idx="283">
                  <c:v>Aug'1996</c:v>
                </c:pt>
                <c:pt idx="284">
                  <c:v>Sep'1996</c:v>
                </c:pt>
                <c:pt idx="285">
                  <c:v>Oct'1996</c:v>
                </c:pt>
                <c:pt idx="286">
                  <c:v>Nov'1996</c:v>
                </c:pt>
                <c:pt idx="287">
                  <c:v>Dec'1996</c:v>
                </c:pt>
                <c:pt idx="288">
                  <c:v>Jan'1997</c:v>
                </c:pt>
                <c:pt idx="289">
                  <c:v>Feb'1997</c:v>
                </c:pt>
                <c:pt idx="290">
                  <c:v>Mar'1997</c:v>
                </c:pt>
                <c:pt idx="291">
                  <c:v>Apr'1997</c:v>
                </c:pt>
                <c:pt idx="292">
                  <c:v>May'1997</c:v>
                </c:pt>
                <c:pt idx="293">
                  <c:v>Jun'1997</c:v>
                </c:pt>
                <c:pt idx="294">
                  <c:v>Jul'1997</c:v>
                </c:pt>
                <c:pt idx="295">
                  <c:v>Aug'1997</c:v>
                </c:pt>
                <c:pt idx="296">
                  <c:v>Sep'1997</c:v>
                </c:pt>
                <c:pt idx="297">
                  <c:v>Oct'1997</c:v>
                </c:pt>
                <c:pt idx="298">
                  <c:v>Nov'1997</c:v>
                </c:pt>
                <c:pt idx="299">
                  <c:v>Dec'1997</c:v>
                </c:pt>
                <c:pt idx="300">
                  <c:v>Jan'1998</c:v>
                </c:pt>
                <c:pt idx="301">
                  <c:v>Feb'1998</c:v>
                </c:pt>
                <c:pt idx="302">
                  <c:v>Mar'1998</c:v>
                </c:pt>
                <c:pt idx="303">
                  <c:v>Apr'1998</c:v>
                </c:pt>
                <c:pt idx="304">
                  <c:v>May'1998</c:v>
                </c:pt>
                <c:pt idx="305">
                  <c:v>Jun'1998</c:v>
                </c:pt>
                <c:pt idx="306">
                  <c:v>Jul'1998</c:v>
                </c:pt>
                <c:pt idx="307">
                  <c:v>Aug'1998</c:v>
                </c:pt>
                <c:pt idx="308">
                  <c:v>Sep'1998</c:v>
                </c:pt>
                <c:pt idx="309">
                  <c:v>Oct'1998</c:v>
                </c:pt>
                <c:pt idx="310">
                  <c:v>Nov'1998</c:v>
                </c:pt>
                <c:pt idx="311">
                  <c:v>Dec'1998</c:v>
                </c:pt>
                <c:pt idx="312">
                  <c:v>Jan'1999</c:v>
                </c:pt>
                <c:pt idx="313">
                  <c:v>Feb'1999</c:v>
                </c:pt>
                <c:pt idx="314">
                  <c:v>Mar'1999</c:v>
                </c:pt>
                <c:pt idx="315">
                  <c:v>Apr'1999</c:v>
                </c:pt>
                <c:pt idx="316">
                  <c:v>May'1999</c:v>
                </c:pt>
                <c:pt idx="317">
                  <c:v>Jun'1999</c:v>
                </c:pt>
                <c:pt idx="318">
                  <c:v>Jul'1999</c:v>
                </c:pt>
                <c:pt idx="319">
                  <c:v>Aug'1999</c:v>
                </c:pt>
                <c:pt idx="320">
                  <c:v>Sep'1999</c:v>
                </c:pt>
                <c:pt idx="321">
                  <c:v>Oct'1999</c:v>
                </c:pt>
                <c:pt idx="322">
                  <c:v>Nov'1999</c:v>
                </c:pt>
                <c:pt idx="323">
                  <c:v>Dec'1999</c:v>
                </c:pt>
                <c:pt idx="324">
                  <c:v>Jan'2000</c:v>
                </c:pt>
                <c:pt idx="325">
                  <c:v>Feb'2000</c:v>
                </c:pt>
                <c:pt idx="326">
                  <c:v>Mar'2000</c:v>
                </c:pt>
                <c:pt idx="327">
                  <c:v>Apr'2000</c:v>
                </c:pt>
                <c:pt idx="328">
                  <c:v>May'2000</c:v>
                </c:pt>
                <c:pt idx="329">
                  <c:v>Jun'2000</c:v>
                </c:pt>
                <c:pt idx="330">
                  <c:v>Jul'2000</c:v>
                </c:pt>
                <c:pt idx="331">
                  <c:v>Aug'2000</c:v>
                </c:pt>
                <c:pt idx="332">
                  <c:v>Sep'2000</c:v>
                </c:pt>
                <c:pt idx="333">
                  <c:v>Oct'2000</c:v>
                </c:pt>
                <c:pt idx="334">
                  <c:v>Nov'2000</c:v>
                </c:pt>
                <c:pt idx="335">
                  <c:v>Dec'2000</c:v>
                </c:pt>
                <c:pt idx="336">
                  <c:v>Jan'2001</c:v>
                </c:pt>
                <c:pt idx="337">
                  <c:v>Feb'2001</c:v>
                </c:pt>
                <c:pt idx="338">
                  <c:v>Mar'2001</c:v>
                </c:pt>
                <c:pt idx="339">
                  <c:v>Apr'2001</c:v>
                </c:pt>
                <c:pt idx="340">
                  <c:v>May'2001</c:v>
                </c:pt>
                <c:pt idx="341">
                  <c:v>Jun'2001</c:v>
                </c:pt>
                <c:pt idx="342">
                  <c:v>Jul'2001</c:v>
                </c:pt>
                <c:pt idx="343">
                  <c:v>Aug'2001</c:v>
                </c:pt>
                <c:pt idx="344">
                  <c:v>Sep'2001</c:v>
                </c:pt>
                <c:pt idx="345">
                  <c:v>Oct'2001</c:v>
                </c:pt>
                <c:pt idx="346">
                  <c:v>Nov'2001</c:v>
                </c:pt>
                <c:pt idx="347">
                  <c:v>Dec'2001</c:v>
                </c:pt>
                <c:pt idx="348">
                  <c:v>Jan'2002</c:v>
                </c:pt>
                <c:pt idx="349">
                  <c:v>Feb'2002</c:v>
                </c:pt>
                <c:pt idx="350">
                  <c:v>Mar'2002</c:v>
                </c:pt>
                <c:pt idx="351">
                  <c:v>Apr'2002</c:v>
                </c:pt>
                <c:pt idx="352">
                  <c:v>May'2002</c:v>
                </c:pt>
                <c:pt idx="353">
                  <c:v>Jun'2002</c:v>
                </c:pt>
                <c:pt idx="354">
                  <c:v>Jul'2002</c:v>
                </c:pt>
                <c:pt idx="355">
                  <c:v>Aug'2002</c:v>
                </c:pt>
                <c:pt idx="356">
                  <c:v>Sep'2002</c:v>
                </c:pt>
                <c:pt idx="357">
                  <c:v>Oct'2002</c:v>
                </c:pt>
                <c:pt idx="358">
                  <c:v>Nov'2002</c:v>
                </c:pt>
                <c:pt idx="359">
                  <c:v>Dec'2002</c:v>
                </c:pt>
                <c:pt idx="360">
                  <c:v>Jan'2003</c:v>
                </c:pt>
                <c:pt idx="361">
                  <c:v>Feb'2003</c:v>
                </c:pt>
                <c:pt idx="362">
                  <c:v>Mar'2003</c:v>
                </c:pt>
                <c:pt idx="363">
                  <c:v>Apr'2003</c:v>
                </c:pt>
                <c:pt idx="364">
                  <c:v>May'2003</c:v>
                </c:pt>
                <c:pt idx="365">
                  <c:v>Jun'2003</c:v>
                </c:pt>
                <c:pt idx="366">
                  <c:v>Jul'2003</c:v>
                </c:pt>
                <c:pt idx="367">
                  <c:v>Aug'2003</c:v>
                </c:pt>
                <c:pt idx="368">
                  <c:v>Sep'2003</c:v>
                </c:pt>
                <c:pt idx="369">
                  <c:v>Oct'2003</c:v>
                </c:pt>
                <c:pt idx="370">
                  <c:v>Nov'2003</c:v>
                </c:pt>
                <c:pt idx="371">
                  <c:v>Dec'2003</c:v>
                </c:pt>
                <c:pt idx="372">
                  <c:v>Jan'2004</c:v>
                </c:pt>
                <c:pt idx="373">
                  <c:v>Feb'2004</c:v>
                </c:pt>
                <c:pt idx="374">
                  <c:v>Mar'2004</c:v>
                </c:pt>
                <c:pt idx="375">
                  <c:v>Apr'2004</c:v>
                </c:pt>
                <c:pt idx="376">
                  <c:v>May'2004</c:v>
                </c:pt>
                <c:pt idx="377">
                  <c:v>Jun'2004</c:v>
                </c:pt>
                <c:pt idx="378">
                  <c:v>Jul'2004</c:v>
                </c:pt>
                <c:pt idx="379">
                  <c:v>Aug'2004</c:v>
                </c:pt>
                <c:pt idx="380">
                  <c:v>Sep'2004</c:v>
                </c:pt>
                <c:pt idx="381">
                  <c:v>Oct'2004</c:v>
                </c:pt>
                <c:pt idx="382">
                  <c:v>Nov'2004</c:v>
                </c:pt>
                <c:pt idx="383">
                  <c:v>Dec'2004</c:v>
                </c:pt>
                <c:pt idx="384">
                  <c:v>Jan'2005</c:v>
                </c:pt>
                <c:pt idx="385">
                  <c:v>Feb'2005</c:v>
                </c:pt>
                <c:pt idx="386">
                  <c:v>Mar'2005</c:v>
                </c:pt>
                <c:pt idx="387">
                  <c:v>Apr'2005</c:v>
                </c:pt>
                <c:pt idx="388">
                  <c:v>May'2005</c:v>
                </c:pt>
                <c:pt idx="389">
                  <c:v>Jun'2005</c:v>
                </c:pt>
                <c:pt idx="390">
                  <c:v>Jul'2005</c:v>
                </c:pt>
                <c:pt idx="391">
                  <c:v>Aug'2005</c:v>
                </c:pt>
                <c:pt idx="392">
                  <c:v>Sep'2005</c:v>
                </c:pt>
                <c:pt idx="393">
                  <c:v>Oct'2005</c:v>
                </c:pt>
                <c:pt idx="394">
                  <c:v>Nov'2005</c:v>
                </c:pt>
                <c:pt idx="395">
                  <c:v>Dec'2005</c:v>
                </c:pt>
                <c:pt idx="396">
                  <c:v>Jan'2006</c:v>
                </c:pt>
                <c:pt idx="397">
                  <c:v>Feb'2006</c:v>
                </c:pt>
                <c:pt idx="398">
                  <c:v>Mar'2006</c:v>
                </c:pt>
                <c:pt idx="399">
                  <c:v>Apr'2006</c:v>
                </c:pt>
                <c:pt idx="400">
                  <c:v>May'2006</c:v>
                </c:pt>
                <c:pt idx="401">
                  <c:v>Jun'2006</c:v>
                </c:pt>
                <c:pt idx="402">
                  <c:v>Jul'2006</c:v>
                </c:pt>
                <c:pt idx="403">
                  <c:v>Aug'2006</c:v>
                </c:pt>
                <c:pt idx="404">
                  <c:v>Sep'2006</c:v>
                </c:pt>
                <c:pt idx="405">
                  <c:v>Oct'2006</c:v>
                </c:pt>
                <c:pt idx="406">
                  <c:v>Nov'2006</c:v>
                </c:pt>
                <c:pt idx="407">
                  <c:v>Dec'2006</c:v>
                </c:pt>
                <c:pt idx="408">
                  <c:v>Jan'2007</c:v>
                </c:pt>
                <c:pt idx="409">
                  <c:v>Feb'2007</c:v>
                </c:pt>
                <c:pt idx="410">
                  <c:v>Mar'2007</c:v>
                </c:pt>
                <c:pt idx="411">
                  <c:v>Apr'2007</c:v>
                </c:pt>
                <c:pt idx="412">
                  <c:v>May'2007</c:v>
                </c:pt>
                <c:pt idx="413">
                  <c:v>Jun'2007</c:v>
                </c:pt>
                <c:pt idx="414">
                  <c:v>Jul'2007</c:v>
                </c:pt>
                <c:pt idx="415">
                  <c:v>Aug'2007</c:v>
                </c:pt>
                <c:pt idx="416">
                  <c:v>Sep'2007</c:v>
                </c:pt>
                <c:pt idx="417">
                  <c:v>Oct'2007</c:v>
                </c:pt>
                <c:pt idx="418">
                  <c:v>Nov'2007</c:v>
                </c:pt>
                <c:pt idx="419">
                  <c:v>Dec'2007</c:v>
                </c:pt>
                <c:pt idx="420">
                  <c:v>Jan'2008</c:v>
                </c:pt>
                <c:pt idx="421">
                  <c:v>Feb'2008</c:v>
                </c:pt>
                <c:pt idx="422">
                  <c:v>Mar'2008</c:v>
                </c:pt>
                <c:pt idx="423">
                  <c:v>Apr'2008</c:v>
                </c:pt>
                <c:pt idx="424">
                  <c:v>May'2008</c:v>
                </c:pt>
                <c:pt idx="425">
                  <c:v>Jun'2008</c:v>
                </c:pt>
                <c:pt idx="426">
                  <c:v>Jul'2008</c:v>
                </c:pt>
                <c:pt idx="427">
                  <c:v>Aug'2008</c:v>
                </c:pt>
                <c:pt idx="428">
                  <c:v>Sep'2008</c:v>
                </c:pt>
                <c:pt idx="429">
                  <c:v>Oct'2008</c:v>
                </c:pt>
                <c:pt idx="430">
                  <c:v>Nov'2008</c:v>
                </c:pt>
                <c:pt idx="431">
                  <c:v>Dec'2008</c:v>
                </c:pt>
                <c:pt idx="432">
                  <c:v>Jan'2009</c:v>
                </c:pt>
                <c:pt idx="433">
                  <c:v>Feb'2009</c:v>
                </c:pt>
                <c:pt idx="434">
                  <c:v>Mar'2009</c:v>
                </c:pt>
                <c:pt idx="435">
                  <c:v>Apr'2009</c:v>
                </c:pt>
                <c:pt idx="436">
                  <c:v>May'2009</c:v>
                </c:pt>
                <c:pt idx="437">
                  <c:v>Jun'2009</c:v>
                </c:pt>
                <c:pt idx="438">
                  <c:v>Jul'2009</c:v>
                </c:pt>
                <c:pt idx="439">
                  <c:v>Aug'2009</c:v>
                </c:pt>
                <c:pt idx="440">
                  <c:v>Sep'2009</c:v>
                </c:pt>
                <c:pt idx="441">
                  <c:v>Oct'2009</c:v>
                </c:pt>
                <c:pt idx="442">
                  <c:v>Nov'2009</c:v>
                </c:pt>
                <c:pt idx="443">
                  <c:v>Dec'2009</c:v>
                </c:pt>
                <c:pt idx="444">
                  <c:v>Jan'2010</c:v>
                </c:pt>
                <c:pt idx="445">
                  <c:v>Feb'2010</c:v>
                </c:pt>
                <c:pt idx="446">
                  <c:v>Mar'2010</c:v>
                </c:pt>
                <c:pt idx="447">
                  <c:v>Apr'2010</c:v>
                </c:pt>
                <c:pt idx="448">
                  <c:v>May'2010</c:v>
                </c:pt>
                <c:pt idx="449">
                  <c:v>Jun'2010</c:v>
                </c:pt>
                <c:pt idx="450">
                  <c:v>Jul'2010</c:v>
                </c:pt>
                <c:pt idx="451">
                  <c:v>Aug'2010</c:v>
                </c:pt>
                <c:pt idx="452">
                  <c:v>Sep'2010</c:v>
                </c:pt>
                <c:pt idx="453">
                  <c:v>Oct'2010</c:v>
                </c:pt>
                <c:pt idx="454">
                  <c:v>Nov'2010</c:v>
                </c:pt>
                <c:pt idx="455">
                  <c:v>Dec'2010</c:v>
                </c:pt>
                <c:pt idx="456">
                  <c:v>Jan'2011</c:v>
                </c:pt>
                <c:pt idx="457">
                  <c:v>Feb'2011</c:v>
                </c:pt>
                <c:pt idx="458">
                  <c:v>Mar'2011</c:v>
                </c:pt>
                <c:pt idx="459">
                  <c:v>Apr'2011</c:v>
                </c:pt>
                <c:pt idx="460">
                  <c:v>May'2011</c:v>
                </c:pt>
                <c:pt idx="461">
                  <c:v>Jun'2011</c:v>
                </c:pt>
                <c:pt idx="462">
                  <c:v>Jul'2011</c:v>
                </c:pt>
                <c:pt idx="463">
                  <c:v>Aug'2011</c:v>
                </c:pt>
                <c:pt idx="464">
                  <c:v>Sep'2011</c:v>
                </c:pt>
                <c:pt idx="465">
                  <c:v>Oct'2011</c:v>
                </c:pt>
                <c:pt idx="466">
                  <c:v>Nov'2011</c:v>
                </c:pt>
                <c:pt idx="467">
                  <c:v>Dec'2011</c:v>
                </c:pt>
                <c:pt idx="468">
                  <c:v>Jan'2012</c:v>
                </c:pt>
                <c:pt idx="469">
                  <c:v>Feb'2012</c:v>
                </c:pt>
                <c:pt idx="470">
                  <c:v>Mar'2012</c:v>
                </c:pt>
                <c:pt idx="471">
                  <c:v>Apr'2012</c:v>
                </c:pt>
                <c:pt idx="472">
                  <c:v>May'2012</c:v>
                </c:pt>
                <c:pt idx="473">
                  <c:v>Jun'2012</c:v>
                </c:pt>
                <c:pt idx="474">
                  <c:v>Jul'2012</c:v>
                </c:pt>
                <c:pt idx="475">
                  <c:v>Aug'2012</c:v>
                </c:pt>
                <c:pt idx="476">
                  <c:v>Sep'2012</c:v>
                </c:pt>
                <c:pt idx="477">
                  <c:v>Oct'2012</c:v>
                </c:pt>
                <c:pt idx="478">
                  <c:v>Nov'2012</c:v>
                </c:pt>
                <c:pt idx="479">
                  <c:v>Dec'2012</c:v>
                </c:pt>
                <c:pt idx="480">
                  <c:v>Jan'2013</c:v>
                </c:pt>
                <c:pt idx="481">
                  <c:v>Feb'2013</c:v>
                </c:pt>
                <c:pt idx="482">
                  <c:v>Mar'2013</c:v>
                </c:pt>
                <c:pt idx="483">
                  <c:v>Apr'2013</c:v>
                </c:pt>
                <c:pt idx="484">
                  <c:v>May'2013</c:v>
                </c:pt>
                <c:pt idx="485">
                  <c:v>Jun'2013</c:v>
                </c:pt>
                <c:pt idx="486">
                  <c:v>Jul'2013</c:v>
                </c:pt>
                <c:pt idx="487">
                  <c:v>Aug'2013</c:v>
                </c:pt>
                <c:pt idx="488">
                  <c:v>Sep'2013</c:v>
                </c:pt>
                <c:pt idx="489">
                  <c:v>Oct'2013</c:v>
                </c:pt>
                <c:pt idx="490">
                  <c:v>Nov'2013</c:v>
                </c:pt>
                <c:pt idx="491">
                  <c:v>Dec'2013</c:v>
                </c:pt>
                <c:pt idx="492">
                  <c:v>Jan'2014</c:v>
                </c:pt>
                <c:pt idx="493">
                  <c:v>Feb'2014</c:v>
                </c:pt>
                <c:pt idx="494">
                  <c:v>Mar'2014</c:v>
                </c:pt>
                <c:pt idx="495">
                  <c:v>Apr'2014</c:v>
                </c:pt>
                <c:pt idx="496">
                  <c:v>May'2014</c:v>
                </c:pt>
                <c:pt idx="497">
                  <c:v>Jun'2014</c:v>
                </c:pt>
                <c:pt idx="498">
                  <c:v>Jul'2014</c:v>
                </c:pt>
                <c:pt idx="499">
                  <c:v>Aug'2014</c:v>
                </c:pt>
                <c:pt idx="500">
                  <c:v>Sep'2014</c:v>
                </c:pt>
                <c:pt idx="501">
                  <c:v>Oct'2014</c:v>
                </c:pt>
                <c:pt idx="502">
                  <c:v>Nov'2014</c:v>
                </c:pt>
                <c:pt idx="503">
                  <c:v>Dec'2014</c:v>
                </c:pt>
                <c:pt idx="504">
                  <c:v>Jan'2015</c:v>
                </c:pt>
                <c:pt idx="505">
                  <c:v>Feb'2015</c:v>
                </c:pt>
                <c:pt idx="506">
                  <c:v>Mar'2015</c:v>
                </c:pt>
                <c:pt idx="507">
                  <c:v>Apr'2015</c:v>
                </c:pt>
                <c:pt idx="508">
                  <c:v>May'2015</c:v>
                </c:pt>
                <c:pt idx="509">
                  <c:v>Jun'2015</c:v>
                </c:pt>
                <c:pt idx="510">
                  <c:v>Jul'2015</c:v>
                </c:pt>
                <c:pt idx="511">
                  <c:v>Aug'2015</c:v>
                </c:pt>
                <c:pt idx="512">
                  <c:v>Sep'2015</c:v>
                </c:pt>
                <c:pt idx="513">
                  <c:v>Oct'2015</c:v>
                </c:pt>
                <c:pt idx="514">
                  <c:v>Nov'2015</c:v>
                </c:pt>
                <c:pt idx="515">
                  <c:v>Dec'2015</c:v>
                </c:pt>
                <c:pt idx="516">
                  <c:v>Jan'2016</c:v>
                </c:pt>
                <c:pt idx="517">
                  <c:v>Feb'2016</c:v>
                </c:pt>
                <c:pt idx="518">
                  <c:v>Mar'2016</c:v>
                </c:pt>
                <c:pt idx="519">
                  <c:v>Apr'2016</c:v>
                </c:pt>
                <c:pt idx="520">
                  <c:v>May'2016</c:v>
                </c:pt>
                <c:pt idx="521">
                  <c:v>Jun'2016</c:v>
                </c:pt>
                <c:pt idx="522">
                  <c:v>Jul'2016</c:v>
                </c:pt>
                <c:pt idx="523">
                  <c:v>Aug'2016</c:v>
                </c:pt>
                <c:pt idx="524">
                  <c:v>Sep'2016</c:v>
                </c:pt>
                <c:pt idx="525">
                  <c:v>Oct'2016</c:v>
                </c:pt>
                <c:pt idx="526">
                  <c:v>Nov'2016</c:v>
                </c:pt>
                <c:pt idx="527">
                  <c:v>Dec'2016</c:v>
                </c:pt>
                <c:pt idx="528">
                  <c:v>Jan'2017</c:v>
                </c:pt>
                <c:pt idx="529">
                  <c:v>Feb'2017</c:v>
                </c:pt>
                <c:pt idx="530">
                  <c:v>Mar'2017</c:v>
                </c:pt>
                <c:pt idx="531">
                  <c:v>Apr'2017</c:v>
                </c:pt>
                <c:pt idx="532">
                  <c:v>May'2017</c:v>
                </c:pt>
                <c:pt idx="533">
                  <c:v>Jun'2017</c:v>
                </c:pt>
                <c:pt idx="534">
                  <c:v>Jul'2017</c:v>
                </c:pt>
                <c:pt idx="535">
                  <c:v>Aug'2017</c:v>
                </c:pt>
                <c:pt idx="536">
                  <c:v>Sep'2017</c:v>
                </c:pt>
                <c:pt idx="537">
                  <c:v>Oct'2017</c:v>
                </c:pt>
                <c:pt idx="538">
                  <c:v>Nov'2017</c:v>
                </c:pt>
                <c:pt idx="539">
                  <c:v>Dec'2017</c:v>
                </c:pt>
                <c:pt idx="540">
                  <c:v>Jan'2018</c:v>
                </c:pt>
                <c:pt idx="541">
                  <c:v>Feb'2018</c:v>
                </c:pt>
                <c:pt idx="542">
                  <c:v>Mar'2018</c:v>
                </c:pt>
                <c:pt idx="543">
                  <c:v>Apr'2018</c:v>
                </c:pt>
                <c:pt idx="544">
                  <c:v>May'2018</c:v>
                </c:pt>
                <c:pt idx="545">
                  <c:v>Jun'2018</c:v>
                </c:pt>
                <c:pt idx="546">
                  <c:v>Jul'2018</c:v>
                </c:pt>
                <c:pt idx="547">
                  <c:v>Aug'2018</c:v>
                </c:pt>
                <c:pt idx="548">
                  <c:v>Sep'2018</c:v>
                </c:pt>
                <c:pt idx="549">
                  <c:v>Oct'2018</c:v>
                </c:pt>
                <c:pt idx="550">
                  <c:v>Nov'2018</c:v>
                </c:pt>
                <c:pt idx="551">
                  <c:v>Dec'2018</c:v>
                </c:pt>
                <c:pt idx="552">
                  <c:v>Jan'2019</c:v>
                </c:pt>
                <c:pt idx="553">
                  <c:v>Feb'2019</c:v>
                </c:pt>
                <c:pt idx="554">
                  <c:v>Mar'2019</c:v>
                </c:pt>
                <c:pt idx="555">
                  <c:v>Apr'2019</c:v>
                </c:pt>
                <c:pt idx="556">
                  <c:v>May'2019</c:v>
                </c:pt>
                <c:pt idx="557">
                  <c:v>Jun'2019</c:v>
                </c:pt>
                <c:pt idx="558">
                  <c:v>Jul'2019</c:v>
                </c:pt>
                <c:pt idx="559">
                  <c:v>Aug'2019</c:v>
                </c:pt>
                <c:pt idx="560">
                  <c:v>Sep'2019</c:v>
                </c:pt>
                <c:pt idx="561">
                  <c:v>Oct'2019</c:v>
                </c:pt>
                <c:pt idx="562">
                  <c:v>Nov'2019</c:v>
                </c:pt>
                <c:pt idx="563">
                  <c:v>Dec'2019</c:v>
                </c:pt>
                <c:pt idx="564">
                  <c:v>Jan'2020</c:v>
                </c:pt>
                <c:pt idx="565">
                  <c:v>Feb'2020</c:v>
                </c:pt>
                <c:pt idx="566">
                  <c:v>Mar'2020</c:v>
                </c:pt>
                <c:pt idx="567">
                  <c:v>Apr'2020</c:v>
                </c:pt>
                <c:pt idx="568">
                  <c:v>May'2020</c:v>
                </c:pt>
                <c:pt idx="569">
                  <c:v>Jun'2020</c:v>
                </c:pt>
                <c:pt idx="570">
                  <c:v>Jul'2020</c:v>
                </c:pt>
                <c:pt idx="571">
                  <c:v>Aug'2020</c:v>
                </c:pt>
                <c:pt idx="572">
                  <c:v>Sep'2020</c:v>
                </c:pt>
                <c:pt idx="573">
                  <c:v>Oct'2020</c:v>
                </c:pt>
                <c:pt idx="574">
                  <c:v>Nov'2020</c:v>
                </c:pt>
                <c:pt idx="575">
                  <c:v>Dec'2020</c:v>
                </c:pt>
                <c:pt idx="576">
                  <c:v>Jan'2021</c:v>
                </c:pt>
                <c:pt idx="577">
                  <c:v>Feb'2021</c:v>
                </c:pt>
                <c:pt idx="578">
                  <c:v>Mar'2021</c:v>
                </c:pt>
                <c:pt idx="579">
                  <c:v>Apr'2021</c:v>
                </c:pt>
                <c:pt idx="580">
                  <c:v>May'2021</c:v>
                </c:pt>
                <c:pt idx="581">
                  <c:v>Jun'2021</c:v>
                </c:pt>
                <c:pt idx="582">
                  <c:v>Jul'2021</c:v>
                </c:pt>
                <c:pt idx="583">
                  <c:v>Aug'2021</c:v>
                </c:pt>
                <c:pt idx="584">
                  <c:v>Sep'2021</c:v>
                </c:pt>
                <c:pt idx="585">
                  <c:v>Oct'2021</c:v>
                </c:pt>
                <c:pt idx="586">
                  <c:v>Nov'2021</c:v>
                </c:pt>
                <c:pt idx="587">
                  <c:v>Dec'2021</c:v>
                </c:pt>
                <c:pt idx="588">
                  <c:v>Jan'2022</c:v>
                </c:pt>
                <c:pt idx="589">
                  <c:v>Feb'2022</c:v>
                </c:pt>
                <c:pt idx="590">
                  <c:v>Mar'2022</c:v>
                </c:pt>
                <c:pt idx="591">
                  <c:v>Apr'2022</c:v>
                </c:pt>
                <c:pt idx="592">
                  <c:v>May'2022</c:v>
                </c:pt>
                <c:pt idx="593">
                  <c:v>Jun'2022</c:v>
                </c:pt>
                <c:pt idx="594">
                  <c:v>Jul'2022</c:v>
                </c:pt>
                <c:pt idx="595">
                  <c:v>Aug'2022</c:v>
                </c:pt>
                <c:pt idx="596">
                  <c:v>Sep'2022</c:v>
                </c:pt>
                <c:pt idx="597">
                  <c:v>Oct'2022</c:v>
                </c:pt>
                <c:pt idx="598">
                  <c:v>Nov'2022</c:v>
                </c:pt>
                <c:pt idx="599">
                  <c:v>Dec'2022</c:v>
                </c:pt>
                <c:pt idx="600">
                  <c:v>Jan'2023</c:v>
                </c:pt>
                <c:pt idx="601">
                  <c:v>Feb'2023</c:v>
                </c:pt>
                <c:pt idx="602">
                  <c:v>Mar'2023</c:v>
                </c:pt>
                <c:pt idx="603">
                  <c:v>Apr'2023</c:v>
                </c:pt>
                <c:pt idx="604">
                  <c:v>May'2023</c:v>
                </c:pt>
                <c:pt idx="605">
                  <c:v>Jun'2023</c:v>
                </c:pt>
                <c:pt idx="606">
                  <c:v>Jul'2023</c:v>
                </c:pt>
                <c:pt idx="607">
                  <c:v>Aug'2023</c:v>
                </c:pt>
                <c:pt idx="608">
                  <c:v>Sep'2023</c:v>
                </c:pt>
              </c:strCache>
            </c:strRef>
          </c:cat>
          <c:val>
            <c:numRef>
              <c:f>'Trend Component (Monthly)'!$D$3:$D$611</c:f>
              <c:numCache>
                <c:formatCode>0.0000</c:formatCode>
                <c:ptCount val="609"/>
                <c:pt idx="0">
                  <c:v>8.0040999999999993</c:v>
                </c:pt>
                <c:pt idx="1">
                  <c:v>7.7538</c:v>
                </c:pt>
                <c:pt idx="2">
                  <c:v>7.5465</c:v>
                </c:pt>
                <c:pt idx="3">
                  <c:v>7.5461999999999998</c:v>
                </c:pt>
                <c:pt idx="4">
                  <c:v>7.4927000000000001</c:v>
                </c:pt>
                <c:pt idx="5">
                  <c:v>7.2718999999999996</c:v>
                </c:pt>
                <c:pt idx="6">
                  <c:v>7.351</c:v>
                </c:pt>
                <c:pt idx="7">
                  <c:v>7.5643000000000002</c:v>
                </c:pt>
                <c:pt idx="8">
                  <c:v>7.7</c:v>
                </c:pt>
                <c:pt idx="9">
                  <c:v>7.7271000000000001</c:v>
                </c:pt>
                <c:pt idx="10">
                  <c:v>7.8339999999999996</c:v>
                </c:pt>
                <c:pt idx="11">
                  <c:v>8.11</c:v>
                </c:pt>
                <c:pt idx="12">
                  <c:v>8.4376999999999995</c:v>
                </c:pt>
                <c:pt idx="13">
                  <c:v>8.2444000000000006</c:v>
                </c:pt>
                <c:pt idx="14">
                  <c:v>8.0566999999999993</c:v>
                </c:pt>
                <c:pt idx="15">
                  <c:v>7.8654999999999999</c:v>
                </c:pt>
                <c:pt idx="16">
                  <c:v>7.7854999999999999</c:v>
                </c:pt>
                <c:pt idx="17">
                  <c:v>7.8490000000000002</c:v>
                </c:pt>
                <c:pt idx="18">
                  <c:v>7.8345000000000002</c:v>
                </c:pt>
                <c:pt idx="19">
                  <c:v>7.9840999999999998</c:v>
                </c:pt>
                <c:pt idx="20">
                  <c:v>8.1210000000000004</c:v>
                </c:pt>
                <c:pt idx="21">
                  <c:v>8.0504999999999995</c:v>
                </c:pt>
                <c:pt idx="22">
                  <c:v>8.0643999999999991</c:v>
                </c:pt>
                <c:pt idx="23">
                  <c:v>8.0952000000000002</c:v>
                </c:pt>
                <c:pt idx="24">
                  <c:v>8.1300000000000008</c:v>
                </c:pt>
                <c:pt idx="25">
                  <c:v>7.9717000000000002</c:v>
                </c:pt>
                <c:pt idx="26">
                  <c:v>7.75</c:v>
                </c:pt>
                <c:pt idx="27">
                  <c:v>7.8841000000000001</c:v>
                </c:pt>
                <c:pt idx="28">
                  <c:v>8.07</c:v>
                </c:pt>
                <c:pt idx="29">
                  <c:v>8.1913999999999998</c:v>
                </c:pt>
                <c:pt idx="30">
                  <c:v>8.4894999999999996</c:v>
                </c:pt>
                <c:pt idx="31">
                  <c:v>8.7895000000000003</c:v>
                </c:pt>
                <c:pt idx="32">
                  <c:v>8.8648000000000007</c:v>
                </c:pt>
                <c:pt idx="33">
                  <c:v>8.8945000000000007</c:v>
                </c:pt>
                <c:pt idx="34">
                  <c:v>8.8994</c:v>
                </c:pt>
                <c:pt idx="35">
                  <c:v>8.9826999999999995</c:v>
                </c:pt>
                <c:pt idx="36">
                  <c:v>8.9471000000000007</c:v>
                </c:pt>
                <c:pt idx="37">
                  <c:v>8.9389000000000003</c:v>
                </c:pt>
                <c:pt idx="38">
                  <c:v>8.9648000000000003</c:v>
                </c:pt>
                <c:pt idx="39">
                  <c:v>8.9917999999999996</c:v>
                </c:pt>
                <c:pt idx="40">
                  <c:v>9.0265000000000004</c:v>
                </c:pt>
                <c:pt idx="41">
                  <c:v>9.1109000000000009</c:v>
                </c:pt>
                <c:pt idx="42">
                  <c:v>8.9232999999999993</c:v>
                </c:pt>
                <c:pt idx="43">
                  <c:v>8.9755000000000003</c:v>
                </c:pt>
                <c:pt idx="44">
                  <c:v>9.0614000000000008</c:v>
                </c:pt>
                <c:pt idx="45">
                  <c:v>8.8960000000000008</c:v>
                </c:pt>
                <c:pt idx="46">
                  <c:v>8.9657999999999998</c:v>
                </c:pt>
                <c:pt idx="47">
                  <c:v>8.8535000000000004</c:v>
                </c:pt>
                <c:pt idx="48">
                  <c:v>8.9052000000000007</c:v>
                </c:pt>
                <c:pt idx="49">
                  <c:v>8.8626000000000005</c:v>
                </c:pt>
                <c:pt idx="50">
                  <c:v>8.8416999999999994</c:v>
                </c:pt>
                <c:pt idx="51">
                  <c:v>8.8429000000000002</c:v>
                </c:pt>
                <c:pt idx="52">
                  <c:v>8.8338000000000001</c:v>
                </c:pt>
                <c:pt idx="53">
                  <c:v>8.8605</c:v>
                </c:pt>
                <c:pt idx="54">
                  <c:v>8.8163</c:v>
                </c:pt>
                <c:pt idx="55">
                  <c:v>8.7212999999999994</c:v>
                </c:pt>
                <c:pt idx="56">
                  <c:v>8.73</c:v>
                </c:pt>
                <c:pt idx="57">
                  <c:v>8.6150000000000002</c:v>
                </c:pt>
                <c:pt idx="58">
                  <c:v>8.6404999999999994</c:v>
                </c:pt>
                <c:pt idx="59">
                  <c:v>8.5371000000000006</c:v>
                </c:pt>
                <c:pt idx="60">
                  <c:v>8.2010000000000005</c:v>
                </c:pt>
                <c:pt idx="61">
                  <c:v>8.1094000000000008</c:v>
                </c:pt>
                <c:pt idx="62">
                  <c:v>8.2078000000000007</c:v>
                </c:pt>
                <c:pt idx="63">
                  <c:v>8.4649999999999999</c:v>
                </c:pt>
                <c:pt idx="64">
                  <c:v>8.5827000000000009</c:v>
                </c:pt>
                <c:pt idx="65">
                  <c:v>8.4040999999999997</c:v>
                </c:pt>
                <c:pt idx="66">
                  <c:v>8.1664999999999992</c:v>
                </c:pt>
                <c:pt idx="67">
                  <c:v>8.0138999999999996</c:v>
                </c:pt>
                <c:pt idx="68">
                  <c:v>8.0365000000000002</c:v>
                </c:pt>
                <c:pt idx="69">
                  <c:v>7.9109999999999996</c:v>
                </c:pt>
                <c:pt idx="70">
                  <c:v>8.0335000000000001</c:v>
                </c:pt>
                <c:pt idx="71">
                  <c:v>8.2159999999999993</c:v>
                </c:pt>
                <c:pt idx="72">
                  <c:v>8.2090999999999994</c:v>
                </c:pt>
                <c:pt idx="73">
                  <c:v>8.25</c:v>
                </c:pt>
                <c:pt idx="74">
                  <c:v>8.2417999999999996</c:v>
                </c:pt>
                <c:pt idx="75">
                  <c:v>8.2062000000000008</c:v>
                </c:pt>
                <c:pt idx="76">
                  <c:v>8.2890999999999995</c:v>
                </c:pt>
                <c:pt idx="77">
                  <c:v>8.1189999999999998</c:v>
                </c:pt>
                <c:pt idx="78">
                  <c:v>7.9066999999999998</c:v>
                </c:pt>
                <c:pt idx="79">
                  <c:v>8.0113000000000003</c:v>
                </c:pt>
                <c:pt idx="80">
                  <c:v>8.1357999999999997</c:v>
                </c:pt>
                <c:pt idx="81">
                  <c:v>8.2258999999999993</c:v>
                </c:pt>
                <c:pt idx="82">
                  <c:v>8.1926000000000005</c:v>
                </c:pt>
                <c:pt idx="83">
                  <c:v>8.0995000000000008</c:v>
                </c:pt>
                <c:pt idx="84">
                  <c:v>7.9882</c:v>
                </c:pt>
                <c:pt idx="85">
                  <c:v>7.9816000000000003</c:v>
                </c:pt>
                <c:pt idx="86">
                  <c:v>8.1518999999999995</c:v>
                </c:pt>
                <c:pt idx="87">
                  <c:v>8.07</c:v>
                </c:pt>
                <c:pt idx="88">
                  <c:v>7.8586</c:v>
                </c:pt>
                <c:pt idx="89">
                  <c:v>7.8423999999999996</c:v>
                </c:pt>
                <c:pt idx="90">
                  <c:v>7.7664</c:v>
                </c:pt>
                <c:pt idx="91">
                  <c:v>7.7824</c:v>
                </c:pt>
                <c:pt idx="92">
                  <c:v>7.7495000000000003</c:v>
                </c:pt>
                <c:pt idx="93">
                  <c:v>7.7323000000000004</c:v>
                </c:pt>
                <c:pt idx="94">
                  <c:v>7.7712000000000003</c:v>
                </c:pt>
                <c:pt idx="95">
                  <c:v>7.9314</c:v>
                </c:pt>
                <c:pt idx="96">
                  <c:v>7.9576000000000002</c:v>
                </c:pt>
                <c:pt idx="97">
                  <c:v>8.2210999999999999</c:v>
                </c:pt>
                <c:pt idx="98">
                  <c:v>8.2431999999999999</c:v>
                </c:pt>
                <c:pt idx="99">
                  <c:v>8.2918000000000003</c:v>
                </c:pt>
                <c:pt idx="100">
                  <c:v>8.4045000000000005</c:v>
                </c:pt>
                <c:pt idx="101">
                  <c:v>8.5564</c:v>
                </c:pt>
                <c:pt idx="102">
                  <c:v>8.9064999999999994</c:v>
                </c:pt>
                <c:pt idx="103">
                  <c:v>9.0604999999999993</c:v>
                </c:pt>
                <c:pt idx="104">
                  <c:v>9.1151999999999997</c:v>
                </c:pt>
                <c:pt idx="105">
                  <c:v>9.1348000000000003</c:v>
                </c:pt>
                <c:pt idx="106">
                  <c:v>9.1349999999999998</c:v>
                </c:pt>
                <c:pt idx="107">
                  <c:v>9.1304999999999996</c:v>
                </c:pt>
                <c:pt idx="108">
                  <c:v>9.1524999999999999</c:v>
                </c:pt>
                <c:pt idx="109">
                  <c:v>9.2143999999999995</c:v>
                </c:pt>
                <c:pt idx="110">
                  <c:v>9.2934999999999999</c:v>
                </c:pt>
                <c:pt idx="111">
                  <c:v>9.3923000000000005</c:v>
                </c:pt>
                <c:pt idx="112">
                  <c:v>9.2965</c:v>
                </c:pt>
                <c:pt idx="113">
                  <c:v>9.4667999999999992</c:v>
                </c:pt>
                <c:pt idx="114">
                  <c:v>9.5632999999999999</c:v>
                </c:pt>
                <c:pt idx="115">
                  <c:v>9.5740999999999996</c:v>
                </c:pt>
                <c:pt idx="116">
                  <c:v>9.6494999999999997</c:v>
                </c:pt>
                <c:pt idx="117">
                  <c:v>9.7004999999999999</c:v>
                </c:pt>
                <c:pt idx="118">
                  <c:v>9.7967999999999993</c:v>
                </c:pt>
                <c:pt idx="119">
                  <c:v>9.6926000000000005</c:v>
                </c:pt>
                <c:pt idx="120">
                  <c:v>9.7937999999999992</c:v>
                </c:pt>
                <c:pt idx="121">
                  <c:v>9.9184000000000001</c:v>
                </c:pt>
                <c:pt idx="122">
                  <c:v>9.9651999999999994</c:v>
                </c:pt>
                <c:pt idx="123">
                  <c:v>9.9824000000000002</c:v>
                </c:pt>
                <c:pt idx="124">
                  <c:v>9.9894999999999996</c:v>
                </c:pt>
                <c:pt idx="125">
                  <c:v>10.049099999999999</c:v>
                </c:pt>
                <c:pt idx="126">
                  <c:v>10.0875</c:v>
                </c:pt>
                <c:pt idx="127">
                  <c:v>10.1874</c:v>
                </c:pt>
                <c:pt idx="128">
                  <c:v>10.2005</c:v>
                </c:pt>
                <c:pt idx="129">
                  <c:v>10.228999999999999</c:v>
                </c:pt>
                <c:pt idx="130">
                  <c:v>10.378399999999999</c:v>
                </c:pt>
                <c:pt idx="131">
                  <c:v>10.4895</c:v>
                </c:pt>
                <c:pt idx="132">
                  <c:v>10.715199999999999</c:v>
                </c:pt>
                <c:pt idx="133">
                  <c:v>10.7437</c:v>
                </c:pt>
                <c:pt idx="134">
                  <c:v>10.714499999999999</c:v>
                </c:pt>
                <c:pt idx="135">
                  <c:v>10.82</c:v>
                </c:pt>
                <c:pt idx="136">
                  <c:v>11.0168</c:v>
                </c:pt>
                <c:pt idx="137">
                  <c:v>11.063800000000001</c:v>
                </c:pt>
                <c:pt idx="138">
                  <c:v>11.3714</c:v>
                </c:pt>
                <c:pt idx="139">
                  <c:v>11.556100000000001</c:v>
                </c:pt>
                <c:pt idx="140">
                  <c:v>11.8584</c:v>
                </c:pt>
                <c:pt idx="141">
                  <c:v>12.0268</c:v>
                </c:pt>
                <c:pt idx="142">
                  <c:v>12.0784</c:v>
                </c:pt>
                <c:pt idx="143">
                  <c:v>12.2925</c:v>
                </c:pt>
                <c:pt idx="144">
                  <c:v>12.6119</c:v>
                </c:pt>
                <c:pt idx="145">
                  <c:v>12.9217</c:v>
                </c:pt>
                <c:pt idx="146">
                  <c:v>12.8614</c:v>
                </c:pt>
                <c:pt idx="147">
                  <c:v>12.400499999999999</c:v>
                </c:pt>
                <c:pt idx="148">
                  <c:v>12.500500000000001</c:v>
                </c:pt>
                <c:pt idx="149">
                  <c:v>12.4405</c:v>
                </c:pt>
                <c:pt idx="150">
                  <c:v>12.0314</c:v>
                </c:pt>
                <c:pt idx="151">
                  <c:v>11.8977</c:v>
                </c:pt>
                <c:pt idx="152">
                  <c:v>12.125500000000001</c:v>
                </c:pt>
                <c:pt idx="153">
                  <c:v>12.033200000000001</c:v>
                </c:pt>
                <c:pt idx="154">
                  <c:v>12.101100000000001</c:v>
                </c:pt>
                <c:pt idx="155">
                  <c:v>12.1524</c:v>
                </c:pt>
                <c:pt idx="156">
                  <c:v>12.2433</c:v>
                </c:pt>
                <c:pt idx="157">
                  <c:v>12.37</c:v>
                </c:pt>
                <c:pt idx="158">
                  <c:v>12.289</c:v>
                </c:pt>
                <c:pt idx="159">
                  <c:v>12.3932</c:v>
                </c:pt>
                <c:pt idx="160">
                  <c:v>12.4657</c:v>
                </c:pt>
                <c:pt idx="161">
                  <c:v>12.598599999999999</c:v>
                </c:pt>
                <c:pt idx="162">
                  <c:v>12.5077</c:v>
                </c:pt>
                <c:pt idx="163">
                  <c:v>12.566700000000001</c:v>
                </c:pt>
                <c:pt idx="164">
                  <c:v>12.675700000000001</c:v>
                </c:pt>
                <c:pt idx="165">
                  <c:v>12.848599999999999</c:v>
                </c:pt>
                <c:pt idx="166">
                  <c:v>13.0761</c:v>
                </c:pt>
                <c:pt idx="167">
                  <c:v>13.1486</c:v>
                </c:pt>
                <c:pt idx="168">
                  <c:v>13.029500000000001</c:v>
                </c:pt>
                <c:pt idx="169">
                  <c:v>13.062099999999999</c:v>
                </c:pt>
                <c:pt idx="170">
                  <c:v>12.9236</c:v>
                </c:pt>
                <c:pt idx="171">
                  <c:v>12.814500000000001</c:v>
                </c:pt>
                <c:pt idx="172">
                  <c:v>12.666</c:v>
                </c:pt>
                <c:pt idx="173">
                  <c:v>12.8368</c:v>
                </c:pt>
                <c:pt idx="174">
                  <c:v>13.012600000000001</c:v>
                </c:pt>
                <c:pt idx="175">
                  <c:v>13.0852</c:v>
                </c:pt>
                <c:pt idx="176">
                  <c:v>12.9933</c:v>
                </c:pt>
                <c:pt idx="177">
                  <c:v>13.042899999999999</c:v>
                </c:pt>
                <c:pt idx="178">
                  <c:v>12.972099999999999</c:v>
                </c:pt>
                <c:pt idx="179">
                  <c:v>12.9345</c:v>
                </c:pt>
                <c:pt idx="180">
                  <c:v>13.0395</c:v>
                </c:pt>
                <c:pt idx="181">
                  <c:v>13.065</c:v>
                </c:pt>
                <c:pt idx="182">
                  <c:v>12.979100000000001</c:v>
                </c:pt>
                <c:pt idx="183">
                  <c:v>13.1576</c:v>
                </c:pt>
                <c:pt idx="184">
                  <c:v>13.3157</c:v>
                </c:pt>
                <c:pt idx="185">
                  <c:v>13.7859</c:v>
                </c:pt>
                <c:pt idx="186">
                  <c:v>14.079499999999999</c:v>
                </c:pt>
                <c:pt idx="187">
                  <c:v>14.217000000000001</c:v>
                </c:pt>
                <c:pt idx="188">
                  <c:v>14.4895</c:v>
                </c:pt>
                <c:pt idx="189">
                  <c:v>14.72</c:v>
                </c:pt>
                <c:pt idx="190">
                  <c:v>14.965999999999999</c:v>
                </c:pt>
                <c:pt idx="191">
                  <c:v>15.019</c:v>
                </c:pt>
                <c:pt idx="192">
                  <c:v>15.092499999999999</c:v>
                </c:pt>
                <c:pt idx="193">
                  <c:v>15.240500000000001</c:v>
                </c:pt>
                <c:pt idx="194">
                  <c:v>15.4674</c:v>
                </c:pt>
                <c:pt idx="195">
                  <c:v>15.718</c:v>
                </c:pt>
                <c:pt idx="196">
                  <c:v>16.101800000000001</c:v>
                </c:pt>
                <c:pt idx="197">
                  <c:v>16.419499999999999</c:v>
                </c:pt>
                <c:pt idx="198">
                  <c:v>16.416</c:v>
                </c:pt>
                <c:pt idx="199">
                  <c:v>16.609100000000002</c:v>
                </c:pt>
                <c:pt idx="200">
                  <c:v>16.745000000000001</c:v>
                </c:pt>
                <c:pt idx="201">
                  <c:v>16.818999999999999</c:v>
                </c:pt>
                <c:pt idx="202">
                  <c:v>16.924800000000001</c:v>
                </c:pt>
                <c:pt idx="203">
                  <c:v>16.931999999999999</c:v>
                </c:pt>
                <c:pt idx="204">
                  <c:v>16.9633</c:v>
                </c:pt>
                <c:pt idx="205">
                  <c:v>16.9895</c:v>
                </c:pt>
                <c:pt idx="206">
                  <c:v>17.116399999999999</c:v>
                </c:pt>
                <c:pt idx="207">
                  <c:v>17.2943</c:v>
                </c:pt>
                <c:pt idx="208">
                  <c:v>17.3245</c:v>
                </c:pt>
                <c:pt idx="209">
                  <c:v>17.420999999999999</c:v>
                </c:pt>
                <c:pt idx="210">
                  <c:v>17.411899999999999</c:v>
                </c:pt>
                <c:pt idx="211">
                  <c:v>17.346499999999999</c:v>
                </c:pt>
                <c:pt idx="212">
                  <c:v>17.859500000000001</c:v>
                </c:pt>
                <c:pt idx="213">
                  <c:v>18.073599999999999</c:v>
                </c:pt>
                <c:pt idx="214">
                  <c:v>18.0975</c:v>
                </c:pt>
                <c:pt idx="215">
                  <c:v>18.127199999999998</c:v>
                </c:pt>
                <c:pt idx="216">
                  <c:v>18.338999999999999</c:v>
                </c:pt>
                <c:pt idx="217">
                  <c:v>18.86</c:v>
                </c:pt>
                <c:pt idx="218">
                  <c:v>19.242899999999999</c:v>
                </c:pt>
                <c:pt idx="219">
                  <c:v>19.906400000000001</c:v>
                </c:pt>
                <c:pt idx="220">
                  <c:v>20.518599999999999</c:v>
                </c:pt>
                <c:pt idx="221">
                  <c:v>21.062000000000001</c:v>
                </c:pt>
                <c:pt idx="222">
                  <c:v>25.6127</c:v>
                </c:pt>
                <c:pt idx="223">
                  <c:v>25.845700000000001</c:v>
                </c:pt>
                <c:pt idx="224">
                  <c:v>25.833500000000001</c:v>
                </c:pt>
                <c:pt idx="225">
                  <c:v>25.7973</c:v>
                </c:pt>
                <c:pt idx="226">
                  <c:v>25.802099999999999</c:v>
                </c:pt>
                <c:pt idx="227">
                  <c:v>25.818000000000001</c:v>
                </c:pt>
                <c:pt idx="228">
                  <c:v>25.8629</c:v>
                </c:pt>
                <c:pt idx="229">
                  <c:v>25.992100000000001</c:v>
                </c:pt>
                <c:pt idx="230">
                  <c:v>28.377700000000001</c:v>
                </c:pt>
                <c:pt idx="231">
                  <c:v>28.8962</c:v>
                </c:pt>
                <c:pt idx="232">
                  <c:v>28.541499999999999</c:v>
                </c:pt>
                <c:pt idx="233">
                  <c:v>28.518599999999999</c:v>
                </c:pt>
                <c:pt idx="234">
                  <c:v>28.5639</c:v>
                </c:pt>
                <c:pt idx="235">
                  <c:v>28.4635</c:v>
                </c:pt>
                <c:pt idx="236">
                  <c:v>28.4757</c:v>
                </c:pt>
                <c:pt idx="237">
                  <c:v>28.476700000000001</c:v>
                </c:pt>
                <c:pt idx="238">
                  <c:v>28.473700000000001</c:v>
                </c:pt>
                <c:pt idx="239">
                  <c:v>28.9786</c:v>
                </c:pt>
                <c:pt idx="240">
                  <c:v>29.043199999999999</c:v>
                </c:pt>
                <c:pt idx="241">
                  <c:v>30.042100000000001</c:v>
                </c:pt>
                <c:pt idx="242">
                  <c:v>31.9391</c:v>
                </c:pt>
                <c:pt idx="243">
                  <c:v>31.609500000000001</c:v>
                </c:pt>
                <c:pt idx="244">
                  <c:v>31.612500000000001</c:v>
                </c:pt>
                <c:pt idx="245">
                  <c:v>31.668199999999999</c:v>
                </c:pt>
                <c:pt idx="246">
                  <c:v>31.6</c:v>
                </c:pt>
                <c:pt idx="247">
                  <c:v>31.612300000000001</c:v>
                </c:pt>
                <c:pt idx="248">
                  <c:v>31.5776</c:v>
                </c:pt>
                <c:pt idx="249">
                  <c:v>31.504999999999999</c:v>
                </c:pt>
                <c:pt idx="250">
                  <c:v>31.433499999999999</c:v>
                </c:pt>
                <c:pt idx="251">
                  <c:v>31.44</c:v>
                </c:pt>
                <c:pt idx="252">
                  <c:v>31.44</c:v>
                </c:pt>
                <c:pt idx="253">
                  <c:v>31.448899999999998</c:v>
                </c:pt>
                <c:pt idx="254">
                  <c:v>31.4147</c:v>
                </c:pt>
                <c:pt idx="255">
                  <c:v>31.391400000000001</c:v>
                </c:pt>
                <c:pt idx="256">
                  <c:v>31.375399999999999</c:v>
                </c:pt>
                <c:pt idx="257">
                  <c:v>31.384499999999999</c:v>
                </c:pt>
                <c:pt idx="258">
                  <c:v>31.3764</c:v>
                </c:pt>
                <c:pt idx="259">
                  <c:v>31.372699999999998</c:v>
                </c:pt>
                <c:pt idx="260">
                  <c:v>31.372299999999999</c:v>
                </c:pt>
                <c:pt idx="261">
                  <c:v>31.372599999999998</c:v>
                </c:pt>
                <c:pt idx="262">
                  <c:v>31.393999999999998</c:v>
                </c:pt>
                <c:pt idx="263">
                  <c:v>31.389399999999998</c:v>
                </c:pt>
                <c:pt idx="264">
                  <c:v>31.3736</c:v>
                </c:pt>
                <c:pt idx="265">
                  <c:v>31.3795</c:v>
                </c:pt>
                <c:pt idx="266">
                  <c:v>31.586500000000001</c:v>
                </c:pt>
                <c:pt idx="267">
                  <c:v>31.407299999999999</c:v>
                </c:pt>
                <c:pt idx="268">
                  <c:v>31.417899999999999</c:v>
                </c:pt>
                <c:pt idx="269">
                  <c:v>31.403700000000001</c:v>
                </c:pt>
                <c:pt idx="270">
                  <c:v>31.385300000000001</c:v>
                </c:pt>
                <c:pt idx="271">
                  <c:v>31.592300000000002</c:v>
                </c:pt>
                <c:pt idx="272">
                  <c:v>33.309800000000003</c:v>
                </c:pt>
                <c:pt idx="273">
                  <c:v>34.656399999999998</c:v>
                </c:pt>
                <c:pt idx="274">
                  <c:v>34.71</c:v>
                </c:pt>
                <c:pt idx="275">
                  <c:v>34.966299999999997</c:v>
                </c:pt>
                <c:pt idx="276">
                  <c:v>35.811700000000002</c:v>
                </c:pt>
                <c:pt idx="277">
                  <c:v>36.594499999999996</c:v>
                </c:pt>
                <c:pt idx="278">
                  <c:v>34.485199999999999</c:v>
                </c:pt>
                <c:pt idx="279">
                  <c:v>34.319499999999998</c:v>
                </c:pt>
                <c:pt idx="280">
                  <c:v>35.024999999999999</c:v>
                </c:pt>
                <c:pt idx="281">
                  <c:v>35.099499999999999</c:v>
                </c:pt>
                <c:pt idx="282">
                  <c:v>35.667299999999997</c:v>
                </c:pt>
                <c:pt idx="283">
                  <c:v>35.799999999999997</c:v>
                </c:pt>
                <c:pt idx="284">
                  <c:v>35.869999999999997</c:v>
                </c:pt>
                <c:pt idx="285">
                  <c:v>35.803600000000003</c:v>
                </c:pt>
                <c:pt idx="286">
                  <c:v>35.839199999999998</c:v>
                </c:pt>
                <c:pt idx="287">
                  <c:v>35.881500000000003</c:v>
                </c:pt>
                <c:pt idx="288">
                  <c:v>35.903700000000001</c:v>
                </c:pt>
                <c:pt idx="289">
                  <c:v>35.890500000000003</c:v>
                </c:pt>
                <c:pt idx="290">
                  <c:v>35.884799999999998</c:v>
                </c:pt>
                <c:pt idx="291">
                  <c:v>35.828099999999999</c:v>
                </c:pt>
                <c:pt idx="292">
                  <c:v>35.824800000000003</c:v>
                </c:pt>
                <c:pt idx="293">
                  <c:v>35.8202</c:v>
                </c:pt>
                <c:pt idx="294">
                  <c:v>35.747399999999999</c:v>
                </c:pt>
                <c:pt idx="295">
                  <c:v>36.008499999999998</c:v>
                </c:pt>
                <c:pt idx="296">
                  <c:v>36.4756</c:v>
                </c:pt>
                <c:pt idx="297">
                  <c:v>36.302</c:v>
                </c:pt>
                <c:pt idx="298">
                  <c:v>37.288899999999998</c:v>
                </c:pt>
                <c:pt idx="299">
                  <c:v>39.4</c:v>
                </c:pt>
                <c:pt idx="300">
                  <c:v>39.390999999999998</c:v>
                </c:pt>
                <c:pt idx="301">
                  <c:v>39.007899999999999</c:v>
                </c:pt>
                <c:pt idx="302">
                  <c:v>39.568600000000004</c:v>
                </c:pt>
                <c:pt idx="303">
                  <c:v>39.7029</c:v>
                </c:pt>
                <c:pt idx="304">
                  <c:v>40.468699999999998</c:v>
                </c:pt>
                <c:pt idx="305">
                  <c:v>42.366799999999998</c:v>
                </c:pt>
                <c:pt idx="306">
                  <c:v>42.611800000000002</c:v>
                </c:pt>
                <c:pt idx="307">
                  <c:v>42.8429</c:v>
                </c:pt>
                <c:pt idx="308">
                  <c:v>42.579000000000001</c:v>
                </c:pt>
                <c:pt idx="309">
                  <c:v>42.394300000000001</c:v>
                </c:pt>
                <c:pt idx="310">
                  <c:v>42.428400000000003</c:v>
                </c:pt>
                <c:pt idx="311">
                  <c:v>42.590899999999998</c:v>
                </c:pt>
                <c:pt idx="312">
                  <c:v>42.545299999999997</c:v>
                </c:pt>
                <c:pt idx="313">
                  <c:v>42.531599999999997</c:v>
                </c:pt>
                <c:pt idx="314">
                  <c:v>42.516100000000002</c:v>
                </c:pt>
                <c:pt idx="315">
                  <c:v>42.796799999999998</c:v>
                </c:pt>
                <c:pt idx="316">
                  <c:v>42.859000000000002</c:v>
                </c:pt>
                <c:pt idx="317">
                  <c:v>43.212699999999998</c:v>
                </c:pt>
                <c:pt idx="318">
                  <c:v>43.356699999999996</c:v>
                </c:pt>
                <c:pt idx="319">
                  <c:v>43.5032</c:v>
                </c:pt>
                <c:pt idx="320">
                  <c:v>43.598100000000002</c:v>
                </c:pt>
                <c:pt idx="321">
                  <c:v>43.552799999999998</c:v>
                </c:pt>
                <c:pt idx="322">
                  <c:v>43.457999999999998</c:v>
                </c:pt>
                <c:pt idx="323">
                  <c:v>43.523899999999998</c:v>
                </c:pt>
                <c:pt idx="324">
                  <c:v>43.589500000000001</c:v>
                </c:pt>
                <c:pt idx="325">
                  <c:v>43.654000000000003</c:v>
                </c:pt>
                <c:pt idx="326">
                  <c:v>43.638300000000001</c:v>
                </c:pt>
                <c:pt idx="327">
                  <c:v>43.684699999999999</c:v>
                </c:pt>
                <c:pt idx="328">
                  <c:v>44.075899999999997</c:v>
                </c:pt>
                <c:pt idx="329">
                  <c:v>44.7605</c:v>
                </c:pt>
                <c:pt idx="330">
                  <c:v>44.840499999999999</c:v>
                </c:pt>
                <c:pt idx="331">
                  <c:v>45.768700000000003</c:v>
                </c:pt>
                <c:pt idx="332">
                  <c:v>45.968000000000004</c:v>
                </c:pt>
                <c:pt idx="333">
                  <c:v>46.425199999999997</c:v>
                </c:pt>
                <c:pt idx="334">
                  <c:v>46.821399999999997</c:v>
                </c:pt>
                <c:pt idx="335">
                  <c:v>46.784500000000001</c:v>
                </c:pt>
                <c:pt idx="336">
                  <c:v>46.613799999999998</c:v>
                </c:pt>
                <c:pt idx="337">
                  <c:v>46.561599999999999</c:v>
                </c:pt>
                <c:pt idx="338">
                  <c:v>46.653199999999998</c:v>
                </c:pt>
                <c:pt idx="339">
                  <c:v>46.788600000000002</c:v>
                </c:pt>
                <c:pt idx="340">
                  <c:v>46.947299999999998</c:v>
                </c:pt>
                <c:pt idx="341">
                  <c:v>47.042400000000001</c:v>
                </c:pt>
                <c:pt idx="342">
                  <c:v>47.178100000000001</c:v>
                </c:pt>
                <c:pt idx="343">
                  <c:v>47.166499999999999</c:v>
                </c:pt>
                <c:pt idx="344">
                  <c:v>47.751100000000001</c:v>
                </c:pt>
                <c:pt idx="345">
                  <c:v>48.051400000000001</c:v>
                </c:pt>
                <c:pt idx="346">
                  <c:v>48.042999999999999</c:v>
                </c:pt>
                <c:pt idx="347">
                  <c:v>47.9345</c:v>
                </c:pt>
                <c:pt idx="348">
                  <c:v>48.353299999999997</c:v>
                </c:pt>
                <c:pt idx="349">
                  <c:v>48.716799999999999</c:v>
                </c:pt>
                <c:pt idx="350">
                  <c:v>48.7667</c:v>
                </c:pt>
                <c:pt idx="351">
                  <c:v>48.938600000000001</c:v>
                </c:pt>
                <c:pt idx="352">
                  <c:v>49.016800000000003</c:v>
                </c:pt>
                <c:pt idx="353">
                  <c:v>48.984000000000002</c:v>
                </c:pt>
                <c:pt idx="354">
                  <c:v>48.787700000000001</c:v>
                </c:pt>
                <c:pt idx="355">
                  <c:v>48.615000000000002</c:v>
                </c:pt>
                <c:pt idx="356">
                  <c:v>48.462499999999999</c:v>
                </c:pt>
                <c:pt idx="357">
                  <c:v>48.388199999999998</c:v>
                </c:pt>
                <c:pt idx="358">
                  <c:v>48.285299999999999</c:v>
                </c:pt>
                <c:pt idx="359">
                  <c:v>48.149500000000003</c:v>
                </c:pt>
                <c:pt idx="360">
                  <c:v>47.957099999999997</c:v>
                </c:pt>
                <c:pt idx="361">
                  <c:v>47.747399999999999</c:v>
                </c:pt>
                <c:pt idx="362">
                  <c:v>47.676699999999997</c:v>
                </c:pt>
                <c:pt idx="363">
                  <c:v>47.390900000000002</c:v>
                </c:pt>
                <c:pt idx="364">
                  <c:v>47.11</c:v>
                </c:pt>
                <c:pt idx="365">
                  <c:v>46.6995</c:v>
                </c:pt>
                <c:pt idx="366">
                  <c:v>46.22</c:v>
                </c:pt>
                <c:pt idx="367">
                  <c:v>45.9557</c:v>
                </c:pt>
                <c:pt idx="368">
                  <c:v>45.846699999999998</c:v>
                </c:pt>
                <c:pt idx="369">
                  <c:v>45.403599999999997</c:v>
                </c:pt>
                <c:pt idx="370">
                  <c:v>45.554400000000001</c:v>
                </c:pt>
                <c:pt idx="371">
                  <c:v>45.574100000000001</c:v>
                </c:pt>
                <c:pt idx="372">
                  <c:v>45.456000000000003</c:v>
                </c:pt>
                <c:pt idx="373">
                  <c:v>45.272599999999997</c:v>
                </c:pt>
                <c:pt idx="374">
                  <c:v>44.969299999999997</c:v>
                </c:pt>
                <c:pt idx="375">
                  <c:v>43.891800000000003</c:v>
                </c:pt>
                <c:pt idx="376">
                  <c:v>45.1755</c:v>
                </c:pt>
                <c:pt idx="377">
                  <c:v>45.502699999999997</c:v>
                </c:pt>
                <c:pt idx="378">
                  <c:v>46.055700000000002</c:v>
                </c:pt>
                <c:pt idx="379">
                  <c:v>46.322000000000003</c:v>
                </c:pt>
                <c:pt idx="380">
                  <c:v>46.0548</c:v>
                </c:pt>
                <c:pt idx="381">
                  <c:v>45.735500000000002</c:v>
                </c:pt>
                <c:pt idx="382">
                  <c:v>45.032499999999999</c:v>
                </c:pt>
                <c:pt idx="383">
                  <c:v>43.847000000000001</c:v>
                </c:pt>
                <c:pt idx="384">
                  <c:v>43.615000000000002</c:v>
                </c:pt>
                <c:pt idx="385">
                  <c:v>43.575800000000001</c:v>
                </c:pt>
                <c:pt idx="386">
                  <c:v>43.586100000000002</c:v>
                </c:pt>
                <c:pt idx="387">
                  <c:v>43.6419</c:v>
                </c:pt>
                <c:pt idx="388">
                  <c:v>43.409500000000001</c:v>
                </c:pt>
                <c:pt idx="389">
                  <c:v>43.524500000000003</c:v>
                </c:pt>
                <c:pt idx="390">
                  <c:v>43.433999999999997</c:v>
                </c:pt>
                <c:pt idx="391">
                  <c:v>43.55</c:v>
                </c:pt>
                <c:pt idx="392">
                  <c:v>43.846200000000003</c:v>
                </c:pt>
                <c:pt idx="393">
                  <c:v>44.7575</c:v>
                </c:pt>
                <c:pt idx="394">
                  <c:v>45.631500000000003</c:v>
                </c:pt>
                <c:pt idx="395">
                  <c:v>45.563299999999998</c:v>
                </c:pt>
                <c:pt idx="396">
                  <c:v>44.201000000000001</c:v>
                </c:pt>
                <c:pt idx="397">
                  <c:v>44.23</c:v>
                </c:pt>
                <c:pt idx="398">
                  <c:v>44.337800000000001</c:v>
                </c:pt>
                <c:pt idx="399">
                  <c:v>44.8245</c:v>
                </c:pt>
                <c:pt idx="400">
                  <c:v>45.195900000000002</c:v>
                </c:pt>
                <c:pt idx="401">
                  <c:v>45.888599999999997</c:v>
                </c:pt>
                <c:pt idx="402">
                  <c:v>46.3675</c:v>
                </c:pt>
                <c:pt idx="403">
                  <c:v>46.446100000000001</c:v>
                </c:pt>
                <c:pt idx="404">
                  <c:v>46.0105</c:v>
                </c:pt>
                <c:pt idx="405">
                  <c:v>45.355200000000004</c:v>
                </c:pt>
                <c:pt idx="406">
                  <c:v>44.725700000000003</c:v>
                </c:pt>
                <c:pt idx="407">
                  <c:v>44.483499999999999</c:v>
                </c:pt>
                <c:pt idx="408">
                  <c:v>44.206200000000003</c:v>
                </c:pt>
                <c:pt idx="409">
                  <c:v>44.019500000000001</c:v>
                </c:pt>
                <c:pt idx="410">
                  <c:v>43.793599999999998</c:v>
                </c:pt>
                <c:pt idx="411">
                  <c:v>42.017600000000002</c:v>
                </c:pt>
                <c:pt idx="412">
                  <c:v>40.568600000000004</c:v>
                </c:pt>
                <c:pt idx="413">
                  <c:v>40.590499999999999</c:v>
                </c:pt>
                <c:pt idx="414">
                  <c:v>40.273800000000001</c:v>
                </c:pt>
                <c:pt idx="415">
                  <c:v>40.679099999999998</c:v>
                </c:pt>
                <c:pt idx="416">
                  <c:v>40.173499999999997</c:v>
                </c:pt>
                <c:pt idx="417">
                  <c:v>39.366100000000003</c:v>
                </c:pt>
                <c:pt idx="418">
                  <c:v>39.326700000000002</c:v>
                </c:pt>
                <c:pt idx="419">
                  <c:v>39.375</c:v>
                </c:pt>
                <c:pt idx="420">
                  <c:v>39.267600000000002</c:v>
                </c:pt>
                <c:pt idx="421">
                  <c:v>39.673499999999997</c:v>
                </c:pt>
                <c:pt idx="422">
                  <c:v>40.145200000000003</c:v>
                </c:pt>
                <c:pt idx="423">
                  <c:v>39.966799999999999</c:v>
                </c:pt>
                <c:pt idx="424">
                  <c:v>42.001899999999999</c:v>
                </c:pt>
                <c:pt idx="425">
                  <c:v>42.763300000000001</c:v>
                </c:pt>
                <c:pt idx="426">
                  <c:v>42.7027</c:v>
                </c:pt>
                <c:pt idx="427">
                  <c:v>42.905700000000003</c:v>
                </c:pt>
                <c:pt idx="428">
                  <c:v>45.53</c:v>
                </c:pt>
                <c:pt idx="429">
                  <c:v>48.615499999999997</c:v>
                </c:pt>
                <c:pt idx="430">
                  <c:v>48.851700000000001</c:v>
                </c:pt>
                <c:pt idx="431">
                  <c:v>48.513199999999998</c:v>
                </c:pt>
                <c:pt idx="432">
                  <c:v>48.6995</c:v>
                </c:pt>
                <c:pt idx="433">
                  <c:v>49.248399999999997</c:v>
                </c:pt>
                <c:pt idx="434">
                  <c:v>51.129100000000001</c:v>
                </c:pt>
                <c:pt idx="435">
                  <c:v>49.965499999999999</c:v>
                </c:pt>
                <c:pt idx="436">
                  <c:v>48.51</c:v>
                </c:pt>
                <c:pt idx="437">
                  <c:v>47.6736</c:v>
                </c:pt>
                <c:pt idx="438">
                  <c:v>48.362400000000001</c:v>
                </c:pt>
                <c:pt idx="439">
                  <c:v>48.242600000000003</c:v>
                </c:pt>
                <c:pt idx="440">
                  <c:v>48.292400000000001</c:v>
                </c:pt>
                <c:pt idx="441">
                  <c:v>46.6524</c:v>
                </c:pt>
                <c:pt idx="442">
                  <c:v>46.530500000000004</c:v>
                </c:pt>
                <c:pt idx="443">
                  <c:v>46.527299999999997</c:v>
                </c:pt>
                <c:pt idx="444">
                  <c:v>45.894399999999997</c:v>
                </c:pt>
                <c:pt idx="445">
                  <c:v>46.273200000000003</c:v>
                </c:pt>
                <c:pt idx="446">
                  <c:v>45.450899999999997</c:v>
                </c:pt>
                <c:pt idx="447">
                  <c:v>44.444000000000003</c:v>
                </c:pt>
                <c:pt idx="448">
                  <c:v>45.768999999999998</c:v>
                </c:pt>
                <c:pt idx="449">
                  <c:v>46.4983</c:v>
                </c:pt>
                <c:pt idx="450">
                  <c:v>46.761699999999998</c:v>
                </c:pt>
                <c:pt idx="451">
                  <c:v>46.460500000000003</c:v>
                </c:pt>
                <c:pt idx="452">
                  <c:v>45.872900000000001</c:v>
                </c:pt>
                <c:pt idx="453">
                  <c:v>44.353999999999999</c:v>
                </c:pt>
                <c:pt idx="454">
                  <c:v>44.9315</c:v>
                </c:pt>
                <c:pt idx="455">
                  <c:v>45.1</c:v>
                </c:pt>
                <c:pt idx="456">
                  <c:v>45.375</c:v>
                </c:pt>
                <c:pt idx="457">
                  <c:v>45.3795</c:v>
                </c:pt>
                <c:pt idx="458">
                  <c:v>44.914299999999997</c:v>
                </c:pt>
                <c:pt idx="459">
                  <c:v>44.301000000000002</c:v>
                </c:pt>
                <c:pt idx="460">
                  <c:v>44.9024</c:v>
                </c:pt>
                <c:pt idx="461">
                  <c:v>44.810899999999997</c:v>
                </c:pt>
                <c:pt idx="462">
                  <c:v>44.396000000000001</c:v>
                </c:pt>
                <c:pt idx="463">
                  <c:v>45.313499999999998</c:v>
                </c:pt>
                <c:pt idx="464">
                  <c:v>47.6905</c:v>
                </c:pt>
                <c:pt idx="465">
                  <c:v>49.201999999999998</c:v>
                </c:pt>
                <c:pt idx="466">
                  <c:v>50.6785</c:v>
                </c:pt>
                <c:pt idx="467">
                  <c:v>52.382399999999997</c:v>
                </c:pt>
                <c:pt idx="468">
                  <c:v>51.0015</c:v>
                </c:pt>
                <c:pt idx="469">
                  <c:v>49.181199999999997</c:v>
                </c:pt>
                <c:pt idx="470">
                  <c:v>50.363500000000002</c:v>
                </c:pt>
                <c:pt idx="471">
                  <c:v>51.69</c:v>
                </c:pt>
                <c:pt idx="472">
                  <c:v>54.331400000000002</c:v>
                </c:pt>
                <c:pt idx="473">
                  <c:v>55.942399999999999</c:v>
                </c:pt>
                <c:pt idx="474">
                  <c:v>55.424799999999998</c:v>
                </c:pt>
                <c:pt idx="475">
                  <c:v>55.493499999999997</c:v>
                </c:pt>
                <c:pt idx="476">
                  <c:v>54.35</c:v>
                </c:pt>
                <c:pt idx="477">
                  <c:v>53.099499999999999</c:v>
                </c:pt>
                <c:pt idx="478">
                  <c:v>54.784500000000001</c:v>
                </c:pt>
                <c:pt idx="479">
                  <c:v>54.646999999999998</c:v>
                </c:pt>
                <c:pt idx="480">
                  <c:v>54.228999999999999</c:v>
                </c:pt>
                <c:pt idx="481">
                  <c:v>53.807899999999997</c:v>
                </c:pt>
                <c:pt idx="482">
                  <c:v>54.422899999999998</c:v>
                </c:pt>
                <c:pt idx="483">
                  <c:v>54.323599999999999</c:v>
                </c:pt>
                <c:pt idx="484">
                  <c:v>54.984499999999997</c:v>
                </c:pt>
                <c:pt idx="485">
                  <c:v>58.383499999999998</c:v>
                </c:pt>
                <c:pt idx="486">
                  <c:v>59.760899999999999</c:v>
                </c:pt>
                <c:pt idx="487">
                  <c:v>62.810899999999997</c:v>
                </c:pt>
                <c:pt idx="488">
                  <c:v>63.648000000000003</c:v>
                </c:pt>
                <c:pt idx="489">
                  <c:v>61.605899999999998</c:v>
                </c:pt>
                <c:pt idx="490">
                  <c:v>62.517899999999997</c:v>
                </c:pt>
                <c:pt idx="491">
                  <c:v>61.811</c:v>
                </c:pt>
                <c:pt idx="492">
                  <c:v>62.105699999999999</c:v>
                </c:pt>
                <c:pt idx="493">
                  <c:v>62.164200000000001</c:v>
                </c:pt>
                <c:pt idx="494">
                  <c:v>60.947600000000001</c:v>
                </c:pt>
                <c:pt idx="495">
                  <c:v>60.346400000000003</c:v>
                </c:pt>
                <c:pt idx="496">
                  <c:v>59.284300000000002</c:v>
                </c:pt>
                <c:pt idx="497">
                  <c:v>59.736699999999999</c:v>
                </c:pt>
                <c:pt idx="498">
                  <c:v>60.095599999999997</c:v>
                </c:pt>
                <c:pt idx="499">
                  <c:v>60.873800000000003</c:v>
                </c:pt>
                <c:pt idx="500">
                  <c:v>60.897599999999997</c:v>
                </c:pt>
                <c:pt idx="501">
                  <c:v>61.366799999999998</c:v>
                </c:pt>
                <c:pt idx="502">
                  <c:v>61.6828</c:v>
                </c:pt>
                <c:pt idx="503">
                  <c:v>62.707099999999997</c:v>
                </c:pt>
                <c:pt idx="504">
                  <c:v>62.13</c:v>
                </c:pt>
                <c:pt idx="505">
                  <c:v>61.990499999999997</c:v>
                </c:pt>
                <c:pt idx="506">
                  <c:v>62.480499999999999</c:v>
                </c:pt>
                <c:pt idx="507">
                  <c:v>62.641399999999997</c:v>
                </c:pt>
                <c:pt idx="508">
                  <c:v>63.715000000000003</c:v>
                </c:pt>
                <c:pt idx="509">
                  <c:v>63.780900000000003</c:v>
                </c:pt>
                <c:pt idx="510">
                  <c:v>63.604500000000002</c:v>
                </c:pt>
                <c:pt idx="511">
                  <c:v>65.097099999999998</c:v>
                </c:pt>
                <c:pt idx="512">
                  <c:v>66.166700000000006</c:v>
                </c:pt>
                <c:pt idx="513">
                  <c:v>65.026200000000003</c:v>
                </c:pt>
                <c:pt idx="514">
                  <c:v>66.099999999999994</c:v>
                </c:pt>
                <c:pt idx="515">
                  <c:v>66.502300000000005</c:v>
                </c:pt>
                <c:pt idx="516">
                  <c:v>67.333200000000005</c:v>
                </c:pt>
                <c:pt idx="517">
                  <c:v>68.239500000000007</c:v>
                </c:pt>
                <c:pt idx="518">
                  <c:v>66.890900000000002</c:v>
                </c:pt>
                <c:pt idx="519">
                  <c:v>66.421899999999994</c:v>
                </c:pt>
                <c:pt idx="520">
                  <c:v>66.889499999999998</c:v>
                </c:pt>
                <c:pt idx="521">
                  <c:v>67.265500000000003</c:v>
                </c:pt>
                <c:pt idx="522">
                  <c:v>67.158000000000001</c:v>
                </c:pt>
                <c:pt idx="523">
                  <c:v>66.903499999999994</c:v>
                </c:pt>
                <c:pt idx="524">
                  <c:v>66.713800000000006</c:v>
                </c:pt>
                <c:pt idx="525">
                  <c:v>66.741500000000002</c:v>
                </c:pt>
                <c:pt idx="526">
                  <c:v>67.639499999999998</c:v>
                </c:pt>
                <c:pt idx="527">
                  <c:v>67.805199999999999</c:v>
                </c:pt>
                <c:pt idx="528">
                  <c:v>68.047399999999996</c:v>
                </c:pt>
                <c:pt idx="529">
                  <c:v>66.9726</c:v>
                </c:pt>
                <c:pt idx="530">
                  <c:v>65.800899999999999</c:v>
                </c:pt>
                <c:pt idx="531">
                  <c:v>64.536000000000001</c:v>
                </c:pt>
                <c:pt idx="532">
                  <c:v>64.419499999999999</c:v>
                </c:pt>
                <c:pt idx="533">
                  <c:v>64.4482</c:v>
                </c:pt>
                <c:pt idx="534">
                  <c:v>64.424000000000007</c:v>
                </c:pt>
                <c:pt idx="535">
                  <c:v>63.968299999999999</c:v>
                </c:pt>
                <c:pt idx="536">
                  <c:v>64.477500000000006</c:v>
                </c:pt>
                <c:pt idx="537">
                  <c:v>65.035700000000006</c:v>
                </c:pt>
                <c:pt idx="538">
                  <c:v>64.843500000000006</c:v>
                </c:pt>
                <c:pt idx="539">
                  <c:v>64.244500000000002</c:v>
                </c:pt>
                <c:pt idx="540">
                  <c:v>63.645200000000003</c:v>
                </c:pt>
                <c:pt idx="541">
                  <c:v>64.430000000000007</c:v>
                </c:pt>
                <c:pt idx="542">
                  <c:v>65.045500000000004</c:v>
                </c:pt>
                <c:pt idx="543">
                  <c:v>65.672899999999998</c:v>
                </c:pt>
                <c:pt idx="544">
                  <c:v>67.510000000000005</c:v>
                </c:pt>
                <c:pt idx="545">
                  <c:v>67.790000000000006</c:v>
                </c:pt>
                <c:pt idx="546">
                  <c:v>68.686700000000002</c:v>
                </c:pt>
                <c:pt idx="547">
                  <c:v>69.631699999999995</c:v>
                </c:pt>
                <c:pt idx="548">
                  <c:v>72.277900000000002</c:v>
                </c:pt>
                <c:pt idx="549">
                  <c:v>73.560900000000004</c:v>
                </c:pt>
                <c:pt idx="550">
                  <c:v>71.738</c:v>
                </c:pt>
                <c:pt idx="551">
                  <c:v>70.833100000000002</c:v>
                </c:pt>
                <c:pt idx="552">
                  <c:v>70.709999999999994</c:v>
                </c:pt>
                <c:pt idx="553">
                  <c:v>71.173900000000003</c:v>
                </c:pt>
                <c:pt idx="554">
                  <c:v>69.489500000000007</c:v>
                </c:pt>
                <c:pt idx="555">
                  <c:v>69.406800000000004</c:v>
                </c:pt>
                <c:pt idx="556">
                  <c:v>69.782700000000006</c:v>
                </c:pt>
                <c:pt idx="557">
                  <c:v>69.388000000000005</c:v>
                </c:pt>
                <c:pt idx="558">
                  <c:v>68.739099999999993</c:v>
                </c:pt>
                <c:pt idx="559">
                  <c:v>71.189099999999996</c:v>
                </c:pt>
                <c:pt idx="560">
                  <c:v>71.311000000000007</c:v>
                </c:pt>
                <c:pt idx="561">
                  <c:v>71.008600000000001</c:v>
                </c:pt>
                <c:pt idx="562">
                  <c:v>71.494200000000006</c:v>
                </c:pt>
                <c:pt idx="563">
                  <c:v>71.156700000000001</c:v>
                </c:pt>
                <c:pt idx="564">
                  <c:v>71.278999999999996</c:v>
                </c:pt>
                <c:pt idx="565">
                  <c:v>71.529499999999999</c:v>
                </c:pt>
                <c:pt idx="566">
                  <c:v>74.548199999999994</c:v>
                </c:pt>
                <c:pt idx="567">
                  <c:v>76.168199999999999</c:v>
                </c:pt>
                <c:pt idx="568">
                  <c:v>75.657499999999999</c:v>
                </c:pt>
                <c:pt idx="569">
                  <c:v>75.707700000000003</c:v>
                </c:pt>
                <c:pt idx="570">
                  <c:v>74.928600000000003</c:v>
                </c:pt>
                <c:pt idx="571">
                  <c:v>74.565700000000007</c:v>
                </c:pt>
                <c:pt idx="572">
                  <c:v>73.523300000000006</c:v>
                </c:pt>
                <c:pt idx="573">
                  <c:v>73.564800000000005</c:v>
                </c:pt>
                <c:pt idx="574">
                  <c:v>74.231099999999998</c:v>
                </c:pt>
                <c:pt idx="575">
                  <c:v>73.619500000000002</c:v>
                </c:pt>
                <c:pt idx="576">
                  <c:v>73.110600000000005</c:v>
                </c:pt>
                <c:pt idx="577">
                  <c:v>72.805300000000003</c:v>
                </c:pt>
                <c:pt idx="578">
                  <c:v>72.819599999999994</c:v>
                </c:pt>
                <c:pt idx="579">
                  <c:v>74.518600000000006</c:v>
                </c:pt>
                <c:pt idx="580">
                  <c:v>73.206500000000005</c:v>
                </c:pt>
                <c:pt idx="581">
                  <c:v>73.578199999999995</c:v>
                </c:pt>
                <c:pt idx="582">
                  <c:v>74.539000000000001</c:v>
                </c:pt>
                <c:pt idx="583">
                  <c:v>74.115499999999997</c:v>
                </c:pt>
                <c:pt idx="584">
                  <c:v>73.6357</c:v>
                </c:pt>
                <c:pt idx="585">
                  <c:v>74.92</c:v>
                </c:pt>
                <c:pt idx="586">
                  <c:v>74.477000000000004</c:v>
                </c:pt>
                <c:pt idx="587">
                  <c:v>75.394800000000004</c:v>
                </c:pt>
                <c:pt idx="588">
                  <c:v>74.407499999999999</c:v>
                </c:pt>
                <c:pt idx="589">
                  <c:v>74.969499999999996</c:v>
                </c:pt>
                <c:pt idx="590">
                  <c:v>76.189599999999999</c:v>
                </c:pt>
                <c:pt idx="591">
                  <c:v>76.171899999999994</c:v>
                </c:pt>
                <c:pt idx="592">
                  <c:v>77.293300000000002</c:v>
                </c:pt>
                <c:pt idx="593">
                  <c:v>78.09</c:v>
                </c:pt>
                <c:pt idx="594">
                  <c:v>79.591499999999996</c:v>
                </c:pt>
                <c:pt idx="595">
                  <c:v>79.506500000000003</c:v>
                </c:pt>
                <c:pt idx="596">
                  <c:v>80.253799999999998</c:v>
                </c:pt>
                <c:pt idx="597">
                  <c:v>82.291499999999999</c:v>
                </c:pt>
                <c:pt idx="598">
                  <c:v>81.680499999999995</c:v>
                </c:pt>
                <c:pt idx="599">
                  <c:v>82.473799999999997</c:v>
                </c:pt>
                <c:pt idx="600">
                  <c:v>81.741</c:v>
                </c:pt>
                <c:pt idx="601">
                  <c:v>82.599500000000006</c:v>
                </c:pt>
                <c:pt idx="602">
                  <c:v>82.266499999999994</c:v>
                </c:pt>
                <c:pt idx="603">
                  <c:v>81.968500000000006</c:v>
                </c:pt>
                <c:pt idx="604">
                  <c:v>82.297700000000006</c:v>
                </c:pt>
                <c:pt idx="605">
                  <c:v>82.225200000000001</c:v>
                </c:pt>
                <c:pt idx="606">
                  <c:v>82.156499999999994</c:v>
                </c:pt>
                <c:pt idx="607">
                  <c:v>82.812200000000004</c:v>
                </c:pt>
                <c:pt idx="608">
                  <c:v>83.07</c:v>
                </c:pt>
              </c:numCache>
            </c:numRef>
          </c:val>
          <c:smooth val="0"/>
          <c:extLst>
            <c:ext xmlns:c16="http://schemas.microsoft.com/office/drawing/2014/chart" uri="{C3380CC4-5D6E-409C-BE32-E72D297353CC}">
              <c16:uniqueId val="{00000001-3FCB-4607-9E1A-EC2B53609C4F}"/>
            </c:ext>
          </c:extLst>
        </c:ser>
        <c:dLbls>
          <c:showLegendKey val="0"/>
          <c:showVal val="0"/>
          <c:showCatName val="0"/>
          <c:showSerName val="0"/>
          <c:showPercent val="0"/>
          <c:showBubbleSize val="0"/>
        </c:dLbls>
        <c:smooth val="0"/>
        <c:axId val="1582085679"/>
        <c:axId val="1647139919"/>
      </c:lineChart>
      <c:catAx>
        <c:axId val="1582085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139919"/>
        <c:crosses val="autoZero"/>
        <c:auto val="1"/>
        <c:lblAlgn val="ctr"/>
        <c:lblOffset val="100"/>
        <c:noMultiLvlLbl val="0"/>
      </c:catAx>
      <c:valAx>
        <c:axId val="1647139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085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Detrended data</c:v>
          </c:tx>
          <c:spPr>
            <a:ln w="28575" cap="rnd">
              <a:solidFill>
                <a:schemeClr val="accent1"/>
              </a:solidFill>
              <a:round/>
            </a:ln>
            <a:effectLst/>
          </c:spPr>
          <c:marker>
            <c:symbol val="none"/>
          </c:marker>
          <c:cat>
            <c:strRef>
              <c:f>'Trend Component (Monthly)'!$C$3:$C$611</c:f>
              <c:strCache>
                <c:ptCount val="609"/>
                <c:pt idx="0">
                  <c:v>Jan'1973</c:v>
                </c:pt>
                <c:pt idx="1">
                  <c:v>Feb'1973</c:v>
                </c:pt>
                <c:pt idx="2">
                  <c:v>Mar'1973</c:v>
                </c:pt>
                <c:pt idx="3">
                  <c:v>Apr'1973</c:v>
                </c:pt>
                <c:pt idx="4">
                  <c:v>May'1973</c:v>
                </c:pt>
                <c:pt idx="5">
                  <c:v>Jun'1973</c:v>
                </c:pt>
                <c:pt idx="6">
                  <c:v>Jul'1973</c:v>
                </c:pt>
                <c:pt idx="7">
                  <c:v>Aug'1973</c:v>
                </c:pt>
                <c:pt idx="8">
                  <c:v>Sep'1973</c:v>
                </c:pt>
                <c:pt idx="9">
                  <c:v>Oct'1973</c:v>
                </c:pt>
                <c:pt idx="10">
                  <c:v>Nov'1973</c:v>
                </c:pt>
                <c:pt idx="11">
                  <c:v>Dec'1973</c:v>
                </c:pt>
                <c:pt idx="12">
                  <c:v>Jan'1974</c:v>
                </c:pt>
                <c:pt idx="13">
                  <c:v>Feb'1974</c:v>
                </c:pt>
                <c:pt idx="14">
                  <c:v>Mar'1974</c:v>
                </c:pt>
                <c:pt idx="15">
                  <c:v>Apr'1974</c:v>
                </c:pt>
                <c:pt idx="16">
                  <c:v>May'1974</c:v>
                </c:pt>
                <c:pt idx="17">
                  <c:v>Jun'1974</c:v>
                </c:pt>
                <c:pt idx="18">
                  <c:v>Jul'1974</c:v>
                </c:pt>
                <c:pt idx="19">
                  <c:v>Aug'1974</c:v>
                </c:pt>
                <c:pt idx="20">
                  <c:v>Sep'1974</c:v>
                </c:pt>
                <c:pt idx="21">
                  <c:v>Oct'1974</c:v>
                </c:pt>
                <c:pt idx="22">
                  <c:v>Nov'1974</c:v>
                </c:pt>
                <c:pt idx="23">
                  <c:v>Dec'1974</c:v>
                </c:pt>
                <c:pt idx="24">
                  <c:v>Jan'1975</c:v>
                </c:pt>
                <c:pt idx="25">
                  <c:v>Feb'1975</c:v>
                </c:pt>
                <c:pt idx="26">
                  <c:v>Mar'1975</c:v>
                </c:pt>
                <c:pt idx="27">
                  <c:v>Apr'1975</c:v>
                </c:pt>
                <c:pt idx="28">
                  <c:v>May'1975</c:v>
                </c:pt>
                <c:pt idx="29">
                  <c:v>Jun'1975</c:v>
                </c:pt>
                <c:pt idx="30">
                  <c:v>Jul'1975</c:v>
                </c:pt>
                <c:pt idx="31">
                  <c:v>Aug'1975</c:v>
                </c:pt>
                <c:pt idx="32">
                  <c:v>Sep'1975</c:v>
                </c:pt>
                <c:pt idx="33">
                  <c:v>Oct'1975</c:v>
                </c:pt>
                <c:pt idx="34">
                  <c:v>Nov'1975</c:v>
                </c:pt>
                <c:pt idx="35">
                  <c:v>Dec'1975</c:v>
                </c:pt>
                <c:pt idx="36">
                  <c:v>Jan'1976</c:v>
                </c:pt>
                <c:pt idx="37">
                  <c:v>Feb'1976</c:v>
                </c:pt>
                <c:pt idx="38">
                  <c:v>Mar'1976</c:v>
                </c:pt>
                <c:pt idx="39">
                  <c:v>Apr'1976</c:v>
                </c:pt>
                <c:pt idx="40">
                  <c:v>May'1976</c:v>
                </c:pt>
                <c:pt idx="41">
                  <c:v>Jun'1976</c:v>
                </c:pt>
                <c:pt idx="42">
                  <c:v>Jul'1976</c:v>
                </c:pt>
                <c:pt idx="43">
                  <c:v>Aug'1976</c:v>
                </c:pt>
                <c:pt idx="44">
                  <c:v>Sep'1976</c:v>
                </c:pt>
                <c:pt idx="45">
                  <c:v>Oct'1976</c:v>
                </c:pt>
                <c:pt idx="46">
                  <c:v>Nov'1976</c:v>
                </c:pt>
                <c:pt idx="47">
                  <c:v>Dec'1976</c:v>
                </c:pt>
                <c:pt idx="48">
                  <c:v>Jan'1977</c:v>
                </c:pt>
                <c:pt idx="49">
                  <c:v>Feb'1977</c:v>
                </c:pt>
                <c:pt idx="50">
                  <c:v>Mar'1977</c:v>
                </c:pt>
                <c:pt idx="51">
                  <c:v>Apr'1977</c:v>
                </c:pt>
                <c:pt idx="52">
                  <c:v>May'1977</c:v>
                </c:pt>
                <c:pt idx="53">
                  <c:v>Jun'1977</c:v>
                </c:pt>
                <c:pt idx="54">
                  <c:v>Jul'1977</c:v>
                </c:pt>
                <c:pt idx="55">
                  <c:v>Aug'1977</c:v>
                </c:pt>
                <c:pt idx="56">
                  <c:v>Sep'1977</c:v>
                </c:pt>
                <c:pt idx="57">
                  <c:v>Oct'1977</c:v>
                </c:pt>
                <c:pt idx="58">
                  <c:v>Nov'1977</c:v>
                </c:pt>
                <c:pt idx="59">
                  <c:v>Dec'1977</c:v>
                </c:pt>
                <c:pt idx="60">
                  <c:v>Jan'1978</c:v>
                </c:pt>
                <c:pt idx="61">
                  <c:v>Feb'1978</c:v>
                </c:pt>
                <c:pt idx="62">
                  <c:v>Mar'1978</c:v>
                </c:pt>
                <c:pt idx="63">
                  <c:v>Apr'1978</c:v>
                </c:pt>
                <c:pt idx="64">
                  <c:v>May'1978</c:v>
                </c:pt>
                <c:pt idx="65">
                  <c:v>Jun'1978</c:v>
                </c:pt>
                <c:pt idx="66">
                  <c:v>Jul'1978</c:v>
                </c:pt>
                <c:pt idx="67">
                  <c:v>Aug'1978</c:v>
                </c:pt>
                <c:pt idx="68">
                  <c:v>Sep'1978</c:v>
                </c:pt>
                <c:pt idx="69">
                  <c:v>Oct'1978</c:v>
                </c:pt>
                <c:pt idx="70">
                  <c:v>Nov'1978</c:v>
                </c:pt>
                <c:pt idx="71">
                  <c:v>Dec'1978</c:v>
                </c:pt>
                <c:pt idx="72">
                  <c:v>Jan'1979</c:v>
                </c:pt>
                <c:pt idx="73">
                  <c:v>Feb'1979</c:v>
                </c:pt>
                <c:pt idx="74">
                  <c:v>Mar'1979</c:v>
                </c:pt>
                <c:pt idx="75">
                  <c:v>Apr'1979</c:v>
                </c:pt>
                <c:pt idx="76">
                  <c:v>May'1979</c:v>
                </c:pt>
                <c:pt idx="77">
                  <c:v>Jun'1979</c:v>
                </c:pt>
                <c:pt idx="78">
                  <c:v>Jul'1979</c:v>
                </c:pt>
                <c:pt idx="79">
                  <c:v>Aug'1979</c:v>
                </c:pt>
                <c:pt idx="80">
                  <c:v>Sep'1979</c:v>
                </c:pt>
                <c:pt idx="81">
                  <c:v>Oct'1979</c:v>
                </c:pt>
                <c:pt idx="82">
                  <c:v>Nov'1979</c:v>
                </c:pt>
                <c:pt idx="83">
                  <c:v>Dec'1979</c:v>
                </c:pt>
                <c:pt idx="84">
                  <c:v>Jan'1980</c:v>
                </c:pt>
                <c:pt idx="85">
                  <c:v>Feb'1980</c:v>
                </c:pt>
                <c:pt idx="86">
                  <c:v>Mar'1980</c:v>
                </c:pt>
                <c:pt idx="87">
                  <c:v>Apr'1980</c:v>
                </c:pt>
                <c:pt idx="88">
                  <c:v>May'1980</c:v>
                </c:pt>
                <c:pt idx="89">
                  <c:v>Jun'1980</c:v>
                </c:pt>
                <c:pt idx="90">
                  <c:v>Jul'1980</c:v>
                </c:pt>
                <c:pt idx="91">
                  <c:v>Aug'1980</c:v>
                </c:pt>
                <c:pt idx="92">
                  <c:v>Sep'1980</c:v>
                </c:pt>
                <c:pt idx="93">
                  <c:v>Oct'1980</c:v>
                </c:pt>
                <c:pt idx="94">
                  <c:v>Nov'1980</c:v>
                </c:pt>
                <c:pt idx="95">
                  <c:v>Dec'1980</c:v>
                </c:pt>
                <c:pt idx="96">
                  <c:v>Jan'1981</c:v>
                </c:pt>
                <c:pt idx="97">
                  <c:v>Feb'1981</c:v>
                </c:pt>
                <c:pt idx="98">
                  <c:v>Mar'1981</c:v>
                </c:pt>
                <c:pt idx="99">
                  <c:v>Apr'1981</c:v>
                </c:pt>
                <c:pt idx="100">
                  <c:v>May'1981</c:v>
                </c:pt>
                <c:pt idx="101">
                  <c:v>Jun'1981</c:v>
                </c:pt>
                <c:pt idx="102">
                  <c:v>Jul'1981</c:v>
                </c:pt>
                <c:pt idx="103">
                  <c:v>Aug'1981</c:v>
                </c:pt>
                <c:pt idx="104">
                  <c:v>Sep'1981</c:v>
                </c:pt>
                <c:pt idx="105">
                  <c:v>Oct'1981</c:v>
                </c:pt>
                <c:pt idx="106">
                  <c:v>Nov'1981</c:v>
                </c:pt>
                <c:pt idx="107">
                  <c:v>Dec'1981</c:v>
                </c:pt>
                <c:pt idx="108">
                  <c:v>Jan'1982</c:v>
                </c:pt>
                <c:pt idx="109">
                  <c:v>Feb'1982</c:v>
                </c:pt>
                <c:pt idx="110">
                  <c:v>Mar'1982</c:v>
                </c:pt>
                <c:pt idx="111">
                  <c:v>Apr'1982</c:v>
                </c:pt>
                <c:pt idx="112">
                  <c:v>May'1982</c:v>
                </c:pt>
                <c:pt idx="113">
                  <c:v>Jun'1982</c:v>
                </c:pt>
                <c:pt idx="114">
                  <c:v>Jul'1982</c:v>
                </c:pt>
                <c:pt idx="115">
                  <c:v>Aug'1982</c:v>
                </c:pt>
                <c:pt idx="116">
                  <c:v>Sep'1982</c:v>
                </c:pt>
                <c:pt idx="117">
                  <c:v>Oct'1982</c:v>
                </c:pt>
                <c:pt idx="118">
                  <c:v>Nov'1982</c:v>
                </c:pt>
                <c:pt idx="119">
                  <c:v>Dec'1982</c:v>
                </c:pt>
                <c:pt idx="120">
                  <c:v>Jan'1983</c:v>
                </c:pt>
                <c:pt idx="121">
                  <c:v>Feb'1983</c:v>
                </c:pt>
                <c:pt idx="122">
                  <c:v>Mar'1983</c:v>
                </c:pt>
                <c:pt idx="123">
                  <c:v>Apr'1983</c:v>
                </c:pt>
                <c:pt idx="124">
                  <c:v>May'1983</c:v>
                </c:pt>
                <c:pt idx="125">
                  <c:v>Jun'1983</c:v>
                </c:pt>
                <c:pt idx="126">
                  <c:v>Jul'1983</c:v>
                </c:pt>
                <c:pt idx="127">
                  <c:v>Aug'1983</c:v>
                </c:pt>
                <c:pt idx="128">
                  <c:v>Sep'1983</c:v>
                </c:pt>
                <c:pt idx="129">
                  <c:v>Oct'1983</c:v>
                </c:pt>
                <c:pt idx="130">
                  <c:v>Nov'1983</c:v>
                </c:pt>
                <c:pt idx="131">
                  <c:v>Dec'1983</c:v>
                </c:pt>
                <c:pt idx="132">
                  <c:v>Jan'1984</c:v>
                </c:pt>
                <c:pt idx="133">
                  <c:v>Feb'1984</c:v>
                </c:pt>
                <c:pt idx="134">
                  <c:v>Mar'1984</c:v>
                </c:pt>
                <c:pt idx="135">
                  <c:v>Apr'1984</c:v>
                </c:pt>
                <c:pt idx="136">
                  <c:v>May'1984</c:v>
                </c:pt>
                <c:pt idx="137">
                  <c:v>Jun'1984</c:v>
                </c:pt>
                <c:pt idx="138">
                  <c:v>Jul'1984</c:v>
                </c:pt>
                <c:pt idx="139">
                  <c:v>Aug'1984</c:v>
                </c:pt>
                <c:pt idx="140">
                  <c:v>Sep'1984</c:v>
                </c:pt>
                <c:pt idx="141">
                  <c:v>Oct'1984</c:v>
                </c:pt>
                <c:pt idx="142">
                  <c:v>Nov'1984</c:v>
                </c:pt>
                <c:pt idx="143">
                  <c:v>Dec'1984</c:v>
                </c:pt>
                <c:pt idx="144">
                  <c:v>Jan'1985</c:v>
                </c:pt>
                <c:pt idx="145">
                  <c:v>Feb'1985</c:v>
                </c:pt>
                <c:pt idx="146">
                  <c:v>Mar'1985</c:v>
                </c:pt>
                <c:pt idx="147">
                  <c:v>Apr'1985</c:v>
                </c:pt>
                <c:pt idx="148">
                  <c:v>May'1985</c:v>
                </c:pt>
                <c:pt idx="149">
                  <c:v>Jun'1985</c:v>
                </c:pt>
                <c:pt idx="150">
                  <c:v>Jul'1985</c:v>
                </c:pt>
                <c:pt idx="151">
                  <c:v>Aug'1985</c:v>
                </c:pt>
                <c:pt idx="152">
                  <c:v>Sep'1985</c:v>
                </c:pt>
                <c:pt idx="153">
                  <c:v>Oct'1985</c:v>
                </c:pt>
                <c:pt idx="154">
                  <c:v>Nov'1985</c:v>
                </c:pt>
                <c:pt idx="155">
                  <c:v>Dec'1985</c:v>
                </c:pt>
                <c:pt idx="156">
                  <c:v>Jan'1986</c:v>
                </c:pt>
                <c:pt idx="157">
                  <c:v>Feb'1986</c:v>
                </c:pt>
                <c:pt idx="158">
                  <c:v>Mar'1986</c:v>
                </c:pt>
                <c:pt idx="159">
                  <c:v>Apr'1986</c:v>
                </c:pt>
                <c:pt idx="160">
                  <c:v>May'1986</c:v>
                </c:pt>
                <c:pt idx="161">
                  <c:v>Jun'1986</c:v>
                </c:pt>
                <c:pt idx="162">
                  <c:v>Jul'1986</c:v>
                </c:pt>
                <c:pt idx="163">
                  <c:v>Aug'1986</c:v>
                </c:pt>
                <c:pt idx="164">
                  <c:v>Sep'1986</c:v>
                </c:pt>
                <c:pt idx="165">
                  <c:v>Oct'1986</c:v>
                </c:pt>
                <c:pt idx="166">
                  <c:v>Nov'1986</c:v>
                </c:pt>
                <c:pt idx="167">
                  <c:v>Dec'1986</c:v>
                </c:pt>
                <c:pt idx="168">
                  <c:v>Jan'1987</c:v>
                </c:pt>
                <c:pt idx="169">
                  <c:v>Feb'1987</c:v>
                </c:pt>
                <c:pt idx="170">
                  <c:v>Mar'1987</c:v>
                </c:pt>
                <c:pt idx="171">
                  <c:v>Apr'1987</c:v>
                </c:pt>
                <c:pt idx="172">
                  <c:v>May'1987</c:v>
                </c:pt>
                <c:pt idx="173">
                  <c:v>Jun'1987</c:v>
                </c:pt>
                <c:pt idx="174">
                  <c:v>Jul'1987</c:v>
                </c:pt>
                <c:pt idx="175">
                  <c:v>Aug'1987</c:v>
                </c:pt>
                <c:pt idx="176">
                  <c:v>Sep'1987</c:v>
                </c:pt>
                <c:pt idx="177">
                  <c:v>Oct'1987</c:v>
                </c:pt>
                <c:pt idx="178">
                  <c:v>Nov'1987</c:v>
                </c:pt>
                <c:pt idx="179">
                  <c:v>Dec'1987</c:v>
                </c:pt>
                <c:pt idx="180">
                  <c:v>Jan'1988</c:v>
                </c:pt>
                <c:pt idx="181">
                  <c:v>Feb'1988</c:v>
                </c:pt>
                <c:pt idx="182">
                  <c:v>Mar'1988</c:v>
                </c:pt>
                <c:pt idx="183">
                  <c:v>Apr'1988</c:v>
                </c:pt>
                <c:pt idx="184">
                  <c:v>May'1988</c:v>
                </c:pt>
                <c:pt idx="185">
                  <c:v>Jun'1988</c:v>
                </c:pt>
                <c:pt idx="186">
                  <c:v>Jul'1988</c:v>
                </c:pt>
                <c:pt idx="187">
                  <c:v>Aug'1988</c:v>
                </c:pt>
                <c:pt idx="188">
                  <c:v>Sep'1988</c:v>
                </c:pt>
                <c:pt idx="189">
                  <c:v>Oct'1988</c:v>
                </c:pt>
                <c:pt idx="190">
                  <c:v>Nov'1988</c:v>
                </c:pt>
                <c:pt idx="191">
                  <c:v>Dec'1988</c:v>
                </c:pt>
                <c:pt idx="192">
                  <c:v>Jan'1989</c:v>
                </c:pt>
                <c:pt idx="193">
                  <c:v>Feb'1989</c:v>
                </c:pt>
                <c:pt idx="194">
                  <c:v>Mar'1989</c:v>
                </c:pt>
                <c:pt idx="195">
                  <c:v>Apr'1989</c:v>
                </c:pt>
                <c:pt idx="196">
                  <c:v>May'1989</c:v>
                </c:pt>
                <c:pt idx="197">
                  <c:v>Jun'1989</c:v>
                </c:pt>
                <c:pt idx="198">
                  <c:v>Jul'1989</c:v>
                </c:pt>
                <c:pt idx="199">
                  <c:v>Aug'1989</c:v>
                </c:pt>
                <c:pt idx="200">
                  <c:v>Sep'1989</c:v>
                </c:pt>
                <c:pt idx="201">
                  <c:v>Oct'1989</c:v>
                </c:pt>
                <c:pt idx="202">
                  <c:v>Nov'1989</c:v>
                </c:pt>
                <c:pt idx="203">
                  <c:v>Dec'1989</c:v>
                </c:pt>
                <c:pt idx="204">
                  <c:v>Jan'1990</c:v>
                </c:pt>
                <c:pt idx="205">
                  <c:v>Feb'1990</c:v>
                </c:pt>
                <c:pt idx="206">
                  <c:v>Mar'1990</c:v>
                </c:pt>
                <c:pt idx="207">
                  <c:v>Apr'1990</c:v>
                </c:pt>
                <c:pt idx="208">
                  <c:v>May'1990</c:v>
                </c:pt>
                <c:pt idx="209">
                  <c:v>Jun'1990</c:v>
                </c:pt>
                <c:pt idx="210">
                  <c:v>Jul'1990</c:v>
                </c:pt>
                <c:pt idx="211">
                  <c:v>Aug'1990</c:v>
                </c:pt>
                <c:pt idx="212">
                  <c:v>Sep'1990</c:v>
                </c:pt>
                <c:pt idx="213">
                  <c:v>Oct'1990</c:v>
                </c:pt>
                <c:pt idx="214">
                  <c:v>Nov'1990</c:v>
                </c:pt>
                <c:pt idx="215">
                  <c:v>Dec'1990</c:v>
                </c:pt>
                <c:pt idx="216">
                  <c:v>Jan'1991</c:v>
                </c:pt>
                <c:pt idx="217">
                  <c:v>Feb'1991</c:v>
                </c:pt>
                <c:pt idx="218">
                  <c:v>Mar'1991</c:v>
                </c:pt>
                <c:pt idx="219">
                  <c:v>Apr'1991</c:v>
                </c:pt>
                <c:pt idx="220">
                  <c:v>May'1991</c:v>
                </c:pt>
                <c:pt idx="221">
                  <c:v>Jun'1991</c:v>
                </c:pt>
                <c:pt idx="222">
                  <c:v>Jul'1991</c:v>
                </c:pt>
                <c:pt idx="223">
                  <c:v>Aug'1991</c:v>
                </c:pt>
                <c:pt idx="224">
                  <c:v>Sep'1991</c:v>
                </c:pt>
                <c:pt idx="225">
                  <c:v>Oct'1991</c:v>
                </c:pt>
                <c:pt idx="226">
                  <c:v>Nov'1991</c:v>
                </c:pt>
                <c:pt idx="227">
                  <c:v>Dec'1991</c:v>
                </c:pt>
                <c:pt idx="228">
                  <c:v>Jan'1992</c:v>
                </c:pt>
                <c:pt idx="229">
                  <c:v>Feb'1992</c:v>
                </c:pt>
                <c:pt idx="230">
                  <c:v>Mar'1992</c:v>
                </c:pt>
                <c:pt idx="231">
                  <c:v>Apr'1992</c:v>
                </c:pt>
                <c:pt idx="232">
                  <c:v>May'1992</c:v>
                </c:pt>
                <c:pt idx="233">
                  <c:v>Jun'1992</c:v>
                </c:pt>
                <c:pt idx="234">
                  <c:v>Jul'1992</c:v>
                </c:pt>
                <c:pt idx="235">
                  <c:v>Aug'1992</c:v>
                </c:pt>
                <c:pt idx="236">
                  <c:v>Sep'1992</c:v>
                </c:pt>
                <c:pt idx="237">
                  <c:v>Oct'1992</c:v>
                </c:pt>
                <c:pt idx="238">
                  <c:v>Nov'1992</c:v>
                </c:pt>
                <c:pt idx="239">
                  <c:v>Dec'1992</c:v>
                </c:pt>
                <c:pt idx="240">
                  <c:v>Jan'1993</c:v>
                </c:pt>
                <c:pt idx="241">
                  <c:v>Feb'1993</c:v>
                </c:pt>
                <c:pt idx="242">
                  <c:v>Mar'1993</c:v>
                </c:pt>
                <c:pt idx="243">
                  <c:v>Apr'1993</c:v>
                </c:pt>
                <c:pt idx="244">
                  <c:v>May'1993</c:v>
                </c:pt>
                <c:pt idx="245">
                  <c:v>Jun'1993</c:v>
                </c:pt>
                <c:pt idx="246">
                  <c:v>Jul'1993</c:v>
                </c:pt>
                <c:pt idx="247">
                  <c:v>Aug'1993</c:v>
                </c:pt>
                <c:pt idx="248">
                  <c:v>Sep'1993</c:v>
                </c:pt>
                <c:pt idx="249">
                  <c:v>Oct'1993</c:v>
                </c:pt>
                <c:pt idx="250">
                  <c:v>Nov'1993</c:v>
                </c:pt>
                <c:pt idx="251">
                  <c:v>Dec'1993</c:v>
                </c:pt>
                <c:pt idx="252">
                  <c:v>Jan'1994</c:v>
                </c:pt>
                <c:pt idx="253">
                  <c:v>Feb'1994</c:v>
                </c:pt>
                <c:pt idx="254">
                  <c:v>Mar'1994</c:v>
                </c:pt>
                <c:pt idx="255">
                  <c:v>Apr'1994</c:v>
                </c:pt>
                <c:pt idx="256">
                  <c:v>May'1994</c:v>
                </c:pt>
                <c:pt idx="257">
                  <c:v>Jun'1994</c:v>
                </c:pt>
                <c:pt idx="258">
                  <c:v>Jul'1994</c:v>
                </c:pt>
                <c:pt idx="259">
                  <c:v>Aug'1994</c:v>
                </c:pt>
                <c:pt idx="260">
                  <c:v>Sep'1994</c:v>
                </c:pt>
                <c:pt idx="261">
                  <c:v>Oct'1994</c:v>
                </c:pt>
                <c:pt idx="262">
                  <c:v>Nov'1994</c:v>
                </c:pt>
                <c:pt idx="263">
                  <c:v>Dec'1994</c:v>
                </c:pt>
                <c:pt idx="264">
                  <c:v>Jan'1995</c:v>
                </c:pt>
                <c:pt idx="265">
                  <c:v>Feb'1995</c:v>
                </c:pt>
                <c:pt idx="266">
                  <c:v>Mar'1995</c:v>
                </c:pt>
                <c:pt idx="267">
                  <c:v>Apr'1995</c:v>
                </c:pt>
                <c:pt idx="268">
                  <c:v>May'1995</c:v>
                </c:pt>
                <c:pt idx="269">
                  <c:v>Jun'1995</c:v>
                </c:pt>
                <c:pt idx="270">
                  <c:v>Jul'1995</c:v>
                </c:pt>
                <c:pt idx="271">
                  <c:v>Aug'1995</c:v>
                </c:pt>
                <c:pt idx="272">
                  <c:v>Sep'1995</c:v>
                </c:pt>
                <c:pt idx="273">
                  <c:v>Oct'1995</c:v>
                </c:pt>
                <c:pt idx="274">
                  <c:v>Nov'1995</c:v>
                </c:pt>
                <c:pt idx="275">
                  <c:v>Dec'1995</c:v>
                </c:pt>
                <c:pt idx="276">
                  <c:v>Jan'1996</c:v>
                </c:pt>
                <c:pt idx="277">
                  <c:v>Feb'1996</c:v>
                </c:pt>
                <c:pt idx="278">
                  <c:v>Mar'1996</c:v>
                </c:pt>
                <c:pt idx="279">
                  <c:v>Apr'1996</c:v>
                </c:pt>
                <c:pt idx="280">
                  <c:v>May'1996</c:v>
                </c:pt>
                <c:pt idx="281">
                  <c:v>Jun'1996</c:v>
                </c:pt>
                <c:pt idx="282">
                  <c:v>Jul'1996</c:v>
                </c:pt>
                <c:pt idx="283">
                  <c:v>Aug'1996</c:v>
                </c:pt>
                <c:pt idx="284">
                  <c:v>Sep'1996</c:v>
                </c:pt>
                <c:pt idx="285">
                  <c:v>Oct'1996</c:v>
                </c:pt>
                <c:pt idx="286">
                  <c:v>Nov'1996</c:v>
                </c:pt>
                <c:pt idx="287">
                  <c:v>Dec'1996</c:v>
                </c:pt>
                <c:pt idx="288">
                  <c:v>Jan'1997</c:v>
                </c:pt>
                <c:pt idx="289">
                  <c:v>Feb'1997</c:v>
                </c:pt>
                <c:pt idx="290">
                  <c:v>Mar'1997</c:v>
                </c:pt>
                <c:pt idx="291">
                  <c:v>Apr'1997</c:v>
                </c:pt>
                <c:pt idx="292">
                  <c:v>May'1997</c:v>
                </c:pt>
                <c:pt idx="293">
                  <c:v>Jun'1997</c:v>
                </c:pt>
                <c:pt idx="294">
                  <c:v>Jul'1997</c:v>
                </c:pt>
                <c:pt idx="295">
                  <c:v>Aug'1997</c:v>
                </c:pt>
                <c:pt idx="296">
                  <c:v>Sep'1997</c:v>
                </c:pt>
                <c:pt idx="297">
                  <c:v>Oct'1997</c:v>
                </c:pt>
                <c:pt idx="298">
                  <c:v>Nov'1997</c:v>
                </c:pt>
                <c:pt idx="299">
                  <c:v>Dec'1997</c:v>
                </c:pt>
                <c:pt idx="300">
                  <c:v>Jan'1998</c:v>
                </c:pt>
                <c:pt idx="301">
                  <c:v>Feb'1998</c:v>
                </c:pt>
                <c:pt idx="302">
                  <c:v>Mar'1998</c:v>
                </c:pt>
                <c:pt idx="303">
                  <c:v>Apr'1998</c:v>
                </c:pt>
                <c:pt idx="304">
                  <c:v>May'1998</c:v>
                </c:pt>
                <c:pt idx="305">
                  <c:v>Jun'1998</c:v>
                </c:pt>
                <c:pt idx="306">
                  <c:v>Jul'1998</c:v>
                </c:pt>
                <c:pt idx="307">
                  <c:v>Aug'1998</c:v>
                </c:pt>
                <c:pt idx="308">
                  <c:v>Sep'1998</c:v>
                </c:pt>
                <c:pt idx="309">
                  <c:v>Oct'1998</c:v>
                </c:pt>
                <c:pt idx="310">
                  <c:v>Nov'1998</c:v>
                </c:pt>
                <c:pt idx="311">
                  <c:v>Dec'1998</c:v>
                </c:pt>
                <c:pt idx="312">
                  <c:v>Jan'1999</c:v>
                </c:pt>
                <c:pt idx="313">
                  <c:v>Feb'1999</c:v>
                </c:pt>
                <c:pt idx="314">
                  <c:v>Mar'1999</c:v>
                </c:pt>
                <c:pt idx="315">
                  <c:v>Apr'1999</c:v>
                </c:pt>
                <c:pt idx="316">
                  <c:v>May'1999</c:v>
                </c:pt>
                <c:pt idx="317">
                  <c:v>Jun'1999</c:v>
                </c:pt>
                <c:pt idx="318">
                  <c:v>Jul'1999</c:v>
                </c:pt>
                <c:pt idx="319">
                  <c:v>Aug'1999</c:v>
                </c:pt>
                <c:pt idx="320">
                  <c:v>Sep'1999</c:v>
                </c:pt>
                <c:pt idx="321">
                  <c:v>Oct'1999</c:v>
                </c:pt>
                <c:pt idx="322">
                  <c:v>Nov'1999</c:v>
                </c:pt>
                <c:pt idx="323">
                  <c:v>Dec'1999</c:v>
                </c:pt>
                <c:pt idx="324">
                  <c:v>Jan'2000</c:v>
                </c:pt>
                <c:pt idx="325">
                  <c:v>Feb'2000</c:v>
                </c:pt>
                <c:pt idx="326">
                  <c:v>Mar'2000</c:v>
                </c:pt>
                <c:pt idx="327">
                  <c:v>Apr'2000</c:v>
                </c:pt>
                <c:pt idx="328">
                  <c:v>May'2000</c:v>
                </c:pt>
                <c:pt idx="329">
                  <c:v>Jun'2000</c:v>
                </c:pt>
                <c:pt idx="330">
                  <c:v>Jul'2000</c:v>
                </c:pt>
                <c:pt idx="331">
                  <c:v>Aug'2000</c:v>
                </c:pt>
                <c:pt idx="332">
                  <c:v>Sep'2000</c:v>
                </c:pt>
                <c:pt idx="333">
                  <c:v>Oct'2000</c:v>
                </c:pt>
                <c:pt idx="334">
                  <c:v>Nov'2000</c:v>
                </c:pt>
                <c:pt idx="335">
                  <c:v>Dec'2000</c:v>
                </c:pt>
                <c:pt idx="336">
                  <c:v>Jan'2001</c:v>
                </c:pt>
                <c:pt idx="337">
                  <c:v>Feb'2001</c:v>
                </c:pt>
                <c:pt idx="338">
                  <c:v>Mar'2001</c:v>
                </c:pt>
                <c:pt idx="339">
                  <c:v>Apr'2001</c:v>
                </c:pt>
                <c:pt idx="340">
                  <c:v>May'2001</c:v>
                </c:pt>
                <c:pt idx="341">
                  <c:v>Jun'2001</c:v>
                </c:pt>
                <c:pt idx="342">
                  <c:v>Jul'2001</c:v>
                </c:pt>
                <c:pt idx="343">
                  <c:v>Aug'2001</c:v>
                </c:pt>
                <c:pt idx="344">
                  <c:v>Sep'2001</c:v>
                </c:pt>
                <c:pt idx="345">
                  <c:v>Oct'2001</c:v>
                </c:pt>
                <c:pt idx="346">
                  <c:v>Nov'2001</c:v>
                </c:pt>
                <c:pt idx="347">
                  <c:v>Dec'2001</c:v>
                </c:pt>
                <c:pt idx="348">
                  <c:v>Jan'2002</c:v>
                </c:pt>
                <c:pt idx="349">
                  <c:v>Feb'2002</c:v>
                </c:pt>
                <c:pt idx="350">
                  <c:v>Mar'2002</c:v>
                </c:pt>
                <c:pt idx="351">
                  <c:v>Apr'2002</c:v>
                </c:pt>
                <c:pt idx="352">
                  <c:v>May'2002</c:v>
                </c:pt>
                <c:pt idx="353">
                  <c:v>Jun'2002</c:v>
                </c:pt>
                <c:pt idx="354">
                  <c:v>Jul'2002</c:v>
                </c:pt>
                <c:pt idx="355">
                  <c:v>Aug'2002</c:v>
                </c:pt>
                <c:pt idx="356">
                  <c:v>Sep'2002</c:v>
                </c:pt>
                <c:pt idx="357">
                  <c:v>Oct'2002</c:v>
                </c:pt>
                <c:pt idx="358">
                  <c:v>Nov'2002</c:v>
                </c:pt>
                <c:pt idx="359">
                  <c:v>Dec'2002</c:v>
                </c:pt>
                <c:pt idx="360">
                  <c:v>Jan'2003</c:v>
                </c:pt>
                <c:pt idx="361">
                  <c:v>Feb'2003</c:v>
                </c:pt>
                <c:pt idx="362">
                  <c:v>Mar'2003</c:v>
                </c:pt>
                <c:pt idx="363">
                  <c:v>Apr'2003</c:v>
                </c:pt>
                <c:pt idx="364">
                  <c:v>May'2003</c:v>
                </c:pt>
                <c:pt idx="365">
                  <c:v>Jun'2003</c:v>
                </c:pt>
                <c:pt idx="366">
                  <c:v>Jul'2003</c:v>
                </c:pt>
                <c:pt idx="367">
                  <c:v>Aug'2003</c:v>
                </c:pt>
                <c:pt idx="368">
                  <c:v>Sep'2003</c:v>
                </c:pt>
                <c:pt idx="369">
                  <c:v>Oct'2003</c:v>
                </c:pt>
                <c:pt idx="370">
                  <c:v>Nov'2003</c:v>
                </c:pt>
                <c:pt idx="371">
                  <c:v>Dec'2003</c:v>
                </c:pt>
                <c:pt idx="372">
                  <c:v>Jan'2004</c:v>
                </c:pt>
                <c:pt idx="373">
                  <c:v>Feb'2004</c:v>
                </c:pt>
                <c:pt idx="374">
                  <c:v>Mar'2004</c:v>
                </c:pt>
                <c:pt idx="375">
                  <c:v>Apr'2004</c:v>
                </c:pt>
                <c:pt idx="376">
                  <c:v>May'2004</c:v>
                </c:pt>
                <c:pt idx="377">
                  <c:v>Jun'2004</c:v>
                </c:pt>
                <c:pt idx="378">
                  <c:v>Jul'2004</c:v>
                </c:pt>
                <c:pt idx="379">
                  <c:v>Aug'2004</c:v>
                </c:pt>
                <c:pt idx="380">
                  <c:v>Sep'2004</c:v>
                </c:pt>
                <c:pt idx="381">
                  <c:v>Oct'2004</c:v>
                </c:pt>
                <c:pt idx="382">
                  <c:v>Nov'2004</c:v>
                </c:pt>
                <c:pt idx="383">
                  <c:v>Dec'2004</c:v>
                </c:pt>
                <c:pt idx="384">
                  <c:v>Jan'2005</c:v>
                </c:pt>
                <c:pt idx="385">
                  <c:v>Feb'2005</c:v>
                </c:pt>
                <c:pt idx="386">
                  <c:v>Mar'2005</c:v>
                </c:pt>
                <c:pt idx="387">
                  <c:v>Apr'2005</c:v>
                </c:pt>
                <c:pt idx="388">
                  <c:v>May'2005</c:v>
                </c:pt>
                <c:pt idx="389">
                  <c:v>Jun'2005</c:v>
                </c:pt>
                <c:pt idx="390">
                  <c:v>Jul'2005</c:v>
                </c:pt>
                <c:pt idx="391">
                  <c:v>Aug'2005</c:v>
                </c:pt>
                <c:pt idx="392">
                  <c:v>Sep'2005</c:v>
                </c:pt>
                <c:pt idx="393">
                  <c:v>Oct'2005</c:v>
                </c:pt>
                <c:pt idx="394">
                  <c:v>Nov'2005</c:v>
                </c:pt>
                <c:pt idx="395">
                  <c:v>Dec'2005</c:v>
                </c:pt>
                <c:pt idx="396">
                  <c:v>Jan'2006</c:v>
                </c:pt>
                <c:pt idx="397">
                  <c:v>Feb'2006</c:v>
                </c:pt>
                <c:pt idx="398">
                  <c:v>Mar'2006</c:v>
                </c:pt>
                <c:pt idx="399">
                  <c:v>Apr'2006</c:v>
                </c:pt>
                <c:pt idx="400">
                  <c:v>May'2006</c:v>
                </c:pt>
                <c:pt idx="401">
                  <c:v>Jun'2006</c:v>
                </c:pt>
                <c:pt idx="402">
                  <c:v>Jul'2006</c:v>
                </c:pt>
                <c:pt idx="403">
                  <c:v>Aug'2006</c:v>
                </c:pt>
                <c:pt idx="404">
                  <c:v>Sep'2006</c:v>
                </c:pt>
                <c:pt idx="405">
                  <c:v>Oct'2006</c:v>
                </c:pt>
                <c:pt idx="406">
                  <c:v>Nov'2006</c:v>
                </c:pt>
                <c:pt idx="407">
                  <c:v>Dec'2006</c:v>
                </c:pt>
                <c:pt idx="408">
                  <c:v>Jan'2007</c:v>
                </c:pt>
                <c:pt idx="409">
                  <c:v>Feb'2007</c:v>
                </c:pt>
                <c:pt idx="410">
                  <c:v>Mar'2007</c:v>
                </c:pt>
                <c:pt idx="411">
                  <c:v>Apr'2007</c:v>
                </c:pt>
                <c:pt idx="412">
                  <c:v>May'2007</c:v>
                </c:pt>
                <c:pt idx="413">
                  <c:v>Jun'2007</c:v>
                </c:pt>
                <c:pt idx="414">
                  <c:v>Jul'2007</c:v>
                </c:pt>
                <c:pt idx="415">
                  <c:v>Aug'2007</c:v>
                </c:pt>
                <c:pt idx="416">
                  <c:v>Sep'2007</c:v>
                </c:pt>
                <c:pt idx="417">
                  <c:v>Oct'2007</c:v>
                </c:pt>
                <c:pt idx="418">
                  <c:v>Nov'2007</c:v>
                </c:pt>
                <c:pt idx="419">
                  <c:v>Dec'2007</c:v>
                </c:pt>
                <c:pt idx="420">
                  <c:v>Jan'2008</c:v>
                </c:pt>
                <c:pt idx="421">
                  <c:v>Feb'2008</c:v>
                </c:pt>
                <c:pt idx="422">
                  <c:v>Mar'2008</c:v>
                </c:pt>
                <c:pt idx="423">
                  <c:v>Apr'2008</c:v>
                </c:pt>
                <c:pt idx="424">
                  <c:v>May'2008</c:v>
                </c:pt>
                <c:pt idx="425">
                  <c:v>Jun'2008</c:v>
                </c:pt>
                <c:pt idx="426">
                  <c:v>Jul'2008</c:v>
                </c:pt>
                <c:pt idx="427">
                  <c:v>Aug'2008</c:v>
                </c:pt>
                <c:pt idx="428">
                  <c:v>Sep'2008</c:v>
                </c:pt>
                <c:pt idx="429">
                  <c:v>Oct'2008</c:v>
                </c:pt>
                <c:pt idx="430">
                  <c:v>Nov'2008</c:v>
                </c:pt>
                <c:pt idx="431">
                  <c:v>Dec'2008</c:v>
                </c:pt>
                <c:pt idx="432">
                  <c:v>Jan'2009</c:v>
                </c:pt>
                <c:pt idx="433">
                  <c:v>Feb'2009</c:v>
                </c:pt>
                <c:pt idx="434">
                  <c:v>Mar'2009</c:v>
                </c:pt>
                <c:pt idx="435">
                  <c:v>Apr'2009</c:v>
                </c:pt>
                <c:pt idx="436">
                  <c:v>May'2009</c:v>
                </c:pt>
                <c:pt idx="437">
                  <c:v>Jun'2009</c:v>
                </c:pt>
                <c:pt idx="438">
                  <c:v>Jul'2009</c:v>
                </c:pt>
                <c:pt idx="439">
                  <c:v>Aug'2009</c:v>
                </c:pt>
                <c:pt idx="440">
                  <c:v>Sep'2009</c:v>
                </c:pt>
                <c:pt idx="441">
                  <c:v>Oct'2009</c:v>
                </c:pt>
                <c:pt idx="442">
                  <c:v>Nov'2009</c:v>
                </c:pt>
                <c:pt idx="443">
                  <c:v>Dec'2009</c:v>
                </c:pt>
                <c:pt idx="444">
                  <c:v>Jan'2010</c:v>
                </c:pt>
                <c:pt idx="445">
                  <c:v>Feb'2010</c:v>
                </c:pt>
                <c:pt idx="446">
                  <c:v>Mar'2010</c:v>
                </c:pt>
                <c:pt idx="447">
                  <c:v>Apr'2010</c:v>
                </c:pt>
                <c:pt idx="448">
                  <c:v>May'2010</c:v>
                </c:pt>
                <c:pt idx="449">
                  <c:v>Jun'2010</c:v>
                </c:pt>
                <c:pt idx="450">
                  <c:v>Jul'2010</c:v>
                </c:pt>
                <c:pt idx="451">
                  <c:v>Aug'2010</c:v>
                </c:pt>
                <c:pt idx="452">
                  <c:v>Sep'2010</c:v>
                </c:pt>
                <c:pt idx="453">
                  <c:v>Oct'2010</c:v>
                </c:pt>
                <c:pt idx="454">
                  <c:v>Nov'2010</c:v>
                </c:pt>
                <c:pt idx="455">
                  <c:v>Dec'2010</c:v>
                </c:pt>
                <c:pt idx="456">
                  <c:v>Jan'2011</c:v>
                </c:pt>
                <c:pt idx="457">
                  <c:v>Feb'2011</c:v>
                </c:pt>
                <c:pt idx="458">
                  <c:v>Mar'2011</c:v>
                </c:pt>
                <c:pt idx="459">
                  <c:v>Apr'2011</c:v>
                </c:pt>
                <c:pt idx="460">
                  <c:v>May'2011</c:v>
                </c:pt>
                <c:pt idx="461">
                  <c:v>Jun'2011</c:v>
                </c:pt>
                <c:pt idx="462">
                  <c:v>Jul'2011</c:v>
                </c:pt>
                <c:pt idx="463">
                  <c:v>Aug'2011</c:v>
                </c:pt>
                <c:pt idx="464">
                  <c:v>Sep'2011</c:v>
                </c:pt>
                <c:pt idx="465">
                  <c:v>Oct'2011</c:v>
                </c:pt>
                <c:pt idx="466">
                  <c:v>Nov'2011</c:v>
                </c:pt>
                <c:pt idx="467">
                  <c:v>Dec'2011</c:v>
                </c:pt>
                <c:pt idx="468">
                  <c:v>Jan'2012</c:v>
                </c:pt>
                <c:pt idx="469">
                  <c:v>Feb'2012</c:v>
                </c:pt>
                <c:pt idx="470">
                  <c:v>Mar'2012</c:v>
                </c:pt>
                <c:pt idx="471">
                  <c:v>Apr'2012</c:v>
                </c:pt>
                <c:pt idx="472">
                  <c:v>May'2012</c:v>
                </c:pt>
                <c:pt idx="473">
                  <c:v>Jun'2012</c:v>
                </c:pt>
                <c:pt idx="474">
                  <c:v>Jul'2012</c:v>
                </c:pt>
                <c:pt idx="475">
                  <c:v>Aug'2012</c:v>
                </c:pt>
                <c:pt idx="476">
                  <c:v>Sep'2012</c:v>
                </c:pt>
                <c:pt idx="477">
                  <c:v>Oct'2012</c:v>
                </c:pt>
                <c:pt idx="478">
                  <c:v>Nov'2012</c:v>
                </c:pt>
                <c:pt idx="479">
                  <c:v>Dec'2012</c:v>
                </c:pt>
                <c:pt idx="480">
                  <c:v>Jan'2013</c:v>
                </c:pt>
                <c:pt idx="481">
                  <c:v>Feb'2013</c:v>
                </c:pt>
                <c:pt idx="482">
                  <c:v>Mar'2013</c:v>
                </c:pt>
                <c:pt idx="483">
                  <c:v>Apr'2013</c:v>
                </c:pt>
                <c:pt idx="484">
                  <c:v>May'2013</c:v>
                </c:pt>
                <c:pt idx="485">
                  <c:v>Jun'2013</c:v>
                </c:pt>
                <c:pt idx="486">
                  <c:v>Jul'2013</c:v>
                </c:pt>
                <c:pt idx="487">
                  <c:v>Aug'2013</c:v>
                </c:pt>
                <c:pt idx="488">
                  <c:v>Sep'2013</c:v>
                </c:pt>
                <c:pt idx="489">
                  <c:v>Oct'2013</c:v>
                </c:pt>
                <c:pt idx="490">
                  <c:v>Nov'2013</c:v>
                </c:pt>
                <c:pt idx="491">
                  <c:v>Dec'2013</c:v>
                </c:pt>
                <c:pt idx="492">
                  <c:v>Jan'2014</c:v>
                </c:pt>
                <c:pt idx="493">
                  <c:v>Feb'2014</c:v>
                </c:pt>
                <c:pt idx="494">
                  <c:v>Mar'2014</c:v>
                </c:pt>
                <c:pt idx="495">
                  <c:v>Apr'2014</c:v>
                </c:pt>
                <c:pt idx="496">
                  <c:v>May'2014</c:v>
                </c:pt>
                <c:pt idx="497">
                  <c:v>Jun'2014</c:v>
                </c:pt>
                <c:pt idx="498">
                  <c:v>Jul'2014</c:v>
                </c:pt>
                <c:pt idx="499">
                  <c:v>Aug'2014</c:v>
                </c:pt>
                <c:pt idx="500">
                  <c:v>Sep'2014</c:v>
                </c:pt>
                <c:pt idx="501">
                  <c:v>Oct'2014</c:v>
                </c:pt>
                <c:pt idx="502">
                  <c:v>Nov'2014</c:v>
                </c:pt>
                <c:pt idx="503">
                  <c:v>Dec'2014</c:v>
                </c:pt>
                <c:pt idx="504">
                  <c:v>Jan'2015</c:v>
                </c:pt>
                <c:pt idx="505">
                  <c:v>Feb'2015</c:v>
                </c:pt>
                <c:pt idx="506">
                  <c:v>Mar'2015</c:v>
                </c:pt>
                <c:pt idx="507">
                  <c:v>Apr'2015</c:v>
                </c:pt>
                <c:pt idx="508">
                  <c:v>May'2015</c:v>
                </c:pt>
                <c:pt idx="509">
                  <c:v>Jun'2015</c:v>
                </c:pt>
                <c:pt idx="510">
                  <c:v>Jul'2015</c:v>
                </c:pt>
                <c:pt idx="511">
                  <c:v>Aug'2015</c:v>
                </c:pt>
                <c:pt idx="512">
                  <c:v>Sep'2015</c:v>
                </c:pt>
                <c:pt idx="513">
                  <c:v>Oct'2015</c:v>
                </c:pt>
                <c:pt idx="514">
                  <c:v>Nov'2015</c:v>
                </c:pt>
                <c:pt idx="515">
                  <c:v>Dec'2015</c:v>
                </c:pt>
                <c:pt idx="516">
                  <c:v>Jan'2016</c:v>
                </c:pt>
                <c:pt idx="517">
                  <c:v>Feb'2016</c:v>
                </c:pt>
                <c:pt idx="518">
                  <c:v>Mar'2016</c:v>
                </c:pt>
                <c:pt idx="519">
                  <c:v>Apr'2016</c:v>
                </c:pt>
                <c:pt idx="520">
                  <c:v>May'2016</c:v>
                </c:pt>
                <c:pt idx="521">
                  <c:v>Jun'2016</c:v>
                </c:pt>
                <c:pt idx="522">
                  <c:v>Jul'2016</c:v>
                </c:pt>
                <c:pt idx="523">
                  <c:v>Aug'2016</c:v>
                </c:pt>
                <c:pt idx="524">
                  <c:v>Sep'2016</c:v>
                </c:pt>
                <c:pt idx="525">
                  <c:v>Oct'2016</c:v>
                </c:pt>
                <c:pt idx="526">
                  <c:v>Nov'2016</c:v>
                </c:pt>
                <c:pt idx="527">
                  <c:v>Dec'2016</c:v>
                </c:pt>
                <c:pt idx="528">
                  <c:v>Jan'2017</c:v>
                </c:pt>
                <c:pt idx="529">
                  <c:v>Feb'2017</c:v>
                </c:pt>
                <c:pt idx="530">
                  <c:v>Mar'2017</c:v>
                </c:pt>
                <c:pt idx="531">
                  <c:v>Apr'2017</c:v>
                </c:pt>
                <c:pt idx="532">
                  <c:v>May'2017</c:v>
                </c:pt>
                <c:pt idx="533">
                  <c:v>Jun'2017</c:v>
                </c:pt>
                <c:pt idx="534">
                  <c:v>Jul'2017</c:v>
                </c:pt>
                <c:pt idx="535">
                  <c:v>Aug'2017</c:v>
                </c:pt>
                <c:pt idx="536">
                  <c:v>Sep'2017</c:v>
                </c:pt>
                <c:pt idx="537">
                  <c:v>Oct'2017</c:v>
                </c:pt>
                <c:pt idx="538">
                  <c:v>Nov'2017</c:v>
                </c:pt>
                <c:pt idx="539">
                  <c:v>Dec'2017</c:v>
                </c:pt>
                <c:pt idx="540">
                  <c:v>Jan'2018</c:v>
                </c:pt>
                <c:pt idx="541">
                  <c:v>Feb'2018</c:v>
                </c:pt>
                <c:pt idx="542">
                  <c:v>Mar'2018</c:v>
                </c:pt>
                <c:pt idx="543">
                  <c:v>Apr'2018</c:v>
                </c:pt>
                <c:pt idx="544">
                  <c:v>May'2018</c:v>
                </c:pt>
                <c:pt idx="545">
                  <c:v>Jun'2018</c:v>
                </c:pt>
                <c:pt idx="546">
                  <c:v>Jul'2018</c:v>
                </c:pt>
                <c:pt idx="547">
                  <c:v>Aug'2018</c:v>
                </c:pt>
                <c:pt idx="548">
                  <c:v>Sep'2018</c:v>
                </c:pt>
                <c:pt idx="549">
                  <c:v>Oct'2018</c:v>
                </c:pt>
                <c:pt idx="550">
                  <c:v>Nov'2018</c:v>
                </c:pt>
                <c:pt idx="551">
                  <c:v>Dec'2018</c:v>
                </c:pt>
                <c:pt idx="552">
                  <c:v>Jan'2019</c:v>
                </c:pt>
                <c:pt idx="553">
                  <c:v>Feb'2019</c:v>
                </c:pt>
                <c:pt idx="554">
                  <c:v>Mar'2019</c:v>
                </c:pt>
                <c:pt idx="555">
                  <c:v>Apr'2019</c:v>
                </c:pt>
                <c:pt idx="556">
                  <c:v>May'2019</c:v>
                </c:pt>
                <c:pt idx="557">
                  <c:v>Jun'2019</c:v>
                </c:pt>
                <c:pt idx="558">
                  <c:v>Jul'2019</c:v>
                </c:pt>
                <c:pt idx="559">
                  <c:v>Aug'2019</c:v>
                </c:pt>
                <c:pt idx="560">
                  <c:v>Sep'2019</c:v>
                </c:pt>
                <c:pt idx="561">
                  <c:v>Oct'2019</c:v>
                </c:pt>
                <c:pt idx="562">
                  <c:v>Nov'2019</c:v>
                </c:pt>
                <c:pt idx="563">
                  <c:v>Dec'2019</c:v>
                </c:pt>
                <c:pt idx="564">
                  <c:v>Jan'2020</c:v>
                </c:pt>
                <c:pt idx="565">
                  <c:v>Feb'2020</c:v>
                </c:pt>
                <c:pt idx="566">
                  <c:v>Mar'2020</c:v>
                </c:pt>
                <c:pt idx="567">
                  <c:v>Apr'2020</c:v>
                </c:pt>
                <c:pt idx="568">
                  <c:v>May'2020</c:v>
                </c:pt>
                <c:pt idx="569">
                  <c:v>Jun'2020</c:v>
                </c:pt>
                <c:pt idx="570">
                  <c:v>Jul'2020</c:v>
                </c:pt>
                <c:pt idx="571">
                  <c:v>Aug'2020</c:v>
                </c:pt>
                <c:pt idx="572">
                  <c:v>Sep'2020</c:v>
                </c:pt>
                <c:pt idx="573">
                  <c:v>Oct'2020</c:v>
                </c:pt>
                <c:pt idx="574">
                  <c:v>Nov'2020</c:v>
                </c:pt>
                <c:pt idx="575">
                  <c:v>Dec'2020</c:v>
                </c:pt>
                <c:pt idx="576">
                  <c:v>Jan'2021</c:v>
                </c:pt>
                <c:pt idx="577">
                  <c:v>Feb'2021</c:v>
                </c:pt>
                <c:pt idx="578">
                  <c:v>Mar'2021</c:v>
                </c:pt>
                <c:pt idx="579">
                  <c:v>Apr'2021</c:v>
                </c:pt>
                <c:pt idx="580">
                  <c:v>May'2021</c:v>
                </c:pt>
                <c:pt idx="581">
                  <c:v>Jun'2021</c:v>
                </c:pt>
                <c:pt idx="582">
                  <c:v>Jul'2021</c:v>
                </c:pt>
                <c:pt idx="583">
                  <c:v>Aug'2021</c:v>
                </c:pt>
                <c:pt idx="584">
                  <c:v>Sep'2021</c:v>
                </c:pt>
                <c:pt idx="585">
                  <c:v>Oct'2021</c:v>
                </c:pt>
                <c:pt idx="586">
                  <c:v>Nov'2021</c:v>
                </c:pt>
                <c:pt idx="587">
                  <c:v>Dec'2021</c:v>
                </c:pt>
                <c:pt idx="588">
                  <c:v>Jan'2022</c:v>
                </c:pt>
                <c:pt idx="589">
                  <c:v>Feb'2022</c:v>
                </c:pt>
                <c:pt idx="590">
                  <c:v>Mar'2022</c:v>
                </c:pt>
                <c:pt idx="591">
                  <c:v>Apr'2022</c:v>
                </c:pt>
                <c:pt idx="592">
                  <c:v>May'2022</c:v>
                </c:pt>
                <c:pt idx="593">
                  <c:v>Jun'2022</c:v>
                </c:pt>
                <c:pt idx="594">
                  <c:v>Jul'2022</c:v>
                </c:pt>
                <c:pt idx="595">
                  <c:v>Aug'2022</c:v>
                </c:pt>
                <c:pt idx="596">
                  <c:v>Sep'2022</c:v>
                </c:pt>
                <c:pt idx="597">
                  <c:v>Oct'2022</c:v>
                </c:pt>
                <c:pt idx="598">
                  <c:v>Nov'2022</c:v>
                </c:pt>
                <c:pt idx="599">
                  <c:v>Dec'2022</c:v>
                </c:pt>
                <c:pt idx="600">
                  <c:v>Jan'2023</c:v>
                </c:pt>
                <c:pt idx="601">
                  <c:v>Feb'2023</c:v>
                </c:pt>
                <c:pt idx="602">
                  <c:v>Mar'2023</c:v>
                </c:pt>
                <c:pt idx="603">
                  <c:v>Apr'2023</c:v>
                </c:pt>
                <c:pt idx="604">
                  <c:v>May'2023</c:v>
                </c:pt>
                <c:pt idx="605">
                  <c:v>Jun'2023</c:v>
                </c:pt>
                <c:pt idx="606">
                  <c:v>Jul'2023</c:v>
                </c:pt>
                <c:pt idx="607">
                  <c:v>Aug'2023</c:v>
                </c:pt>
                <c:pt idx="608">
                  <c:v>Sep'2023</c:v>
                </c:pt>
              </c:strCache>
            </c:strRef>
          </c:cat>
          <c:val>
            <c:numRef>
              <c:f>'Trend Component (Monthly)'!$M$3:$M$611</c:f>
              <c:numCache>
                <c:formatCode>0.0000</c:formatCode>
                <c:ptCount val="609"/>
                <c:pt idx="0">
                  <c:v>0.59086167994752969</c:v>
                </c:pt>
                <c:pt idx="1">
                  <c:v>0.30830471473612775</c:v>
                </c:pt>
                <c:pt idx="2">
                  <c:v>6.860739091763346E-2</c:v>
                </c:pt>
                <c:pt idx="3">
                  <c:v>3.5769097754536183E-2</c:v>
                </c:pt>
                <c:pt idx="4">
                  <c:v>-5.0410778148155977E-2</c:v>
                </c:pt>
                <c:pt idx="5">
                  <c:v>-0.30403285285446735</c:v>
                </c:pt>
                <c:pt idx="6">
                  <c:v>-0.25789774510910402</c:v>
                </c:pt>
                <c:pt idx="7">
                  <c:v>-7.7706076349064901E-2</c:v>
                </c:pt>
                <c:pt idx="8">
                  <c:v>2.4741529284582064E-2</c:v>
                </c:pt>
                <c:pt idx="9">
                  <c:v>1.8444444934994308E-2</c:v>
                </c:pt>
                <c:pt idx="10">
                  <c:v>9.1802041017692737E-2</c:v>
                </c:pt>
                <c:pt idx="11">
                  <c:v>0.3341136852087141</c:v>
                </c:pt>
                <c:pt idx="12">
                  <c:v>0.6279787424326857</c:v>
                </c:pt>
                <c:pt idx="13">
                  <c:v>0.40069657485084864</c:v>
                </c:pt>
                <c:pt idx="14">
                  <c:v>0.17886654184905204</c:v>
                </c:pt>
                <c:pt idx="15">
                  <c:v>-4.6611999974357055E-2</c:v>
                </c:pt>
                <c:pt idx="16">
                  <c:v>-0.16103969682061958</c:v>
                </c:pt>
                <c:pt idx="17">
                  <c:v>-0.13211719770279551</c:v>
                </c:pt>
                <c:pt idx="18">
                  <c:v>-0.18134515445794719</c:v>
                </c:pt>
                <c:pt idx="19">
                  <c:v>-6.6624221759470359E-2</c:v>
                </c:pt>
                <c:pt idx="20">
                  <c:v>3.5244942870589213E-2</c:v>
                </c:pt>
                <c:pt idx="21">
                  <c:v>-7.0438320950868771E-2</c:v>
                </c:pt>
                <c:pt idx="22">
                  <c:v>-9.1874676480449224E-2</c:v>
                </c:pt>
                <c:pt idx="23">
                  <c:v>-9.6564789860748235E-2</c:v>
                </c:pt>
                <c:pt idx="24">
                  <c:v>-9.7409330132951055E-2</c:v>
                </c:pt>
                <c:pt idx="25">
                  <c:v>-0.29150896924939396</c:v>
                </c:pt>
                <c:pt idx="26">
                  <c:v>-0.5491643820862695</c:v>
                </c:pt>
                <c:pt idx="27">
                  <c:v>-0.45117624645632937</c:v>
                </c:pt>
                <c:pt idx="28">
                  <c:v>-0.30154524312167119</c:v>
                </c:pt>
                <c:pt idx="29">
                  <c:v>-0.21657205580656935</c:v>
                </c:pt>
                <c:pt idx="30">
                  <c:v>4.4942628789639727E-2</c:v>
                </c:pt>
                <c:pt idx="31">
                  <c:v>0.30819812097960053</c:v>
                </c:pt>
                <c:pt idx="32">
                  <c:v>0.34659372807496425</c:v>
                </c:pt>
                <c:pt idx="33">
                  <c:v>0.33922875437327882</c:v>
                </c:pt>
                <c:pt idx="34">
                  <c:v>0.30690250114494155</c:v>
                </c:pt>
                <c:pt idx="35">
                  <c:v>0.35281426661996917</c:v>
                </c:pt>
                <c:pt idx="36">
                  <c:v>0.27966334597480191</c:v>
                </c:pt>
                <c:pt idx="37">
                  <c:v>0.23374903131899671</c:v>
                </c:pt>
                <c:pt idx="38">
                  <c:v>0.22177061168189738</c:v>
                </c:pt>
                <c:pt idx="39">
                  <c:v>0.21072737299923361</c:v>
                </c:pt>
                <c:pt idx="40">
                  <c:v>0.20721859809963306</c:v>
                </c:pt>
                <c:pt idx="41">
                  <c:v>0.25324356669114323</c:v>
                </c:pt>
                <c:pt idx="42">
                  <c:v>2.7101555347600836E-2</c:v>
                </c:pt>
                <c:pt idx="43">
                  <c:v>4.0591837495060901E-2</c:v>
                </c:pt>
                <c:pt idx="44">
                  <c:v>8.7613683398032549E-2</c:v>
                </c:pt>
                <c:pt idx="45">
                  <c:v>-0.11683363985423512</c:v>
                </c:pt>
                <c:pt idx="46">
                  <c:v>-8.625086836158502E-2</c:v>
                </c:pt>
                <c:pt idx="47">
                  <c:v>-0.23793874142682547</c:v>
                </c:pt>
                <c:pt idx="48">
                  <c:v>-0.22579800156965746</c:v>
                </c:pt>
                <c:pt idx="49">
                  <c:v>-0.30812939454070687</c:v>
                </c:pt>
                <c:pt idx="50">
                  <c:v>-0.36893366933552763</c:v>
                </c:pt>
                <c:pt idx="51">
                  <c:v>-0.40781157820877745</c:v>
                </c:pt>
                <c:pt idx="52">
                  <c:v>-0.45716387668835523</c:v>
                </c:pt>
                <c:pt idx="53">
                  <c:v>-0.47089132358967234</c:v>
                </c:pt>
                <c:pt idx="54">
                  <c:v>-0.55569468102994435</c:v>
                </c:pt>
                <c:pt idx="55">
                  <c:v>-0.69147471444256148</c:v>
                </c:pt>
                <c:pt idx="56">
                  <c:v>-0.72373219259151966</c:v>
                </c:pt>
                <c:pt idx="57">
                  <c:v>-0.87986788758589718</c:v>
                </c:pt>
                <c:pt idx="58">
                  <c:v>-0.89568257489445102</c:v>
                </c:pt>
                <c:pt idx="59">
                  <c:v>-1.0405770333601758</c:v>
                </c:pt>
                <c:pt idx="60">
                  <c:v>-1.4183520452150429</c:v>
                </c:pt>
                <c:pt idx="61">
                  <c:v>-1.5518083960947138</c:v>
                </c:pt>
                <c:pt idx="62">
                  <c:v>-1.4954468750533572</c:v>
                </c:pt>
                <c:pt idx="63">
                  <c:v>-1.2804682745785332</c:v>
                </c:pt>
                <c:pt idx="64">
                  <c:v>-1.2051733906061042</c:v>
                </c:pt>
                <c:pt idx="65">
                  <c:v>-1.4263630225352983</c:v>
                </c:pt>
                <c:pt idx="66">
                  <c:v>-1.7067379732436976</c:v>
                </c:pt>
                <c:pt idx="67">
                  <c:v>-1.9022990491024583</c:v>
                </c:pt>
                <c:pt idx="68">
                  <c:v>-1.9228470599914402</c:v>
                </c:pt>
                <c:pt idx="69">
                  <c:v>-2.0916828193145207</c:v>
                </c:pt>
                <c:pt idx="70">
                  <c:v>-2.0127071440149074</c:v>
                </c:pt>
                <c:pt idx="71">
                  <c:v>-1.8739208545905495</c:v>
                </c:pt>
                <c:pt idx="72">
                  <c:v>-1.9247247751095991</c:v>
                </c:pt>
                <c:pt idx="73">
                  <c:v>-1.9279197332259344</c:v>
                </c:pt>
                <c:pt idx="74">
                  <c:v>-1.9804065601948029</c:v>
                </c:pt>
                <c:pt idx="75">
                  <c:v>-2.0604860908884319</c:v>
                </c:pt>
                <c:pt idx="76">
                  <c:v>-2.0222591638118228</c:v>
                </c:pt>
                <c:pt idx="77">
                  <c:v>-2.2372266211185234</c:v>
                </c:pt>
                <c:pt idx="78">
                  <c:v>-2.4945893086265185</c:v>
                </c:pt>
                <c:pt idx="79">
                  <c:v>-2.4352480758341688</c:v>
                </c:pt>
                <c:pt idx="80">
                  <c:v>-2.3562037759362333</c:v>
                </c:pt>
                <c:pt idx="81">
                  <c:v>-2.3117572658399421</c:v>
                </c:pt>
                <c:pt idx="82">
                  <c:v>-2.3909094061811462</c:v>
                </c:pt>
                <c:pt idx="83">
                  <c:v>-2.5300610613405805</c:v>
                </c:pt>
                <c:pt idx="84">
                  <c:v>-2.6876130994601004</c:v>
                </c:pt>
                <c:pt idx="85">
                  <c:v>-2.7406663924590866</c:v>
                </c:pt>
                <c:pt idx="86">
                  <c:v>-2.6170218160508778</c:v>
                </c:pt>
                <c:pt idx="87">
                  <c:v>-2.7457802497592656</c:v>
                </c:pt>
                <c:pt idx="88">
                  <c:v>-3.0042425769350887</c:v>
                </c:pt>
                <c:pt idx="89">
                  <c:v>-3.0677096847728755</c:v>
                </c:pt>
                <c:pt idx="90">
                  <c:v>-3.1911824643275795</c:v>
                </c:pt>
                <c:pt idx="91">
                  <c:v>-3.2228618105313513</c:v>
                </c:pt>
                <c:pt idx="92">
                  <c:v>-3.3036486222104626</c:v>
                </c:pt>
                <c:pt idx="93">
                  <c:v>-3.36894380210218</c:v>
                </c:pt>
                <c:pt idx="94">
                  <c:v>-3.3783482568718419</c:v>
                </c:pt>
                <c:pt idx="95">
                  <c:v>-3.2666628971299243</c:v>
                </c:pt>
                <c:pt idx="96">
                  <c:v>-3.289188637449203</c:v>
                </c:pt>
                <c:pt idx="97">
                  <c:v>-3.0746263963820137</c:v>
                </c:pt>
                <c:pt idx="98">
                  <c:v>-3.1016770964775464</c:v>
                </c:pt>
                <c:pt idx="99">
                  <c:v>-3.1024416642992581</c:v>
                </c:pt>
                <c:pt idx="100">
                  <c:v>-3.0393210304423128</c:v>
                </c:pt>
                <c:pt idx="101">
                  <c:v>-2.9372161295511567</c:v>
                </c:pt>
                <c:pt idx="102">
                  <c:v>-2.6371279003371164</c:v>
                </c:pt>
                <c:pt idx="103">
                  <c:v>-2.5333572855960949</c:v>
                </c:pt>
                <c:pt idx="104">
                  <c:v>-2.5291052322263585</c:v>
                </c:pt>
                <c:pt idx="105">
                  <c:v>-2.5601726912463754</c:v>
                </c:pt>
                <c:pt idx="106">
                  <c:v>-2.6108606178127509</c:v>
                </c:pt>
                <c:pt idx="107">
                  <c:v>-2.6664699712382109</c:v>
                </c:pt>
                <c:pt idx="108">
                  <c:v>-2.6958017150097415</c:v>
                </c:pt>
                <c:pt idx="109">
                  <c:v>-2.6854568168066795</c:v>
                </c:pt>
                <c:pt idx="110">
                  <c:v>-2.6581362485190123</c:v>
                </c:pt>
                <c:pt idx="111">
                  <c:v>-2.6113409862656702</c:v>
                </c:pt>
                <c:pt idx="112">
                  <c:v>-2.7593720104129407</c:v>
                </c:pt>
                <c:pt idx="113">
                  <c:v>-2.6415303055929424</c:v>
                </c:pt>
                <c:pt idx="114">
                  <c:v>-2.5977168607221888</c:v>
                </c:pt>
                <c:pt idx="115">
                  <c:v>-2.6398326690202349</c:v>
                </c:pt>
                <c:pt idx="116">
                  <c:v>-2.6175787280283807</c:v>
                </c:pt>
                <c:pt idx="117">
                  <c:v>-2.6199560396285264</c:v>
                </c:pt>
                <c:pt idx="118">
                  <c:v>-2.5772656100619908</c:v>
                </c:pt>
                <c:pt idx="119">
                  <c:v>-2.7353084499485334</c:v>
                </c:pt>
                <c:pt idx="120">
                  <c:v>-2.6881855743053897</c:v>
                </c:pt>
                <c:pt idx="121">
                  <c:v>-2.6178980025663954</c:v>
                </c:pt>
                <c:pt idx="122">
                  <c:v>-2.6256467586012207</c:v>
                </c:pt>
                <c:pt idx="123">
                  <c:v>-2.6632328707346584</c:v>
                </c:pt>
                <c:pt idx="124">
                  <c:v>-2.711157371766026</c:v>
                </c:pt>
                <c:pt idx="125">
                  <c:v>-2.7068212989886025</c:v>
                </c:pt>
                <c:pt idx="126">
                  <c:v>-2.7239256942092247</c:v>
                </c:pt>
                <c:pt idx="127">
                  <c:v>-2.679771603767902</c:v>
                </c:pt>
                <c:pt idx="128">
                  <c:v>-2.7226600785575474</c:v>
                </c:pt>
                <c:pt idx="129">
                  <c:v>-2.7503921740437836</c:v>
                </c:pt>
                <c:pt idx="130">
                  <c:v>-2.6574689502848461</c:v>
                </c:pt>
                <c:pt idx="131">
                  <c:v>-2.6030914719515721</c:v>
                </c:pt>
                <c:pt idx="132">
                  <c:v>-2.4343608083474386</c:v>
                </c:pt>
                <c:pt idx="133">
                  <c:v>-2.4630780334287863</c:v>
                </c:pt>
                <c:pt idx="134">
                  <c:v>-2.5497442258249894</c:v>
                </c:pt>
                <c:pt idx="135">
                  <c:v>-2.5019604688588348</c:v>
                </c:pt>
                <c:pt idx="136">
                  <c:v>-2.3631278505669435</c:v>
                </c:pt>
                <c:pt idx="137">
                  <c:v>-2.3743474637202606</c:v>
                </c:pt>
                <c:pt idx="138">
                  <c:v>-2.1252204058446758</c:v>
                </c:pt>
                <c:pt idx="139">
                  <c:v>-1.9992477792416974</c:v>
                </c:pt>
                <c:pt idx="140">
                  <c:v>-1.7559306910092527</c:v>
                </c:pt>
                <c:pt idx="141">
                  <c:v>-1.6467702530625132</c:v>
                </c:pt>
                <c:pt idx="142">
                  <c:v>-1.6546675821549393</c:v>
                </c:pt>
                <c:pt idx="143">
                  <c:v>-1.5003237998992347</c:v>
                </c:pt>
                <c:pt idx="144">
                  <c:v>-1.2409400327885614</c:v>
                </c:pt>
                <c:pt idx="145">
                  <c:v>-0.99141741221774637</c:v>
                </c:pt>
                <c:pt idx="146">
                  <c:v>-1.1122570745046172</c:v>
                </c:pt>
                <c:pt idx="147">
                  <c:v>-1.6339601609114194</c:v>
                </c:pt>
                <c:pt idx="148">
                  <c:v>-1.5950278176663293</c:v>
                </c:pt>
                <c:pt idx="149">
                  <c:v>-1.7163611959850833</c:v>
                </c:pt>
                <c:pt idx="150">
                  <c:v>-2.1870614520926352</c:v>
                </c:pt>
                <c:pt idx="151">
                  <c:v>-2.382629747244998</c:v>
                </c:pt>
                <c:pt idx="152">
                  <c:v>-2.216967247751116</c:v>
                </c:pt>
                <c:pt idx="153">
                  <c:v>-2.3716751249948498</c:v>
                </c:pt>
                <c:pt idx="154">
                  <c:v>-2.3664545554570644</c:v>
                </c:pt>
                <c:pt idx="155">
                  <c:v>-2.3781067207378026</c:v>
                </c:pt>
                <c:pt idx="156">
                  <c:v>-2.3504328075785619</c:v>
                </c:pt>
                <c:pt idx="157">
                  <c:v>-2.2872340078846705</c:v>
                </c:pt>
                <c:pt idx="158">
                  <c:v>-2.4320115187477516</c:v>
                </c:pt>
                <c:pt idx="159">
                  <c:v>-2.3918665424682803</c:v>
                </c:pt>
                <c:pt idx="160">
                  <c:v>-2.3837002865782768</c:v>
                </c:pt>
                <c:pt idx="161">
                  <c:v>-2.3154139638640423</c:v>
                </c:pt>
                <c:pt idx="162">
                  <c:v>-2.4712087923890369</c:v>
                </c:pt>
                <c:pt idx="163">
                  <c:v>-2.4773859955168369</c:v>
                </c:pt>
                <c:pt idx="164">
                  <c:v>-2.4338468019341999</c:v>
                </c:pt>
                <c:pt idx="165">
                  <c:v>-2.3266924456742295</c:v>
                </c:pt>
                <c:pt idx="166">
                  <c:v>-2.1652241661396054</c:v>
                </c:pt>
                <c:pt idx="167">
                  <c:v>-2.1590432081260271</c:v>
                </c:pt>
                <c:pt idx="168">
                  <c:v>-2.3447508218455848</c:v>
                </c:pt>
                <c:pt idx="169">
                  <c:v>-2.3790482629503984</c:v>
                </c:pt>
                <c:pt idx="170">
                  <c:v>-2.5847367925562512</c:v>
                </c:pt>
                <c:pt idx="171">
                  <c:v>-2.7613176772663834</c:v>
                </c:pt>
                <c:pt idx="172">
                  <c:v>-2.9775921891953576</c:v>
                </c:pt>
                <c:pt idx="173">
                  <c:v>-2.8748616059930452</c:v>
                </c:pt>
                <c:pt idx="174">
                  <c:v>-2.7674272108687159</c:v>
                </c:pt>
                <c:pt idx="175">
                  <c:v>-2.7634902926152058</c:v>
                </c:pt>
                <c:pt idx="176">
                  <c:v>-2.9243521456332484</c:v>
                </c:pt>
                <c:pt idx="177">
                  <c:v>-2.9440140699558519</c:v>
                </c:pt>
                <c:pt idx="178">
                  <c:v>-3.0843773712728098</c:v>
                </c:pt>
                <c:pt idx="179">
                  <c:v>-3.1918433609553247</c:v>
                </c:pt>
                <c:pt idx="180">
                  <c:v>-3.1570133560807179</c:v>
                </c:pt>
                <c:pt idx="181">
                  <c:v>-3.2019886794572674</c:v>
                </c:pt>
                <c:pt idx="182">
                  <c:v>-3.35867065964913</c:v>
                </c:pt>
                <c:pt idx="183">
                  <c:v>-3.2512606310014203</c:v>
                </c:pt>
                <c:pt idx="184">
                  <c:v>-3.1645599336653092</c:v>
                </c:pt>
                <c:pt idx="185">
                  <c:v>-2.7660699136233458</c:v>
                </c:pt>
                <c:pt idx="186">
                  <c:v>-2.5444919227147977</c:v>
                </c:pt>
                <c:pt idx="187">
                  <c:v>-2.4793273186611469</c:v>
                </c:pt>
                <c:pt idx="188">
                  <c:v>-2.2794774650916771</c:v>
                </c:pt>
                <c:pt idx="189">
                  <c:v>-2.1219437315691874</c:v>
                </c:pt>
                <c:pt idx="190">
                  <c:v>-1.94922749361581</c:v>
                </c:pt>
                <c:pt idx="191">
                  <c:v>-1.9698301327389327</c:v>
                </c:pt>
                <c:pt idx="192">
                  <c:v>-1.9702530364572564</c:v>
                </c:pt>
                <c:pt idx="193">
                  <c:v>-1.8964975983269277</c:v>
                </c:pt>
                <c:pt idx="194">
                  <c:v>-1.7441652179678417</c:v>
                </c:pt>
                <c:pt idx="195">
                  <c:v>-1.5684573010900031</c:v>
                </c:pt>
                <c:pt idx="196">
                  <c:v>-1.2598752595200366</c:v>
                </c:pt>
                <c:pt idx="197">
                  <c:v>-1.0177205112278038</c:v>
                </c:pt>
                <c:pt idx="198">
                  <c:v>-1.0970944803531104</c:v>
                </c:pt>
                <c:pt idx="199">
                  <c:v>-0.98019859723260083</c:v>
                </c:pt>
                <c:pt idx="200">
                  <c:v>-0.9208342984266622</c:v>
                </c:pt>
                <c:pt idx="201">
                  <c:v>-0.92370302674655846</c:v>
                </c:pt>
                <c:pt idx="202">
                  <c:v>-0.8951062312815985</c:v>
                </c:pt>
                <c:pt idx="203">
                  <c:v>-0.96544536742646869</c:v>
                </c:pt>
                <c:pt idx="204">
                  <c:v>-1.012021896908653</c:v>
                </c:pt>
                <c:pt idx="205">
                  <c:v>-1.0640372878160171</c:v>
                </c:pt>
                <c:pt idx="206">
                  <c:v>-1.0156930146244463</c:v>
                </c:pt>
                <c:pt idx="207">
                  <c:v>-0.91669055822567813</c:v>
                </c:pt>
                <c:pt idx="208">
                  <c:v>-0.96573140595519646</c:v>
                </c:pt>
                <c:pt idx="209">
                  <c:v>-0.94881705162026364</c:v>
                </c:pt>
                <c:pt idx="210">
                  <c:v>-1.0378489955281118</c:v>
                </c:pt>
                <c:pt idx="211">
                  <c:v>-1.1835287445141986</c:v>
                </c:pt>
                <c:pt idx="212">
                  <c:v>-0.75115781197062503</c:v>
                </c:pt>
                <c:pt idx="213">
                  <c:v>-0.61803771787466033</c:v>
                </c:pt>
                <c:pt idx="214">
                  <c:v>-0.67546998881740095</c:v>
                </c:pt>
                <c:pt idx="215">
                  <c:v>-0.72745615803254537</c:v>
                </c:pt>
                <c:pt idx="216">
                  <c:v>-0.59769776542529129</c:v>
                </c:pt>
                <c:pt idx="217">
                  <c:v>-0.15909635760138841</c:v>
                </c:pt>
                <c:pt idx="218">
                  <c:v>0.14104651210374897</c:v>
                </c:pt>
                <c:pt idx="219">
                  <c:v>0.72142928359571101</c:v>
                </c:pt>
                <c:pt idx="220">
                  <c:v>1.250150389991699</c:v>
                </c:pt>
                <c:pt idx="221">
                  <c:v>1.7097082575910107</c:v>
                </c:pt>
                <c:pt idx="222">
                  <c:v>6.1762013058453427</c:v>
                </c:pt>
                <c:pt idx="223">
                  <c:v>6.324627947329013</c:v>
                </c:pt>
                <c:pt idx="224">
                  <c:v>6.2274865877090129</c:v>
                </c:pt>
                <c:pt idx="225">
                  <c:v>6.1059756257149971</c:v>
                </c:pt>
                <c:pt idx="226">
                  <c:v>6.0250934531090508</c:v>
                </c:pt>
                <c:pt idx="227">
                  <c:v>5.954938454655391</c:v>
                </c:pt>
                <c:pt idx="228">
                  <c:v>5.9134090080899142</c:v>
                </c:pt>
                <c:pt idx="229">
                  <c:v>5.9558034840896177</c:v>
                </c:pt>
                <c:pt idx="230">
                  <c:v>8.2542202462418857</c:v>
                </c:pt>
                <c:pt idx="231">
                  <c:v>8.6851576510136326</c:v>
                </c:pt>
                <c:pt idx="232">
                  <c:v>8.2425140477203271</c:v>
                </c:pt>
                <c:pt idx="233">
                  <c:v>8.1312877784948583</c:v>
                </c:pt>
                <c:pt idx="234">
                  <c:v>8.0878771782563348</c:v>
                </c:pt>
                <c:pt idx="235">
                  <c:v>7.8983805746786189</c:v>
                </c:pt>
                <c:pt idx="236">
                  <c:v>7.8210962881588451</c:v>
                </c:pt>
                <c:pt idx="237">
                  <c:v>7.732222631785767</c:v>
                </c:pt>
                <c:pt idx="238">
                  <c:v>7.6389579113079193</c:v>
                </c:pt>
                <c:pt idx="239">
                  <c:v>8.0532004251017106</c:v>
                </c:pt>
                <c:pt idx="240">
                  <c:v>8.0267484641393381</c:v>
                </c:pt>
                <c:pt idx="241">
                  <c:v>8.9342003119565589</c:v>
                </c:pt>
                <c:pt idx="242">
                  <c:v>10.739354244620326</c:v>
                </c:pt>
                <c:pt idx="243">
                  <c:v>10.317508530696347</c:v>
                </c:pt>
                <c:pt idx="244">
                  <c:v>10.227861431216354</c:v>
                </c:pt>
                <c:pt idx="245">
                  <c:v>10.190511199645382</c:v>
                </c:pt>
                <c:pt idx="246">
                  <c:v>10.02885608184884</c:v>
                </c:pt>
                <c:pt idx="247">
                  <c:v>9.9472943160594163</c:v>
                </c:pt>
                <c:pt idx="248">
                  <c:v>9.8183241328438911</c:v>
                </c:pt>
                <c:pt idx="249">
                  <c:v>9.6510437550697681</c:v>
                </c:pt>
                <c:pt idx="250">
                  <c:v>9.4844513978717728</c:v>
                </c:pt>
                <c:pt idx="251">
                  <c:v>9.3954452686182357</c:v>
                </c:pt>
                <c:pt idx="252">
                  <c:v>9.2995235668772338</c:v>
                </c:pt>
                <c:pt idx="253">
                  <c:v>9.2120844843827072</c:v>
                </c:pt>
                <c:pt idx="254">
                  <c:v>9.0811262050003485</c:v>
                </c:pt>
                <c:pt idx="255">
                  <c:v>8.9606469046933732</c:v>
                </c:pt>
                <c:pt idx="256">
                  <c:v>8.8470447514881094</c:v>
                </c:pt>
                <c:pt idx="257">
                  <c:v>8.7581179054395122</c:v>
                </c:pt>
                <c:pt idx="258">
                  <c:v>8.6515645185964161</c:v>
                </c:pt>
                <c:pt idx="259">
                  <c:v>8.54898273496676</c:v>
                </c:pt>
                <c:pt idx="260">
                  <c:v>8.4492706904825567</c:v>
                </c:pt>
                <c:pt idx="261">
                  <c:v>8.3498265129647606</c:v>
                </c:pt>
                <c:pt idx="262">
                  <c:v>8.271048322087978</c:v>
                </c:pt>
                <c:pt idx="263">
                  <c:v>8.1658342293450268</c:v>
                </c:pt>
                <c:pt idx="264">
                  <c:v>8.048982338011335</c:v>
                </c:pt>
                <c:pt idx="265">
                  <c:v>7.9533907431091642</c:v>
                </c:pt>
                <c:pt idx="266">
                  <c:v>8.0584575313717188</c:v>
                </c:pt>
                <c:pt idx="267">
                  <c:v>7.776880781207069</c:v>
                </c:pt>
                <c:pt idx="268">
                  <c:v>7.684658562661955</c:v>
                </c:pt>
                <c:pt idx="269">
                  <c:v>7.567188937385346</c:v>
                </c:pt>
                <c:pt idx="270">
                  <c:v>7.4450699585919438</c:v>
                </c:pt>
                <c:pt idx="271">
                  <c:v>7.5478996710254727</c:v>
                </c:pt>
                <c:pt idx="272">
                  <c:v>9.1607761109218124</c:v>
                </c:pt>
                <c:pt idx="273">
                  <c:v>10.402297305971992</c:v>
                </c:pt>
                <c:pt idx="274">
                  <c:v>10.350361275285003</c:v>
                </c:pt>
                <c:pt idx="275">
                  <c:v>10.500666029350427</c:v>
                </c:pt>
                <c:pt idx="276">
                  <c:v>11.239609570001026</c:v>
                </c:pt>
                <c:pt idx="277">
                  <c:v>11.915489890374925</c:v>
                </c:pt>
                <c:pt idx="278">
                  <c:v>9.6988049748779162</c:v>
                </c:pt>
                <c:pt idx="279">
                  <c:v>9.4252527991453867</c:v>
                </c:pt>
                <c:pt idx="280">
                  <c:v>10.022431330004174</c:v>
                </c:pt>
                <c:pt idx="281">
                  <c:v>9.9881385254342483</c:v>
                </c:pt>
                <c:pt idx="282">
                  <c:v>10.446672334530206</c:v>
                </c:pt>
                <c:pt idx="283">
                  <c:v>10.469630697462598</c:v>
                </c:pt>
                <c:pt idx="284">
                  <c:v>10.429411545439152</c:v>
                </c:pt>
                <c:pt idx="285">
                  <c:v>10.252312800665688</c:v>
                </c:pt>
                <c:pt idx="286">
                  <c:v>10.176732376307005</c:v>
                </c:pt>
                <c:pt idx="287">
                  <c:v>10.10736817644754</c:v>
                </c:pt>
                <c:pt idx="288">
                  <c:v>10.017418096051831</c:v>
                </c:pt>
                <c:pt idx="289">
                  <c:v>9.891580020924863</c:v>
                </c:pt>
                <c:pt idx="290">
                  <c:v>9.772751827672181</c:v>
                </c:pt>
                <c:pt idx="291">
                  <c:v>9.6024313836598978</c:v>
                </c:pt>
                <c:pt idx="292">
                  <c:v>9.4850165469744461</c:v>
                </c:pt>
                <c:pt idx="293">
                  <c:v>9.365805166382259</c:v>
                </c:pt>
                <c:pt idx="294">
                  <c:v>9.1778950812891509</c:v>
                </c:pt>
                <c:pt idx="295">
                  <c:v>9.323384121699636</c:v>
                </c:pt>
                <c:pt idx="296">
                  <c:v>9.6743701081759923</c:v>
                </c:pt>
                <c:pt idx="297">
                  <c:v>9.384150851797191</c:v>
                </c:pt>
                <c:pt idx="298">
                  <c:v>10.253924154117623</c:v>
                </c:pt>
                <c:pt idx="299">
                  <c:v>12.247387807125673</c:v>
                </c:pt>
                <c:pt idx="300">
                  <c:v>12.120239593202054</c:v>
                </c:pt>
                <c:pt idx="301">
                  <c:v>11.618477285078075</c:v>
                </c:pt>
                <c:pt idx="302">
                  <c:v>12.05999864579357</c:v>
                </c:pt>
                <c:pt idx="303">
                  <c:v>12.07460142865477</c:v>
                </c:pt>
                <c:pt idx="304">
                  <c:v>12.720183377191962</c:v>
                </c:pt>
                <c:pt idx="305">
                  <c:v>14.497542225116927</c:v>
                </c:pt>
                <c:pt idx="306">
                  <c:v>14.621275696280225</c:v>
                </c:pt>
                <c:pt idx="307">
                  <c:v>14.730581504628283</c:v>
                </c:pt>
                <c:pt idx="308">
                  <c:v>14.344357354160305</c:v>
                </c:pt>
                <c:pt idx="309">
                  <c:v>14.036800938884983</c:v>
                </c:pt>
                <c:pt idx="310">
                  <c:v>13.947509942777053</c:v>
                </c:pt>
                <c:pt idx="311">
                  <c:v>13.986082039733578</c:v>
                </c:pt>
                <c:pt idx="312">
                  <c:v>13.816014893530152</c:v>
                </c:pt>
                <c:pt idx="313">
                  <c:v>13.677306157776826</c:v>
                </c:pt>
                <c:pt idx="314">
                  <c:v>13.536253475873899</c:v>
                </c:pt>
                <c:pt idx="315">
                  <c:v>13.690854480967456</c:v>
                </c:pt>
                <c:pt idx="316">
                  <c:v>13.626406795904806</c:v>
                </c:pt>
                <c:pt idx="317">
                  <c:v>13.852908033189593</c:v>
                </c:pt>
                <c:pt idx="318">
                  <c:v>13.869155794936887</c:v>
                </c:pt>
                <c:pt idx="319">
                  <c:v>13.887347672827893</c:v>
                </c:pt>
                <c:pt idx="320">
                  <c:v>13.853381248064572</c:v>
                </c:pt>
                <c:pt idx="321">
                  <c:v>13.678654091324066</c:v>
                </c:pt>
                <c:pt idx="322">
                  <c:v>13.453863762712903</c:v>
                </c:pt>
                <c:pt idx="323">
                  <c:v>13.389207811720961</c:v>
                </c:pt>
                <c:pt idx="324">
                  <c:v>13.323683777175322</c:v>
                </c:pt>
                <c:pt idx="325">
                  <c:v>13.256489187193839</c:v>
                </c:pt>
                <c:pt idx="326">
                  <c:v>13.108521559138534</c:v>
                </c:pt>
                <c:pt idx="327">
                  <c:v>13.022078399568869</c:v>
                </c:pt>
                <c:pt idx="328">
                  <c:v>13.279857204194631</c:v>
                </c:pt>
                <c:pt idx="329">
                  <c:v>13.830455457828801</c:v>
                </c:pt>
                <c:pt idx="330">
                  <c:v>13.775870634340098</c:v>
                </c:pt>
                <c:pt idx="331">
                  <c:v>14.568900196605394</c:v>
                </c:pt>
                <c:pt idx="332">
                  <c:v>14.632441596461849</c:v>
                </c:pt>
                <c:pt idx="333">
                  <c:v>14.953292274658892</c:v>
                </c:pt>
                <c:pt idx="334">
                  <c:v>15.212549660809984</c:v>
                </c:pt>
                <c:pt idx="335">
                  <c:v>15.038111173344166</c:v>
                </c:pt>
                <c:pt idx="336">
                  <c:v>14.729274219457345</c:v>
                </c:pt>
                <c:pt idx="337">
                  <c:v>14.538336195063472</c:v>
                </c:pt>
                <c:pt idx="338">
                  <c:v>14.490594484745429</c:v>
                </c:pt>
                <c:pt idx="339">
                  <c:v>14.486046461705712</c:v>
                </c:pt>
                <c:pt idx="340">
                  <c:v>14.504189487716936</c:v>
                </c:pt>
                <c:pt idx="341">
                  <c:v>14.458120913072086</c:v>
                </c:pt>
                <c:pt idx="342">
                  <c:v>14.452038076534556</c:v>
                </c:pt>
                <c:pt idx="343">
                  <c:v>14.298038305288031</c:v>
                </c:pt>
                <c:pt idx="344">
                  <c:v>14.739618914886037</c:v>
                </c:pt>
                <c:pt idx="345">
                  <c:v>14.896277209201358</c:v>
                </c:pt>
                <c:pt idx="346">
                  <c:v>14.743610480375217</c:v>
                </c:pt>
                <c:pt idx="347">
                  <c:v>14.490216008766232</c:v>
                </c:pt>
                <c:pt idx="348">
                  <c:v>14.763491062899135</c:v>
                </c:pt>
                <c:pt idx="349">
                  <c:v>14.980832899413301</c:v>
                </c:pt>
                <c:pt idx="350">
                  <c:v>14.883938763010988</c:v>
                </c:pt>
                <c:pt idx="351">
                  <c:v>14.908405886405433</c:v>
                </c:pt>
                <c:pt idx="352">
                  <c:v>14.838531490268693</c:v>
                </c:pt>
                <c:pt idx="353">
                  <c:v>14.657012783179219</c:v>
                </c:pt>
                <c:pt idx="354">
                  <c:v>14.311346961569235</c:v>
                </c:pt>
                <c:pt idx="355">
                  <c:v>13.988631209671915</c:v>
                </c:pt>
                <c:pt idx="356">
                  <c:v>13.685462699468282</c:v>
                </c:pt>
                <c:pt idx="357">
                  <c:v>13.459838590633893</c:v>
                </c:pt>
                <c:pt idx="358">
                  <c:v>13.204956030485299</c:v>
                </c:pt>
                <c:pt idx="359">
                  <c:v>12.916512153926277</c:v>
                </c:pt>
                <c:pt idx="360">
                  <c:v>12.570804083393803</c:v>
                </c:pt>
                <c:pt idx="361">
                  <c:v>12.20712892880384</c:v>
                </c:pt>
                <c:pt idx="362">
                  <c:v>11.981783787496788</c:v>
                </c:pt>
                <c:pt idx="363">
                  <c:v>11.540665744182824</c:v>
                </c:pt>
                <c:pt idx="364">
                  <c:v>11.103771870886931</c:v>
                </c:pt>
                <c:pt idx="365">
                  <c:v>10.536599226893699</c:v>
                </c:pt>
                <c:pt idx="366">
                  <c:v>9.8997448586918608</c:v>
                </c:pt>
                <c:pt idx="367">
                  <c:v>9.4774057999186567</c:v>
                </c:pt>
                <c:pt idx="368">
                  <c:v>9.209679071303924</c:v>
                </c:pt>
                <c:pt idx="369">
                  <c:v>8.6071616806138564</c:v>
                </c:pt>
                <c:pt idx="370">
                  <c:v>8.5978506225946774</c:v>
                </c:pt>
                <c:pt idx="371">
                  <c:v>8.4567428789159322</c:v>
                </c:pt>
                <c:pt idx="372">
                  <c:v>8.177135418113636</c:v>
                </c:pt>
                <c:pt idx="373">
                  <c:v>7.8315251955330609</c:v>
                </c:pt>
                <c:pt idx="374">
                  <c:v>7.3653091532714328</c:v>
                </c:pt>
                <c:pt idx="375">
                  <c:v>6.124184220120199</c:v>
                </c:pt>
                <c:pt idx="376">
                  <c:v>7.243547311507136</c:v>
                </c:pt>
                <c:pt idx="377">
                  <c:v>7.4056953294383021</c:v>
                </c:pt>
                <c:pt idx="378">
                  <c:v>7.7929251624395164</c:v>
                </c:pt>
                <c:pt idx="379">
                  <c:v>7.8927336854977383</c:v>
                </c:pt>
                <c:pt idx="380">
                  <c:v>7.4583177600021884</c:v>
                </c:pt>
                <c:pt idx="381">
                  <c:v>6.9710742336851652</c:v>
                </c:pt>
                <c:pt idx="382">
                  <c:v>6.0993999405625985</c:v>
                </c:pt>
                <c:pt idx="383">
                  <c:v>4.7444917008743843</c:v>
                </c:pt>
                <c:pt idx="384">
                  <c:v>4.3423463210244435</c:v>
                </c:pt>
                <c:pt idx="385">
                  <c:v>4.132260593520499</c:v>
                </c:pt>
                <c:pt idx="386">
                  <c:v>3.970931296913669</c:v>
                </c:pt>
                <c:pt idx="387">
                  <c:v>3.8543551957376536</c:v>
                </c:pt>
                <c:pt idx="388">
                  <c:v>3.4488290404477837</c:v>
                </c:pt>
                <c:pt idx="389">
                  <c:v>3.3899495673597784</c:v>
                </c:pt>
                <c:pt idx="390">
                  <c:v>3.1248134985881748</c:v>
                </c:pt>
                <c:pt idx="391">
                  <c:v>3.065417541984587</c:v>
                </c:pt>
                <c:pt idx="392">
                  <c:v>3.1854583910755991</c:v>
                </c:pt>
                <c:pt idx="393">
                  <c:v>3.9198327250004752</c:v>
                </c:pt>
                <c:pt idx="394">
                  <c:v>4.6161372084485208</c:v>
                </c:pt>
                <c:pt idx="395">
                  <c:v>4.3694684915962085</c:v>
                </c:pt>
                <c:pt idx="396">
                  <c:v>2.8279232100440694</c:v>
                </c:pt>
                <c:pt idx="397">
                  <c:v>2.6768979847532037</c:v>
                </c:pt>
                <c:pt idx="398">
                  <c:v>2.6038894219816555</c:v>
                </c:pt>
                <c:pt idx="399">
                  <c:v>2.9089941132203734</c:v>
                </c:pt>
                <c:pt idx="400">
                  <c:v>3.0980086351289842</c:v>
                </c:pt>
                <c:pt idx="401">
                  <c:v>3.6075295494712378</c:v>
                </c:pt>
                <c:pt idx="402">
                  <c:v>3.9024534030502664</c:v>
                </c:pt>
                <c:pt idx="403">
                  <c:v>3.7962767276433595</c:v>
                </c:pt>
                <c:pt idx="404">
                  <c:v>3.1750960399366761</c:v>
                </c:pt>
                <c:pt idx="405">
                  <c:v>2.3334078414595609</c:v>
                </c:pt>
                <c:pt idx="406">
                  <c:v>1.516708618518571</c:v>
                </c:pt>
                <c:pt idx="407">
                  <c:v>1.0864948421312519</c:v>
                </c:pt>
                <c:pt idx="408">
                  <c:v>0.62036296795962897</c:v>
                </c:pt>
                <c:pt idx="409">
                  <c:v>0.2440094362433527</c:v>
                </c:pt>
                <c:pt idx="410">
                  <c:v>-0.17236932826739348</c:v>
                </c:pt>
                <c:pt idx="411">
                  <c:v>-2.13967691637923</c:v>
                </c:pt>
                <c:pt idx="412">
                  <c:v>-3.7808169345233935</c:v>
                </c:pt>
                <c:pt idx="413">
                  <c:v>-3.9518930048236385</c:v>
                </c:pt>
                <c:pt idx="414">
                  <c:v>-4.4624087651645326</c:v>
                </c:pt>
                <c:pt idx="415">
                  <c:v>-4.2517678692600427</c:v>
                </c:pt>
                <c:pt idx="416">
                  <c:v>-4.9528739867224303</c:v>
                </c:pt>
                <c:pt idx="417">
                  <c:v>-5.9566308031314108</c:v>
                </c:pt>
                <c:pt idx="418">
                  <c:v>-6.1932420201035896</c:v>
                </c:pt>
                <c:pt idx="419">
                  <c:v>-6.3430113553623499</c:v>
                </c:pt>
                <c:pt idx="420">
                  <c:v>-6.6493425428078297</c:v>
                </c:pt>
                <c:pt idx="421">
                  <c:v>-6.443239332587396</c:v>
                </c:pt>
                <c:pt idx="422">
                  <c:v>-6.1722054911662596</c:v>
                </c:pt>
                <c:pt idx="423">
                  <c:v>-6.5521448013985548</c:v>
                </c:pt>
                <c:pt idx="424">
                  <c:v>-4.7194610625985902</c:v>
                </c:pt>
                <c:pt idx="425">
                  <c:v>-4.1613580906125094</c:v>
                </c:pt>
                <c:pt idx="426">
                  <c:v>-4.4261397178902442</c:v>
                </c:pt>
                <c:pt idx="427">
                  <c:v>-4.4282097935576559</c:v>
                </c:pt>
                <c:pt idx="428">
                  <c:v>-2.0098721834892501</c:v>
                </c:pt>
                <c:pt idx="429">
                  <c:v>0.86876922961906899</c:v>
                </c:pt>
                <c:pt idx="430">
                  <c:v>0.89721054617673701</c:v>
                </c:pt>
                <c:pt idx="431">
                  <c:v>0.35004784962503521</c:v>
                </c:pt>
                <c:pt idx="432">
                  <c:v>0.32677720636327479</c:v>
                </c:pt>
                <c:pt idx="433">
                  <c:v>0.66519466567461905</c:v>
                </c:pt>
                <c:pt idx="434">
                  <c:v>2.3344962596516226</c:v>
                </c:pt>
                <c:pt idx="435">
                  <c:v>0.95857800312137442</c:v>
                </c:pt>
                <c:pt idx="436">
                  <c:v>-0.71016410642948102</c:v>
                </c:pt>
                <c:pt idx="437">
                  <c:v>-1.76073408893037</c:v>
                </c:pt>
                <c:pt idx="438">
                  <c:v>-1.2870359818024966</c:v>
                </c:pt>
                <c:pt idx="439">
                  <c:v>-1.6228738400349272</c:v>
                </c:pt>
                <c:pt idx="440">
                  <c:v>-1.7900517362610842</c:v>
                </c:pt>
                <c:pt idx="441">
                  <c:v>-3.6479737608354768</c:v>
                </c:pt>
                <c:pt idx="442">
                  <c:v>-3.9887440219108683</c:v>
                </c:pt>
                <c:pt idx="443">
                  <c:v>-4.2117666455155884</c:v>
                </c:pt>
                <c:pt idx="444">
                  <c:v>-5.0654457756315594</c:v>
                </c:pt>
                <c:pt idx="445">
                  <c:v>-4.9083855742721241</c:v>
                </c:pt>
                <c:pt idx="446">
                  <c:v>-5.9533902215607384</c:v>
                </c:pt>
                <c:pt idx="447">
                  <c:v>-7.1839639158096418</c:v>
                </c:pt>
                <c:pt idx="448">
                  <c:v>-6.0836108735990706</c:v>
                </c:pt>
                <c:pt idx="449">
                  <c:v>-5.5799353298567027</c:v>
                </c:pt>
                <c:pt idx="450">
                  <c:v>-5.5431415379375082</c:v>
                </c:pt>
                <c:pt idx="451">
                  <c:v>-6.0719337697039535</c:v>
                </c:pt>
                <c:pt idx="452">
                  <c:v>-6.8881163156064673</c:v>
                </c:pt>
                <c:pt idx="453">
                  <c:v>-8.636593484764397</c:v>
                </c:pt>
                <c:pt idx="454">
                  <c:v>-8.2896696050472158</c:v>
                </c:pt>
                <c:pt idx="455">
                  <c:v>-8.3527490231560861</c:v>
                </c:pt>
                <c:pt idx="456">
                  <c:v>-8.3103361047058328</c:v>
                </c:pt>
                <c:pt idx="457">
                  <c:v>-8.5394352343072271</c:v>
                </c:pt>
                <c:pt idx="458">
                  <c:v>-9.2392508156496334</c:v>
                </c:pt>
                <c:pt idx="459">
                  <c:v>-10.088187271584033</c:v>
                </c:pt>
                <c:pt idx="460">
                  <c:v>-9.7234490442064612</c:v>
                </c:pt>
                <c:pt idx="461">
                  <c:v>-10.052640594941558</c:v>
                </c:pt>
                <c:pt idx="462">
                  <c:v>-10.70626640462698</c:v>
                </c:pt>
                <c:pt idx="463">
                  <c:v>-10.028530973597576</c:v>
                </c:pt>
                <c:pt idx="464">
                  <c:v>-7.8923388217703092</c:v>
                </c:pt>
                <c:pt idx="465">
                  <c:v>-6.622694488729671</c:v>
                </c:pt>
                <c:pt idx="466">
                  <c:v>-5.3891025338128884</c:v>
                </c:pt>
                <c:pt idx="467">
                  <c:v>-3.9291675361962604</c:v>
                </c:pt>
                <c:pt idx="468">
                  <c:v>-5.5550940949811078</c:v>
                </c:pt>
                <c:pt idx="469">
                  <c:v>-7.6214868292808617</c:v>
                </c:pt>
                <c:pt idx="470">
                  <c:v>-6.6863503783077149</c:v>
                </c:pt>
                <c:pt idx="471">
                  <c:v>-5.6080894014605533</c:v>
                </c:pt>
                <c:pt idx="472">
                  <c:v>-3.2160085784123353</c:v>
                </c:pt>
                <c:pt idx="473">
                  <c:v>-1.8554126091985523</c:v>
                </c:pt>
                <c:pt idx="474">
                  <c:v>-2.6245062143059457</c:v>
                </c:pt>
                <c:pt idx="475">
                  <c:v>-2.8083941347611301</c:v>
                </c:pt>
                <c:pt idx="476">
                  <c:v>-4.2055811322203809</c:v>
                </c:pt>
                <c:pt idx="477">
                  <c:v>-5.7108719890590365</c:v>
                </c:pt>
                <c:pt idx="478">
                  <c:v>-4.2817715084619721</c:v>
                </c:pt>
                <c:pt idx="479">
                  <c:v>-4.6762845145138314</c:v>
                </c:pt>
                <c:pt idx="480">
                  <c:v>-5.3524158522903065</c:v>
                </c:pt>
                <c:pt idx="481">
                  <c:v>-6.0327703879491636</c:v>
                </c:pt>
                <c:pt idx="482">
                  <c:v>-5.6781530088220862</c:v>
                </c:pt>
                <c:pt idx="483">
                  <c:v>-6.0389686235070172</c:v>
                </c:pt>
                <c:pt idx="484">
                  <c:v>-5.6407221619602907</c:v>
                </c:pt>
                <c:pt idx="485">
                  <c:v>-2.5055185755899814</c:v>
                </c:pt>
                <c:pt idx="486">
                  <c:v>-1.3930628373488716</c:v>
                </c:pt>
                <c:pt idx="487">
                  <c:v>1.3908400581714204</c:v>
                </c:pt>
                <c:pt idx="488">
                  <c:v>1.9606850946467134</c:v>
                </c:pt>
                <c:pt idx="489">
                  <c:v>-0.3498327660747691</c:v>
                </c:pt>
                <c:pt idx="490">
                  <c:v>0.29258141593303577</c:v>
                </c:pt>
                <c:pt idx="491">
                  <c:v>-0.6850774414215266</c:v>
                </c:pt>
                <c:pt idx="492">
                  <c:v>-0.66231444234381343</c:v>
                </c:pt>
                <c:pt idx="493">
                  <c:v>-0.87693471324870131</c:v>
                </c:pt>
                <c:pt idx="494">
                  <c:v>-2.3678434028577016</c:v>
                </c:pt>
                <c:pt idx="495">
                  <c:v>-3.2445456822955236</c:v>
                </c:pt>
                <c:pt idx="496">
                  <c:v>-4.5833467451880523</c:v>
                </c:pt>
                <c:pt idx="497">
                  <c:v>-4.4088518077598025</c:v>
                </c:pt>
                <c:pt idx="498">
                  <c:v>-4.3290661089326719</c:v>
                </c:pt>
                <c:pt idx="499">
                  <c:v>-3.8311949104243013</c:v>
                </c:pt>
                <c:pt idx="500">
                  <c:v>-4.0889434968475484</c:v>
                </c:pt>
                <c:pt idx="501">
                  <c:v>-3.9025171758100754</c:v>
                </c:pt>
                <c:pt idx="502">
                  <c:v>-3.8705212780142233</c:v>
                </c:pt>
                <c:pt idx="503">
                  <c:v>-3.1314611573578048</c:v>
                </c:pt>
                <c:pt idx="504">
                  <c:v>-3.9950421910346492</c:v>
                </c:pt>
                <c:pt idx="505">
                  <c:v>-4.422269779636423</c:v>
                </c:pt>
                <c:pt idx="506">
                  <c:v>-4.2212493472539379</c:v>
                </c:pt>
                <c:pt idx="507">
                  <c:v>-4.350586341579934</c:v>
                </c:pt>
                <c:pt idx="508">
                  <c:v>-3.5684862340112744</c:v>
                </c:pt>
                <c:pt idx="509">
                  <c:v>-3.7953545197523937</c:v>
                </c:pt>
                <c:pt idx="510">
                  <c:v>-4.2657967179189455</c:v>
                </c:pt>
                <c:pt idx="511">
                  <c:v>-3.0685183716415025</c:v>
                </c:pt>
                <c:pt idx="512">
                  <c:v>-2.295525048170461</c:v>
                </c:pt>
                <c:pt idx="513">
                  <c:v>-3.7339223389807046</c:v>
                </c:pt>
                <c:pt idx="514">
                  <c:v>-2.9593158598770373</c:v>
                </c:pt>
                <c:pt idx="515">
                  <c:v>-2.8575112511002914</c:v>
                </c:pt>
                <c:pt idx="516">
                  <c:v>-2.3284141774333165</c:v>
                </c:pt>
                <c:pt idx="517">
                  <c:v>-1.7252303283081005</c:v>
                </c:pt>
                <c:pt idx="518">
                  <c:v>-3.3782654179126723</c:v>
                </c:pt>
                <c:pt idx="519">
                  <c:v>-4.1530251852991995</c:v>
                </c:pt>
                <c:pt idx="520">
                  <c:v>-3.9925153944917611</c:v>
                </c:pt>
                <c:pt idx="521">
                  <c:v>-3.9249418345955007</c:v>
                </c:pt>
                <c:pt idx="522">
                  <c:v>-4.3422103199052913</c:v>
                </c:pt>
                <c:pt idx="523">
                  <c:v>-4.9078266900155398</c:v>
                </c:pt>
                <c:pt idx="524">
                  <c:v>-5.4099968099304618</c:v>
                </c:pt>
                <c:pt idx="525">
                  <c:v>-5.6961265701742292</c:v>
                </c:pt>
                <c:pt idx="526">
                  <c:v>-5.1133218869024688</c:v>
                </c:pt>
                <c:pt idx="527">
                  <c:v>-5.2641887020133424</c:v>
                </c:pt>
                <c:pt idx="528">
                  <c:v>-5.3399329832600415</c:v>
                </c:pt>
                <c:pt idx="529">
                  <c:v>-6.7340607243627488</c:v>
                </c:pt>
                <c:pt idx="530">
                  <c:v>-8.2264779451221841</c:v>
                </c:pt>
                <c:pt idx="531">
                  <c:v>-9.8134906915326496</c:v>
                </c:pt>
                <c:pt idx="532">
                  <c:v>-10.253505035896126</c:v>
                </c:pt>
                <c:pt idx="533">
                  <c:v>-10.549727076937018</c:v>
                </c:pt>
                <c:pt idx="534">
                  <c:v>-10.900262939916615</c:v>
                </c:pt>
                <c:pt idx="535">
                  <c:v>-11.683718776749132</c:v>
                </c:pt>
                <c:pt idx="536">
                  <c:v>-11.503700766117092</c:v>
                </c:pt>
                <c:pt idx="537">
                  <c:v>-11.276115113588403</c:v>
                </c:pt>
                <c:pt idx="538">
                  <c:v>-11.800368051732761</c:v>
                </c:pt>
                <c:pt idx="539">
                  <c:v>-12.732865840239683</c:v>
                </c:pt>
                <c:pt idx="540">
                  <c:v>-13.667114766036079</c:v>
                </c:pt>
                <c:pt idx="541">
                  <c:v>-13.21872114340492</c:v>
                </c:pt>
                <c:pt idx="542">
                  <c:v>-12.941091314104526</c:v>
                </c:pt>
                <c:pt idx="543">
                  <c:v>-12.65303164748758</c:v>
                </c:pt>
                <c:pt idx="544">
                  <c:v>-11.156748540621805</c:v>
                </c:pt>
                <c:pt idx="545">
                  <c:v>-11.219048418409997</c:v>
                </c:pt>
                <c:pt idx="546">
                  <c:v>-10.666137733711665</c:v>
                </c:pt>
                <c:pt idx="547">
                  <c:v>-10.066422967464149</c:v>
                </c:pt>
                <c:pt idx="548">
                  <c:v>-7.7670106288053233</c:v>
                </c:pt>
                <c:pt idx="549">
                  <c:v>-6.8323072551958717</c:v>
                </c:pt>
                <c:pt idx="550">
                  <c:v>-9.0050194125426941</c:v>
                </c:pt>
                <c:pt idx="551">
                  <c:v>-10.261253695322878</c:v>
                </c:pt>
                <c:pt idx="552">
                  <c:v>-10.737216726707587</c:v>
                </c:pt>
                <c:pt idx="553">
                  <c:v>-10.62771515868738</c:v>
                </c:pt>
                <c:pt idx="554">
                  <c:v>-12.668055672197255</c:v>
                </c:pt>
                <c:pt idx="555">
                  <c:v>-13.108244977242677</c:v>
                </c:pt>
                <c:pt idx="556">
                  <c:v>-13.091389813026268</c:v>
                </c:pt>
                <c:pt idx="557">
                  <c:v>-13.846696948074751</c:v>
                </c:pt>
                <c:pt idx="558">
                  <c:v>-14.857773180366308</c:v>
                </c:pt>
                <c:pt idx="559">
                  <c:v>-12.771525337458925</c:v>
                </c:pt>
                <c:pt idx="560">
                  <c:v>-13.014960276619362</c:v>
                </c:pt>
                <c:pt idx="561">
                  <c:v>-13.684284884951865</c:v>
                </c:pt>
                <c:pt idx="562">
                  <c:v>-13.56720607952856</c:v>
                </c:pt>
                <c:pt idx="563">
                  <c:v>-14.274830807519393</c:v>
                </c:pt>
                <c:pt idx="564">
                  <c:v>-14.524266046323262</c:v>
                </c:pt>
                <c:pt idx="565">
                  <c:v>-14.647118803699755</c:v>
                </c:pt>
                <c:pt idx="566">
                  <c:v>-12.003396117901062</c:v>
                </c:pt>
                <c:pt idx="567">
                  <c:v>-10.760005057804534</c:v>
                </c:pt>
                <c:pt idx="568">
                  <c:v>-11.648952723046065</c:v>
                </c:pt>
                <c:pt idx="569">
                  <c:v>-11.978646244154206</c:v>
                </c:pt>
                <c:pt idx="570">
                  <c:v>-13.139292782683981</c:v>
                </c:pt>
                <c:pt idx="571">
                  <c:v>-13.88539953135259</c:v>
                </c:pt>
                <c:pt idx="572">
                  <c:v>-15.31267371417438</c:v>
                </c:pt>
                <c:pt idx="573">
                  <c:v>-15.65772258659733</c:v>
                </c:pt>
                <c:pt idx="574">
                  <c:v>-15.379653435639938</c:v>
                </c:pt>
                <c:pt idx="575">
                  <c:v>-16.381173580028445</c:v>
                </c:pt>
                <c:pt idx="576">
                  <c:v>-17.281690370334658</c:v>
                </c:pt>
                <c:pt idx="577">
                  <c:v>-17.980311189114701</c:v>
                </c:pt>
                <c:pt idx="578">
                  <c:v>-18.361043451048346</c:v>
                </c:pt>
                <c:pt idx="579">
                  <c:v>-17.058794603078283</c:v>
                </c:pt>
                <c:pt idx="580">
                  <c:v>-18.769372124551225</c:v>
                </c:pt>
                <c:pt idx="581">
                  <c:v>-18.797883527358167</c:v>
                </c:pt>
                <c:pt idx="582">
                  <c:v>-18.239036356076355</c:v>
                </c:pt>
                <c:pt idx="583">
                  <c:v>-19.066238188111711</c:v>
                </c:pt>
                <c:pt idx="584">
                  <c:v>-19.951496633841401</c:v>
                </c:pt>
                <c:pt idx="585">
                  <c:v>-19.074419336757202</c:v>
                </c:pt>
                <c:pt idx="586">
                  <c:v>-19.926413973609769</c:v>
                </c:pt>
                <c:pt idx="587">
                  <c:v>-19.419388254553581</c:v>
                </c:pt>
                <c:pt idx="588">
                  <c:v>-20.819249923291693</c:v>
                </c:pt>
                <c:pt idx="589">
                  <c:v>-20.67160675722242</c:v>
                </c:pt>
                <c:pt idx="590">
                  <c:v>-19.867666567585317</c:v>
                </c:pt>
                <c:pt idx="591">
                  <c:v>-20.303337199608762</c:v>
                </c:pt>
                <c:pt idx="592">
                  <c:v>-19.601726532657992</c:v>
                </c:pt>
                <c:pt idx="593">
                  <c:v>-19.226642480383163</c:v>
                </c:pt>
                <c:pt idx="594">
                  <c:v>-18.148592990869162</c:v>
                </c:pt>
                <c:pt idx="595">
                  <c:v>-18.658886046784701</c:v>
                </c:pt>
                <c:pt idx="596">
                  <c:v>-18.33872966553362</c:v>
                </c:pt>
                <c:pt idx="597">
                  <c:v>-16.730031899405191</c:v>
                </c:pt>
                <c:pt idx="598">
                  <c:v>-17.771900835726754</c:v>
                </c:pt>
                <c:pt idx="599">
                  <c:v>-17.411344597015429</c:v>
                </c:pt>
                <c:pt idx="600">
                  <c:v>-18.578771341131571</c:v>
                </c:pt>
                <c:pt idx="601">
                  <c:v>-18.156789261432834</c:v>
                </c:pt>
                <c:pt idx="602">
                  <c:v>-18.928206586928013</c:v>
                </c:pt>
                <c:pt idx="603">
                  <c:v>-19.666531582432782</c:v>
                </c:pt>
                <c:pt idx="604">
                  <c:v>-19.779572548724929</c:v>
                </c:pt>
                <c:pt idx="605">
                  <c:v>-20.296237822701457</c:v>
                </c:pt>
                <c:pt idx="606">
                  <c:v>-20.811035777535054</c:v>
                </c:pt>
                <c:pt idx="607">
                  <c:v>-20.603374822832677</c:v>
                </c:pt>
                <c:pt idx="608">
                  <c:v>-20.795563404793455</c:v>
                </c:pt>
              </c:numCache>
            </c:numRef>
          </c:val>
          <c:smooth val="0"/>
          <c:extLst>
            <c:ext xmlns:c16="http://schemas.microsoft.com/office/drawing/2014/chart" uri="{C3380CC4-5D6E-409C-BE32-E72D297353CC}">
              <c16:uniqueId val="{00000000-3A39-413E-8333-7B548A2C725B}"/>
            </c:ext>
          </c:extLst>
        </c:ser>
        <c:dLbls>
          <c:showLegendKey val="0"/>
          <c:showVal val="0"/>
          <c:showCatName val="0"/>
          <c:showSerName val="0"/>
          <c:showPercent val="0"/>
          <c:showBubbleSize val="0"/>
        </c:dLbls>
        <c:smooth val="0"/>
        <c:axId val="1582079439"/>
        <c:axId val="1396266223"/>
      </c:lineChart>
      <c:catAx>
        <c:axId val="1582079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266223"/>
        <c:crosses val="autoZero"/>
        <c:auto val="1"/>
        <c:lblAlgn val="ctr"/>
        <c:lblOffset val="100"/>
        <c:noMultiLvlLbl val="0"/>
      </c:catAx>
      <c:valAx>
        <c:axId val="1396266223"/>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079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Fitted Polynomial of degree 4 trend</a:t>
            </a:r>
            <a:r>
              <a:rPr lang="en-IN" b="1" baseline="0"/>
              <a:t> line</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lineChart>
        <c:grouping val="standard"/>
        <c:varyColors val="0"/>
        <c:ser>
          <c:idx val="0"/>
          <c:order val="0"/>
          <c:tx>
            <c:v>Time Plot</c:v>
          </c:tx>
          <c:spPr>
            <a:ln w="28575" cap="rnd">
              <a:solidFill>
                <a:schemeClr val="accent1"/>
              </a:solidFill>
              <a:round/>
            </a:ln>
            <a:effectLst/>
          </c:spPr>
          <c:marker>
            <c:symbol val="none"/>
          </c:marker>
          <c:cat>
            <c:numRef>
              <c:f>'Trend Comp (Polynomial)'!$C$3:$C$52</c:f>
              <c:numCache>
                <c:formatCode>General</c:formatCode>
                <c:ptCount val="50"/>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pt idx="48">
                  <c:v>2021</c:v>
                </c:pt>
                <c:pt idx="49">
                  <c:v>2022</c:v>
                </c:pt>
              </c:numCache>
            </c:numRef>
          </c:cat>
          <c:val>
            <c:numRef>
              <c:f>'Trend Comp (Polynomial)'!$D$3:$D$52</c:f>
              <c:numCache>
                <c:formatCode>General</c:formatCode>
                <c:ptCount val="50"/>
                <c:pt idx="0">
                  <c:v>7.6584666666666683</c:v>
                </c:pt>
                <c:pt idx="1">
                  <c:v>8.032375</c:v>
                </c:pt>
                <c:pt idx="2">
                  <c:v>8.4098000000000006</c:v>
                </c:pt>
                <c:pt idx="3">
                  <c:v>8.9712916666666676</c:v>
                </c:pt>
                <c:pt idx="4">
                  <c:v>8.7672416666666653</c:v>
                </c:pt>
                <c:pt idx="5">
                  <c:v>8.1956166666666661</c:v>
                </c:pt>
                <c:pt idx="6">
                  <c:v>8.1572499999999994</c:v>
                </c:pt>
                <c:pt idx="7">
                  <c:v>7.8854916666666668</c:v>
                </c:pt>
                <c:pt idx="8">
                  <c:v>8.6797583333333339</c:v>
                </c:pt>
                <c:pt idx="9">
                  <c:v>9.4827333333333339</c:v>
                </c:pt>
                <c:pt idx="10">
                  <c:v>10.105891666666666</c:v>
                </c:pt>
                <c:pt idx="11">
                  <c:v>11.354799999999999</c:v>
                </c:pt>
                <c:pt idx="12">
                  <c:v>12.339816666666669</c:v>
                </c:pt>
                <c:pt idx="13">
                  <c:v>12.598599999999999</c:v>
                </c:pt>
                <c:pt idx="14">
                  <c:v>12.947758333333335</c:v>
                </c:pt>
                <c:pt idx="15">
                  <c:v>13.902816666666668</c:v>
                </c:pt>
                <c:pt idx="16">
                  <c:v>16.207133333333331</c:v>
                </c:pt>
                <c:pt idx="17">
                  <c:v>17.502099999999995</c:v>
                </c:pt>
                <c:pt idx="18">
                  <c:v>22.719849999999997</c:v>
                </c:pt>
                <c:pt idx="19">
                  <c:v>28.135091666666671</c:v>
                </c:pt>
                <c:pt idx="20">
                  <c:v>31.256916666666665</c:v>
                </c:pt>
                <c:pt idx="21">
                  <c:v>31.394358333333333</c:v>
                </c:pt>
                <c:pt idx="22">
                  <c:v>32.432383333333334</c:v>
                </c:pt>
                <c:pt idx="23">
                  <c:v>35.516416666666672</c:v>
                </c:pt>
                <c:pt idx="24">
                  <c:v>36.364541666666668</c:v>
                </c:pt>
                <c:pt idx="25">
                  <c:v>41.329433333333334</c:v>
                </c:pt>
                <c:pt idx="26">
                  <c:v>43.121183333333335</c:v>
                </c:pt>
                <c:pt idx="27">
                  <c:v>45.000933333333336</c:v>
                </c:pt>
                <c:pt idx="28">
                  <c:v>47.227624999999989</c:v>
                </c:pt>
                <c:pt idx="29">
                  <c:v>48.622033333333327</c:v>
                </c:pt>
                <c:pt idx="30">
                  <c:v>46.594675000000002</c:v>
                </c:pt>
                <c:pt idx="31">
                  <c:v>45.276283333333332</c:v>
                </c:pt>
                <c:pt idx="32">
                  <c:v>44.011275000000005</c:v>
                </c:pt>
                <c:pt idx="33">
                  <c:v>45.17219166666667</c:v>
                </c:pt>
                <c:pt idx="34">
                  <c:v>41.199183333333337</c:v>
                </c:pt>
                <c:pt idx="35">
                  <c:v>43.411425000000008</c:v>
                </c:pt>
                <c:pt idx="36">
                  <c:v>48.31947499999999</c:v>
                </c:pt>
                <c:pt idx="37">
                  <c:v>45.650866666666673</c:v>
                </c:pt>
                <c:pt idx="38">
                  <c:v>46.612166666666667</c:v>
                </c:pt>
                <c:pt idx="39">
                  <c:v>53.359108333333332</c:v>
                </c:pt>
                <c:pt idx="40">
                  <c:v>58.525499999999994</c:v>
                </c:pt>
                <c:pt idx="41">
                  <c:v>61.017383333333335</c:v>
                </c:pt>
                <c:pt idx="42">
                  <c:v>64.102925000000013</c:v>
                </c:pt>
                <c:pt idx="43">
                  <c:v>67.166833333333329</c:v>
                </c:pt>
                <c:pt idx="44">
                  <c:v>65.101508333333342</c:v>
                </c:pt>
                <c:pt idx="45">
                  <c:v>68.401825000000017</c:v>
                </c:pt>
                <c:pt idx="46">
                  <c:v>70.404133333333348</c:v>
                </c:pt>
                <c:pt idx="47">
                  <c:v>74.110258333333334</c:v>
                </c:pt>
                <c:pt idx="48">
                  <c:v>73.926733333333331</c:v>
                </c:pt>
                <c:pt idx="49">
                  <c:v>78.576616666666666</c:v>
                </c:pt>
              </c:numCache>
            </c:numRef>
          </c:val>
          <c:smooth val="0"/>
          <c:extLst>
            <c:ext xmlns:c16="http://schemas.microsoft.com/office/drawing/2014/chart" uri="{C3380CC4-5D6E-409C-BE32-E72D297353CC}">
              <c16:uniqueId val="{00000000-BD10-48AE-961F-79E4A8D035E9}"/>
            </c:ext>
          </c:extLst>
        </c:ser>
        <c:ser>
          <c:idx val="1"/>
          <c:order val="1"/>
          <c:tx>
            <c:v>Polynomial fitting of degree 4</c:v>
          </c:tx>
          <c:spPr>
            <a:ln w="28575" cap="rnd">
              <a:solidFill>
                <a:schemeClr val="accent2"/>
              </a:solidFill>
              <a:round/>
            </a:ln>
            <a:effectLst/>
          </c:spPr>
          <c:marker>
            <c:symbol val="none"/>
          </c:marker>
          <c:cat>
            <c:numRef>
              <c:f>'Trend Comp (Polynomial)'!$C$3:$C$52</c:f>
              <c:numCache>
                <c:formatCode>General</c:formatCode>
                <c:ptCount val="50"/>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pt idx="48">
                  <c:v>2021</c:v>
                </c:pt>
                <c:pt idx="49">
                  <c:v>2022</c:v>
                </c:pt>
              </c:numCache>
            </c:numRef>
          </c:cat>
          <c:val>
            <c:numRef>
              <c:f>'Trend Comp (Polynomial)'!$Q$3:$Q$52</c:f>
              <c:numCache>
                <c:formatCode>0.00</c:formatCode>
                <c:ptCount val="50"/>
                <c:pt idx="0">
                  <c:v>-100.14617458546763</c:v>
                </c:pt>
                <c:pt idx="1">
                  <c:v>87.812478629779889</c:v>
                </c:pt>
                <c:pt idx="2">
                  <c:v>238.40620029466118</c:v>
                </c:pt>
                <c:pt idx="3">
                  <c:v>355.41456439174976</c:v>
                </c:pt>
                <c:pt idx="4">
                  <c:v>442.45273702692361</c:v>
                </c:pt>
                <c:pt idx="5">
                  <c:v>502.9714764293692</c:v>
                </c:pt>
                <c:pt idx="6">
                  <c:v>540.25713295157925</c:v>
                </c:pt>
                <c:pt idx="7">
                  <c:v>557.43164906935328</c:v>
                </c:pt>
                <c:pt idx="8">
                  <c:v>557.45255938179957</c:v>
                </c:pt>
                <c:pt idx="9">
                  <c:v>543.11299061133172</c:v>
                </c:pt>
                <c:pt idx="10">
                  <c:v>517.0416616036714</c:v>
                </c:pt>
                <c:pt idx="11">
                  <c:v>481.70288332784691</c:v>
                </c:pt>
                <c:pt idx="12">
                  <c:v>439.39655887619409</c:v>
                </c:pt>
                <c:pt idx="13">
                  <c:v>392.25818346435517</c:v>
                </c:pt>
                <c:pt idx="14">
                  <c:v>342.25884443128041</c:v>
                </c:pt>
                <c:pt idx="15">
                  <c:v>291.20522123922632</c:v>
                </c:pt>
                <c:pt idx="16">
                  <c:v>240.73958547375707</c:v>
                </c:pt>
                <c:pt idx="17">
                  <c:v>192.33980084374366</c:v>
                </c:pt>
                <c:pt idx="18">
                  <c:v>147.31932318136424</c:v>
                </c:pt>
                <c:pt idx="19">
                  <c:v>106.827200442104</c:v>
                </c:pt>
                <c:pt idx="20">
                  <c:v>71.848072704755324</c:v>
                </c:pt>
                <c:pt idx="21">
                  <c:v>43.202172171417651</c:v>
                </c:pt>
                <c:pt idx="22">
                  <c:v>21.545323167497507</c:v>
                </c:pt>
                <c:pt idx="23">
                  <c:v>7.3689421417085166</c:v>
                </c:pt>
                <c:pt idx="24">
                  <c:v>1.0000376660714063</c:v>
                </c:pt>
                <c:pt idx="25">
                  <c:v>2.601210435913988</c:v>
                </c:pt>
                <c:pt idx="26">
                  <c:v>12.170653269871176</c:v>
                </c:pt>
                <c:pt idx="27">
                  <c:v>29.542151109884973</c:v>
                </c:pt>
                <c:pt idx="28">
                  <c:v>54.385081021204485</c:v>
                </c:pt>
                <c:pt idx="29">
                  <c:v>86.204412192385917</c:v>
                </c:pt>
                <c:pt idx="30">
                  <c:v>124.34070593529252</c:v>
                </c:pt>
                <c:pt idx="31">
                  <c:v>167.97011568509475</c:v>
                </c:pt>
                <c:pt idx="32">
                  <c:v>216.10438700027004</c:v>
                </c:pt>
                <c:pt idx="33">
                  <c:v>267.59085756260293</c:v>
                </c:pt>
                <c:pt idx="34">
                  <c:v>321.11245717718521</c:v>
                </c:pt>
                <c:pt idx="35">
                  <c:v>375.18770777241554</c:v>
                </c:pt>
                <c:pt idx="36">
                  <c:v>428.17072339999982</c:v>
                </c:pt>
                <c:pt idx="37">
                  <c:v>478.25121023495109</c:v>
                </c:pt>
                <c:pt idx="38">
                  <c:v>523.45446657558909</c:v>
                </c:pt>
                <c:pt idx="39">
                  <c:v>561.64138284354158</c:v>
                </c:pt>
                <c:pt idx="40">
                  <c:v>590.5084415837423</c:v>
                </c:pt>
                <c:pt idx="41">
                  <c:v>607.58771746443267</c:v>
                </c:pt>
                <c:pt idx="42">
                  <c:v>610.24687727716093</c:v>
                </c:pt>
                <c:pt idx="43">
                  <c:v>595.68917993678315</c:v>
                </c:pt>
                <c:pt idx="44">
                  <c:v>560.95347648146139</c:v>
                </c:pt>
                <c:pt idx="45">
                  <c:v>502.91421007266558</c:v>
                </c:pt>
                <c:pt idx="46">
                  <c:v>418.28141599517312</c:v>
                </c:pt>
                <c:pt idx="47">
                  <c:v>303.60072165706652</c:v>
                </c:pt>
                <c:pt idx="48">
                  <c:v>155.25334658973861</c:v>
                </c:pt>
                <c:pt idx="49">
                  <c:v>-30.543897552113776</c:v>
                </c:pt>
              </c:numCache>
            </c:numRef>
          </c:val>
          <c:smooth val="0"/>
          <c:extLst>
            <c:ext xmlns:c16="http://schemas.microsoft.com/office/drawing/2014/chart" uri="{C3380CC4-5D6E-409C-BE32-E72D297353CC}">
              <c16:uniqueId val="{00000001-BD10-48AE-961F-79E4A8D035E9}"/>
            </c:ext>
          </c:extLst>
        </c:ser>
        <c:dLbls>
          <c:showLegendKey val="0"/>
          <c:showVal val="0"/>
          <c:showCatName val="0"/>
          <c:showSerName val="0"/>
          <c:showPercent val="0"/>
          <c:showBubbleSize val="0"/>
        </c:dLbls>
        <c:smooth val="0"/>
        <c:axId val="451640863"/>
        <c:axId val="262503711"/>
      </c:lineChart>
      <c:catAx>
        <c:axId val="4516408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503711"/>
        <c:crosses val="autoZero"/>
        <c:auto val="1"/>
        <c:lblAlgn val="ctr"/>
        <c:lblOffset val="100"/>
        <c:noMultiLvlLbl val="0"/>
      </c:catAx>
      <c:valAx>
        <c:axId val="262503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6408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Detrended Values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'Trend Comp (Polynomial)'!$C$3:$C$52</c:f>
              <c:numCache>
                <c:formatCode>General</c:formatCode>
                <c:ptCount val="50"/>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pt idx="48">
                  <c:v>2021</c:v>
                </c:pt>
                <c:pt idx="49">
                  <c:v>2022</c:v>
                </c:pt>
              </c:numCache>
            </c:numRef>
          </c:cat>
          <c:val>
            <c:numRef>
              <c:f>'Trend Comp (Polynomial)'!$R$3:$R$52</c:f>
              <c:numCache>
                <c:formatCode>0.00</c:formatCode>
                <c:ptCount val="50"/>
                <c:pt idx="0">
                  <c:v>107.8046412521343</c:v>
                </c:pt>
                <c:pt idx="1">
                  <c:v>-79.780103629779887</c:v>
                </c:pt>
                <c:pt idx="2">
                  <c:v>-229.99640029466119</c:v>
                </c:pt>
                <c:pt idx="3">
                  <c:v>-346.44327272508309</c:v>
                </c:pt>
                <c:pt idx="4">
                  <c:v>-433.68549536025694</c:v>
                </c:pt>
                <c:pt idx="5">
                  <c:v>-494.77585976270257</c:v>
                </c:pt>
                <c:pt idx="6">
                  <c:v>-532.09988295157927</c:v>
                </c:pt>
                <c:pt idx="7">
                  <c:v>-549.54615740268662</c:v>
                </c:pt>
                <c:pt idx="8">
                  <c:v>-548.77280104846625</c:v>
                </c:pt>
                <c:pt idx="9">
                  <c:v>-533.63025727799834</c:v>
                </c:pt>
                <c:pt idx="10">
                  <c:v>-506.93576993700475</c:v>
                </c:pt>
                <c:pt idx="11">
                  <c:v>-470.34808332784689</c:v>
                </c:pt>
                <c:pt idx="12">
                  <c:v>-427.05674220952744</c:v>
                </c:pt>
                <c:pt idx="13">
                  <c:v>-379.65958346435519</c:v>
                </c:pt>
                <c:pt idx="14">
                  <c:v>-329.31108609794705</c:v>
                </c:pt>
                <c:pt idx="15">
                  <c:v>-277.30240457255962</c:v>
                </c:pt>
                <c:pt idx="16">
                  <c:v>-224.53245214042374</c:v>
                </c:pt>
                <c:pt idx="17">
                  <c:v>-174.83770084374368</c:v>
                </c:pt>
                <c:pt idx="18">
                  <c:v>-124.59947318136425</c:v>
                </c:pt>
                <c:pt idx="19">
                  <c:v>-78.692108775437333</c:v>
                </c:pt>
                <c:pt idx="20">
                  <c:v>-40.591156038088656</c:v>
                </c:pt>
                <c:pt idx="21">
                  <c:v>-11.807813838084318</c:v>
                </c:pt>
                <c:pt idx="22">
                  <c:v>10.887060165835827</c:v>
                </c:pt>
                <c:pt idx="23">
                  <c:v>28.147474524958156</c:v>
                </c:pt>
                <c:pt idx="24">
                  <c:v>35.364504000595261</c:v>
                </c:pt>
                <c:pt idx="25">
                  <c:v>38.728222897419343</c:v>
                </c:pt>
                <c:pt idx="26">
                  <c:v>30.950530063462161</c:v>
                </c:pt>
                <c:pt idx="27">
                  <c:v>15.458782223448363</c:v>
                </c:pt>
                <c:pt idx="28">
                  <c:v>-7.1574560212044958</c:v>
                </c:pt>
                <c:pt idx="29">
                  <c:v>-37.582378859052589</c:v>
                </c:pt>
                <c:pt idx="30">
                  <c:v>-77.746030935292509</c:v>
                </c:pt>
                <c:pt idx="31">
                  <c:v>-122.69383235176142</c:v>
                </c:pt>
                <c:pt idx="32">
                  <c:v>-172.09311200027003</c:v>
                </c:pt>
                <c:pt idx="33">
                  <c:v>-222.41866589593627</c:v>
                </c:pt>
                <c:pt idx="34">
                  <c:v>-279.91327384385187</c:v>
                </c:pt>
                <c:pt idx="35">
                  <c:v>-331.77628277241553</c:v>
                </c:pt>
                <c:pt idx="36">
                  <c:v>-379.8512483999998</c:v>
                </c:pt>
                <c:pt idx="37">
                  <c:v>-432.60034356828442</c:v>
                </c:pt>
                <c:pt idx="38">
                  <c:v>-476.84229990892243</c:v>
                </c:pt>
                <c:pt idx="39">
                  <c:v>-508.28227451020825</c:v>
                </c:pt>
                <c:pt idx="40">
                  <c:v>-531.98294158374233</c:v>
                </c:pt>
                <c:pt idx="41">
                  <c:v>-546.57033413109934</c:v>
                </c:pt>
                <c:pt idx="42">
                  <c:v>-546.14395227716091</c:v>
                </c:pt>
                <c:pt idx="43">
                  <c:v>-528.52234660344982</c:v>
                </c:pt>
                <c:pt idx="44">
                  <c:v>-495.85196814812804</c:v>
                </c:pt>
                <c:pt idx="45">
                  <c:v>-434.51238507266555</c:v>
                </c:pt>
                <c:pt idx="46">
                  <c:v>-347.87728266183979</c:v>
                </c:pt>
                <c:pt idx="47">
                  <c:v>-229.4904633237332</c:v>
                </c:pt>
                <c:pt idx="48">
                  <c:v>-81.326613256405281</c:v>
                </c:pt>
                <c:pt idx="49">
                  <c:v>109.12051421878044</c:v>
                </c:pt>
              </c:numCache>
            </c:numRef>
          </c:val>
          <c:smooth val="0"/>
          <c:extLst>
            <c:ext xmlns:c16="http://schemas.microsoft.com/office/drawing/2014/chart" uri="{C3380CC4-5D6E-409C-BE32-E72D297353CC}">
              <c16:uniqueId val="{00000000-DB44-4300-A1EE-A7CDD906DA3C}"/>
            </c:ext>
          </c:extLst>
        </c:ser>
        <c:dLbls>
          <c:showLegendKey val="0"/>
          <c:showVal val="0"/>
          <c:showCatName val="0"/>
          <c:showSerName val="0"/>
          <c:showPercent val="0"/>
          <c:showBubbleSize val="0"/>
        </c:dLbls>
        <c:smooth val="0"/>
        <c:axId val="586109151"/>
        <c:axId val="415151567"/>
      </c:lineChart>
      <c:catAx>
        <c:axId val="5861091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151567"/>
        <c:crosses val="autoZero"/>
        <c:auto val="1"/>
        <c:lblAlgn val="ctr"/>
        <c:lblOffset val="100"/>
        <c:noMultiLvlLbl val="0"/>
      </c:catAx>
      <c:valAx>
        <c:axId val="4151515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109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Fitted exponential trend 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Annual Forex</c:v>
          </c:tx>
          <c:spPr>
            <a:ln w="28575" cap="rnd">
              <a:solidFill>
                <a:schemeClr val="accent1"/>
              </a:solidFill>
              <a:round/>
            </a:ln>
            <a:effectLst/>
          </c:spPr>
          <c:marker>
            <c:symbol val="none"/>
          </c:marker>
          <c:cat>
            <c:numRef>
              <c:f>'Trend Comp (Exponential)'!$C$3:$C$52</c:f>
              <c:numCache>
                <c:formatCode>General</c:formatCode>
                <c:ptCount val="50"/>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pt idx="48">
                  <c:v>2021</c:v>
                </c:pt>
                <c:pt idx="49">
                  <c:v>2022</c:v>
                </c:pt>
              </c:numCache>
            </c:numRef>
          </c:cat>
          <c:val>
            <c:numRef>
              <c:f>'Trend Comp (Exponential)'!$D$3:$D$52</c:f>
              <c:numCache>
                <c:formatCode>General</c:formatCode>
                <c:ptCount val="50"/>
                <c:pt idx="0">
                  <c:v>7.6584666666666683</c:v>
                </c:pt>
                <c:pt idx="1">
                  <c:v>8.032375</c:v>
                </c:pt>
                <c:pt idx="2">
                  <c:v>8.4098000000000006</c:v>
                </c:pt>
                <c:pt idx="3">
                  <c:v>8.9712916666666676</c:v>
                </c:pt>
                <c:pt idx="4">
                  <c:v>8.7672416666666653</c:v>
                </c:pt>
                <c:pt idx="5">
                  <c:v>8.1956166666666661</c:v>
                </c:pt>
                <c:pt idx="6">
                  <c:v>8.1572499999999994</c:v>
                </c:pt>
                <c:pt idx="7">
                  <c:v>7.8854916666666668</c:v>
                </c:pt>
                <c:pt idx="8">
                  <c:v>8.6797583333333339</c:v>
                </c:pt>
                <c:pt idx="9">
                  <c:v>9.4827333333333339</c:v>
                </c:pt>
                <c:pt idx="10">
                  <c:v>10.105891666666666</c:v>
                </c:pt>
                <c:pt idx="11">
                  <c:v>11.354799999999999</c:v>
                </c:pt>
                <c:pt idx="12">
                  <c:v>12.339816666666669</c:v>
                </c:pt>
                <c:pt idx="13">
                  <c:v>12.598599999999999</c:v>
                </c:pt>
                <c:pt idx="14">
                  <c:v>12.947758333333335</c:v>
                </c:pt>
                <c:pt idx="15">
                  <c:v>13.902816666666668</c:v>
                </c:pt>
                <c:pt idx="16">
                  <c:v>16.207133333333331</c:v>
                </c:pt>
                <c:pt idx="17">
                  <c:v>17.502099999999995</c:v>
                </c:pt>
                <c:pt idx="18">
                  <c:v>22.719849999999997</c:v>
                </c:pt>
                <c:pt idx="19">
                  <c:v>28.135091666666671</c:v>
                </c:pt>
                <c:pt idx="20">
                  <c:v>31.256916666666665</c:v>
                </c:pt>
                <c:pt idx="21">
                  <c:v>31.394358333333333</c:v>
                </c:pt>
                <c:pt idx="22">
                  <c:v>32.432383333333334</c:v>
                </c:pt>
                <c:pt idx="23">
                  <c:v>35.516416666666672</c:v>
                </c:pt>
                <c:pt idx="24">
                  <c:v>36.364541666666668</c:v>
                </c:pt>
                <c:pt idx="25">
                  <c:v>41.329433333333334</c:v>
                </c:pt>
                <c:pt idx="26">
                  <c:v>43.121183333333335</c:v>
                </c:pt>
                <c:pt idx="27">
                  <c:v>45.000933333333336</c:v>
                </c:pt>
                <c:pt idx="28">
                  <c:v>47.227624999999989</c:v>
                </c:pt>
                <c:pt idx="29">
                  <c:v>48.622033333333327</c:v>
                </c:pt>
                <c:pt idx="30">
                  <c:v>46.594675000000002</c:v>
                </c:pt>
                <c:pt idx="31">
                  <c:v>45.276283333333332</c:v>
                </c:pt>
                <c:pt idx="32">
                  <c:v>44.011275000000005</c:v>
                </c:pt>
                <c:pt idx="33">
                  <c:v>45.17219166666667</c:v>
                </c:pt>
                <c:pt idx="34">
                  <c:v>41.199183333333337</c:v>
                </c:pt>
                <c:pt idx="35">
                  <c:v>43.411425000000008</c:v>
                </c:pt>
                <c:pt idx="36">
                  <c:v>48.31947499999999</c:v>
                </c:pt>
                <c:pt idx="37">
                  <c:v>45.650866666666673</c:v>
                </c:pt>
                <c:pt idx="38">
                  <c:v>46.612166666666667</c:v>
                </c:pt>
                <c:pt idx="39">
                  <c:v>53.359108333333332</c:v>
                </c:pt>
                <c:pt idx="40">
                  <c:v>58.525499999999994</c:v>
                </c:pt>
                <c:pt idx="41">
                  <c:v>61.017383333333335</c:v>
                </c:pt>
                <c:pt idx="42">
                  <c:v>64.102925000000013</c:v>
                </c:pt>
                <c:pt idx="43">
                  <c:v>67.166833333333329</c:v>
                </c:pt>
                <c:pt idx="44">
                  <c:v>65.101508333333342</c:v>
                </c:pt>
                <c:pt idx="45">
                  <c:v>68.401825000000017</c:v>
                </c:pt>
                <c:pt idx="46">
                  <c:v>70.404133333333348</c:v>
                </c:pt>
                <c:pt idx="47">
                  <c:v>74.110258333333334</c:v>
                </c:pt>
                <c:pt idx="48">
                  <c:v>73.926733333333331</c:v>
                </c:pt>
                <c:pt idx="49">
                  <c:v>78.576616666666666</c:v>
                </c:pt>
              </c:numCache>
            </c:numRef>
          </c:val>
          <c:smooth val="0"/>
          <c:extLst>
            <c:ext xmlns:c16="http://schemas.microsoft.com/office/drawing/2014/chart" uri="{C3380CC4-5D6E-409C-BE32-E72D297353CC}">
              <c16:uniqueId val="{00000000-C18E-4145-B4EB-D93EAD9C04E1}"/>
            </c:ext>
          </c:extLst>
        </c:ser>
        <c:ser>
          <c:idx val="1"/>
          <c:order val="1"/>
          <c:tx>
            <c:v>Computed trend values</c:v>
          </c:tx>
          <c:spPr>
            <a:ln w="28575" cap="rnd">
              <a:solidFill>
                <a:schemeClr val="accent2"/>
              </a:solidFill>
              <a:round/>
            </a:ln>
            <a:effectLst/>
          </c:spPr>
          <c:marker>
            <c:symbol val="none"/>
          </c:marker>
          <c:cat>
            <c:numRef>
              <c:f>'Trend Comp (Exponential)'!$C$3:$C$52</c:f>
              <c:numCache>
                <c:formatCode>General</c:formatCode>
                <c:ptCount val="50"/>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pt idx="48">
                  <c:v>2021</c:v>
                </c:pt>
                <c:pt idx="49">
                  <c:v>2022</c:v>
                </c:pt>
              </c:numCache>
            </c:numRef>
          </c:cat>
          <c:val>
            <c:numRef>
              <c:f>'Trend Comp (Exponential)'!$N$3:$N$52</c:f>
              <c:numCache>
                <c:formatCode>General</c:formatCode>
                <c:ptCount val="50"/>
                <c:pt idx="0">
                  <c:v>7.5500191622084873</c:v>
                </c:pt>
                <c:pt idx="1">
                  <c:v>7.9569039393055467</c:v>
                </c:pt>
                <c:pt idx="2">
                  <c:v>8.3857165047004223</c:v>
                </c:pt>
                <c:pt idx="3">
                  <c:v>8.8376385882751247</c:v>
                </c:pt>
                <c:pt idx="4">
                  <c:v>9.31391560556456</c:v>
                </c:pt>
                <c:pt idx="5">
                  <c:v>9.8158600898964981</c:v>
                </c:pt>
                <c:pt idx="6">
                  <c:v>10.344855309496076</c:v>
                </c:pt>
                <c:pt idx="7">
                  <c:v>10.90235907952286</c:v>
                </c:pt>
                <c:pt idx="8">
                  <c:v>11.489907779545783</c:v>
                </c:pt>
                <c:pt idx="9">
                  <c:v>12.109120587527423</c:v>
                </c:pt>
                <c:pt idx="10">
                  <c:v>12.761703941985603</c:v>
                </c:pt>
                <c:pt idx="11">
                  <c:v>13.449456244629381</c:v>
                </c:pt>
                <c:pt idx="12">
                  <c:v>14.174272816428914</c:v>
                </c:pt>
                <c:pt idx="13">
                  <c:v>14.938151120777301</c:v>
                </c:pt>
                <c:pt idx="14">
                  <c:v>15.743196268138462</c:v>
                </c:pt>
                <c:pt idx="15">
                  <c:v>16.591626817350882</c:v>
                </c:pt>
                <c:pt idx="16">
                  <c:v>17.485780889574553</c:v>
                </c:pt>
                <c:pt idx="17">
                  <c:v>18.42812261173006</c:v>
                </c:pt>
                <c:pt idx="18">
                  <c:v>19.421248907186751</c:v>
                </c:pt>
                <c:pt idx="19">
                  <c:v>20.467896652413899</c:v>
                </c:pt>
                <c:pt idx="20">
                  <c:v>21.5709502193173</c:v>
                </c:pt>
                <c:pt idx="21">
                  <c:v>22.733449424046658</c:v>
                </c:pt>
                <c:pt idx="22">
                  <c:v>23.958597904179104</c:v>
                </c:pt>
                <c:pt idx="23">
                  <c:v>25.249771947365048</c:v>
                </c:pt>
                <c:pt idx="24">
                  <c:v>26.610529795766336</c:v>
                </c:pt>
                <c:pt idx="25">
                  <c:v>28.044621451928172</c:v>
                </c:pt>
                <c:pt idx="26">
                  <c:v>29.555999013107957</c:v>
                </c:pt>
                <c:pt idx="27">
                  <c:v>31.148827562540635</c:v>
                </c:pt>
                <c:pt idx="28">
                  <c:v>32.82749664765484</c:v>
                </c:pt>
                <c:pt idx="29">
                  <c:v>34.596632376871781</c:v>
                </c:pt>
                <c:pt idx="30">
                  <c:v>36.461110168323472</c:v>
                </c:pt>
                <c:pt idx="31">
                  <c:v>38.426068185623414</c:v>
                </c:pt>
                <c:pt idx="32">
                  <c:v>40.496921497716272</c:v>
                </c:pt>
                <c:pt idx="33">
                  <c:v>42.679377001828612</c:v>
                </c:pt>
                <c:pt idx="34">
                  <c:v>44.979449150645635</c:v>
                </c:pt>
                <c:pt idx="35">
                  <c:v>47.403476527055062</c:v>
                </c:pt>
                <c:pt idx="36">
                  <c:v>49.958139312135295</c:v>
                </c:pt>
                <c:pt idx="37">
                  <c:v>52.650477694526401</c:v>
                </c:pt>
                <c:pt idx="38">
                  <c:v>55.487911271916801</c:v>
                </c:pt>
                <c:pt idx="39">
                  <c:v>58.478259498112735</c:v>
                </c:pt>
                <c:pt idx="40">
                  <c:v>61.629763232038862</c:v>
                </c:pt>
                <c:pt idx="41">
                  <c:v>64.951107448055097</c:v>
                </c:pt>
                <c:pt idx="42">
                  <c:v>68.451445170175376</c:v>
                </c:pt>
                <c:pt idx="43">
                  <c:v>72.14042269614653</c:v>
                </c:pt>
                <c:pt idx="44">
                  <c:v>76.028206180900355</c:v>
                </c:pt>
                <c:pt idx="45">
                  <c:v>80.125509652638428</c:v>
                </c:pt>
                <c:pt idx="46">
                  <c:v>84.443624538755529</c:v>
                </c:pt>
                <c:pt idx="47">
                  <c:v>88.994450782972606</c:v>
                </c:pt>
                <c:pt idx="48">
                  <c:v>93.79052963942847</c:v>
                </c:pt>
                <c:pt idx="49">
                  <c:v>98.845078234109323</c:v>
                </c:pt>
              </c:numCache>
            </c:numRef>
          </c:val>
          <c:smooth val="0"/>
          <c:extLst>
            <c:ext xmlns:c16="http://schemas.microsoft.com/office/drawing/2014/chart" uri="{C3380CC4-5D6E-409C-BE32-E72D297353CC}">
              <c16:uniqueId val="{00000001-C18E-4145-B4EB-D93EAD9C04E1}"/>
            </c:ext>
          </c:extLst>
        </c:ser>
        <c:dLbls>
          <c:showLegendKey val="0"/>
          <c:showVal val="0"/>
          <c:showCatName val="0"/>
          <c:showSerName val="0"/>
          <c:showPercent val="0"/>
          <c:showBubbleSize val="0"/>
        </c:dLbls>
        <c:smooth val="0"/>
        <c:axId val="1185324032"/>
        <c:axId val="1356780128"/>
      </c:lineChart>
      <c:catAx>
        <c:axId val="11853240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780128"/>
        <c:crosses val="autoZero"/>
        <c:auto val="1"/>
        <c:lblAlgn val="ctr"/>
        <c:lblOffset val="100"/>
        <c:noMultiLvlLbl val="0"/>
      </c:catAx>
      <c:valAx>
        <c:axId val="1356780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324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Detrended</a:t>
            </a:r>
            <a:r>
              <a:rPr lang="en-IN" b="1" baseline="0"/>
              <a:t> data</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lineChart>
        <c:grouping val="standard"/>
        <c:varyColors val="0"/>
        <c:ser>
          <c:idx val="0"/>
          <c:order val="0"/>
          <c:tx>
            <c:v>Detrended data</c:v>
          </c:tx>
          <c:spPr>
            <a:ln w="28575" cap="rnd">
              <a:solidFill>
                <a:schemeClr val="accent1"/>
              </a:solidFill>
              <a:round/>
            </a:ln>
            <a:effectLst/>
          </c:spPr>
          <c:marker>
            <c:symbol val="none"/>
          </c:marker>
          <c:cat>
            <c:numRef>
              <c:f>'Trend Comp (Exponential)'!$C$3:$C$52</c:f>
              <c:numCache>
                <c:formatCode>General</c:formatCode>
                <c:ptCount val="50"/>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pt idx="48">
                  <c:v>2021</c:v>
                </c:pt>
                <c:pt idx="49">
                  <c:v>2022</c:v>
                </c:pt>
              </c:numCache>
            </c:numRef>
          </c:cat>
          <c:val>
            <c:numRef>
              <c:f>'Trend Comp (Exponential)'!$O$3:$O$52</c:f>
              <c:numCache>
                <c:formatCode>General</c:formatCode>
                <c:ptCount val="50"/>
                <c:pt idx="0">
                  <c:v>0.10844750445818097</c:v>
                </c:pt>
                <c:pt idx="1">
                  <c:v>7.5471060694453307E-2</c:v>
                </c:pt>
                <c:pt idx="2">
                  <c:v>2.4083495299578317E-2</c:v>
                </c:pt>
                <c:pt idx="3">
                  <c:v>0.13365307839154283</c:v>
                </c:pt>
                <c:pt idx="4">
                  <c:v>-0.54667393889789473</c:v>
                </c:pt>
                <c:pt idx="5">
                  <c:v>-1.6202434232298319</c:v>
                </c:pt>
                <c:pt idx="6">
                  <c:v>-2.1876053094960763</c:v>
                </c:pt>
                <c:pt idx="7">
                  <c:v>-3.0168674128561932</c:v>
                </c:pt>
                <c:pt idx="8">
                  <c:v>-2.8101494462124492</c:v>
                </c:pt>
                <c:pt idx="9">
                  <c:v>-2.6263872541940891</c:v>
                </c:pt>
                <c:pt idx="10">
                  <c:v>-2.6558122753189366</c:v>
                </c:pt>
                <c:pt idx="11">
                  <c:v>-2.0946562446293822</c:v>
                </c:pt>
                <c:pt idx="12">
                  <c:v>-1.8344561497622447</c:v>
                </c:pt>
                <c:pt idx="13">
                  <c:v>-2.3395511207773012</c:v>
                </c:pt>
                <c:pt idx="14">
                  <c:v>-2.7954379348051273</c:v>
                </c:pt>
                <c:pt idx="15">
                  <c:v>-2.6888101506842137</c:v>
                </c:pt>
                <c:pt idx="16">
                  <c:v>-1.2786475562412214</c:v>
                </c:pt>
                <c:pt idx="17">
                  <c:v>-0.92602261173006539</c:v>
                </c:pt>
                <c:pt idx="18">
                  <c:v>3.2986010928132465</c:v>
                </c:pt>
                <c:pt idx="19">
                  <c:v>7.6671950142527727</c:v>
                </c:pt>
                <c:pt idx="20">
                  <c:v>9.6859664473493652</c:v>
                </c:pt>
                <c:pt idx="21">
                  <c:v>8.6609089092866753</c:v>
                </c:pt>
                <c:pt idx="22">
                  <c:v>8.4737854291542298</c:v>
                </c:pt>
                <c:pt idx="23">
                  <c:v>10.266644719301624</c:v>
                </c:pt>
                <c:pt idx="24">
                  <c:v>9.7540118709003316</c:v>
                </c:pt>
                <c:pt idx="25">
                  <c:v>13.284811881405162</c:v>
                </c:pt>
                <c:pt idx="26">
                  <c:v>13.565184320225377</c:v>
                </c:pt>
                <c:pt idx="27">
                  <c:v>13.852105770792701</c:v>
                </c:pt>
                <c:pt idx="28">
                  <c:v>14.400128352345149</c:v>
                </c:pt>
                <c:pt idx="29">
                  <c:v>14.025400956461546</c:v>
                </c:pt>
                <c:pt idx="30">
                  <c:v>10.13356483167653</c:v>
                </c:pt>
                <c:pt idx="31">
                  <c:v>6.8502151477099176</c:v>
                </c:pt>
                <c:pt idx="32">
                  <c:v>3.5143535022837327</c:v>
                </c:pt>
                <c:pt idx="33">
                  <c:v>2.4928146648380576</c:v>
                </c:pt>
                <c:pt idx="34">
                  <c:v>-3.7802658173122978</c:v>
                </c:pt>
                <c:pt idx="35">
                  <c:v>-3.9920515270550538</c:v>
                </c:pt>
                <c:pt idx="36">
                  <c:v>-1.6386643121353046</c:v>
                </c:pt>
                <c:pt idx="37">
                  <c:v>-6.9996110278597286</c:v>
                </c:pt>
                <c:pt idx="38">
                  <c:v>-8.8757446052501336</c:v>
                </c:pt>
                <c:pt idx="39">
                  <c:v>-5.119151164779403</c:v>
                </c:pt>
                <c:pt idx="40">
                  <c:v>-3.1042632320388677</c:v>
                </c:pt>
                <c:pt idx="41">
                  <c:v>-3.9337241147217625</c:v>
                </c:pt>
                <c:pt idx="42">
                  <c:v>-4.3485201701753624</c:v>
                </c:pt>
                <c:pt idx="43">
                  <c:v>-4.9735893628132004</c:v>
                </c:pt>
                <c:pt idx="44">
                  <c:v>-10.926697847567013</c:v>
                </c:pt>
                <c:pt idx="45">
                  <c:v>-11.723684652638411</c:v>
                </c:pt>
                <c:pt idx="46">
                  <c:v>-14.039491205422181</c:v>
                </c:pt>
                <c:pt idx="47">
                  <c:v>-14.884192449639272</c:v>
                </c:pt>
                <c:pt idx="48">
                  <c:v>-19.863796306095139</c:v>
                </c:pt>
                <c:pt idx="49">
                  <c:v>-20.268461567442657</c:v>
                </c:pt>
              </c:numCache>
            </c:numRef>
          </c:val>
          <c:smooth val="0"/>
          <c:extLst>
            <c:ext xmlns:c16="http://schemas.microsoft.com/office/drawing/2014/chart" uri="{C3380CC4-5D6E-409C-BE32-E72D297353CC}">
              <c16:uniqueId val="{00000000-5EEC-44FD-8EDD-DFCF98B18FF4}"/>
            </c:ext>
          </c:extLst>
        </c:ser>
        <c:dLbls>
          <c:showLegendKey val="0"/>
          <c:showVal val="0"/>
          <c:showCatName val="0"/>
          <c:showSerName val="0"/>
          <c:showPercent val="0"/>
          <c:showBubbleSize val="0"/>
        </c:dLbls>
        <c:smooth val="0"/>
        <c:axId val="1032844032"/>
        <c:axId val="1349673968"/>
      </c:lineChart>
      <c:catAx>
        <c:axId val="10328440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673968"/>
        <c:crosses val="autoZero"/>
        <c:auto val="1"/>
        <c:lblAlgn val="ctr"/>
        <c:lblOffset val="100"/>
        <c:noMultiLvlLbl val="0"/>
      </c:catAx>
      <c:valAx>
        <c:axId val="1349673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2844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Periodogram</c:v>
          </c:tx>
          <c:spPr>
            <a:ln w="28575" cap="rnd">
              <a:solidFill>
                <a:schemeClr val="accent1"/>
              </a:solidFill>
              <a:round/>
            </a:ln>
            <a:effectLst/>
          </c:spPr>
          <c:marker>
            <c:symbol val="none"/>
          </c:marker>
          <c:cat>
            <c:numRef>
              <c:f>'Cyclical comp (Exponential) '!$K$3:$K$12</c:f>
              <c:numCache>
                <c:formatCode>General</c:formatCode>
                <c:ptCount val="10"/>
                <c:pt idx="0">
                  <c:v>50</c:v>
                </c:pt>
                <c:pt idx="1">
                  <c:v>25</c:v>
                </c:pt>
                <c:pt idx="2">
                  <c:v>16.666666666666668</c:v>
                </c:pt>
                <c:pt idx="3">
                  <c:v>12.5</c:v>
                </c:pt>
                <c:pt idx="4">
                  <c:v>10</c:v>
                </c:pt>
                <c:pt idx="5">
                  <c:v>8.3333333333333339</c:v>
                </c:pt>
                <c:pt idx="6">
                  <c:v>7.1428571428571432</c:v>
                </c:pt>
                <c:pt idx="7">
                  <c:v>6.25</c:v>
                </c:pt>
                <c:pt idx="8">
                  <c:v>5.5555555555555554</c:v>
                </c:pt>
                <c:pt idx="9">
                  <c:v>5</c:v>
                </c:pt>
              </c:numCache>
            </c:numRef>
          </c:cat>
          <c:val>
            <c:numRef>
              <c:f>'Cyclical comp (Exponential) '!$N$3:$N$12</c:f>
              <c:numCache>
                <c:formatCode>General</c:formatCode>
                <c:ptCount val="10"/>
                <c:pt idx="0">
                  <c:v>86.717578635903848</c:v>
                </c:pt>
                <c:pt idx="1">
                  <c:v>19.528134487007875</c:v>
                </c:pt>
                <c:pt idx="2">
                  <c:v>6.3792502695325313</c:v>
                </c:pt>
                <c:pt idx="3">
                  <c:v>8.3716216145528914</c:v>
                </c:pt>
                <c:pt idx="4">
                  <c:v>4.8557624259246124</c:v>
                </c:pt>
                <c:pt idx="5">
                  <c:v>3.1956378341002285</c:v>
                </c:pt>
                <c:pt idx="6">
                  <c:v>0.27191685934869608</c:v>
                </c:pt>
                <c:pt idx="7">
                  <c:v>0.62726523329020534</c:v>
                </c:pt>
                <c:pt idx="8">
                  <c:v>0.84930123015563075</c:v>
                </c:pt>
                <c:pt idx="9">
                  <c:v>0.97325717159226999</c:v>
                </c:pt>
              </c:numCache>
            </c:numRef>
          </c:val>
          <c:smooth val="0"/>
          <c:extLst>
            <c:ext xmlns:c16="http://schemas.microsoft.com/office/drawing/2014/chart" uri="{C3380CC4-5D6E-409C-BE32-E72D297353CC}">
              <c16:uniqueId val="{00000000-44DD-4172-A99D-4F9E8B6D207C}"/>
            </c:ext>
          </c:extLst>
        </c:ser>
        <c:dLbls>
          <c:showLegendKey val="0"/>
          <c:showVal val="0"/>
          <c:showCatName val="0"/>
          <c:showSerName val="0"/>
          <c:showPercent val="0"/>
          <c:showBubbleSize val="0"/>
        </c:dLbls>
        <c:smooth val="0"/>
        <c:axId val="1356493856"/>
        <c:axId val="1349656112"/>
      </c:lineChart>
      <c:catAx>
        <c:axId val="1356493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656112"/>
        <c:crosses val="autoZero"/>
        <c:auto val="1"/>
        <c:lblAlgn val="ctr"/>
        <c:lblOffset val="100"/>
        <c:noMultiLvlLbl val="0"/>
      </c:catAx>
      <c:valAx>
        <c:axId val="1349656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49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Plotting</a:t>
            </a:r>
            <a:r>
              <a:rPr lang="en-IN" b="1" baseline="0"/>
              <a:t> of the cyclical component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Cyclical component (3 lambda)</c:v>
          </c:tx>
          <c:spPr>
            <a:ln w="28575" cap="rnd">
              <a:solidFill>
                <a:schemeClr val="accent1"/>
              </a:solidFill>
              <a:round/>
            </a:ln>
            <a:effectLst/>
          </c:spPr>
          <c:marker>
            <c:symbol val="none"/>
          </c:marker>
          <c:cat>
            <c:numRef>
              <c:f>'Cyclical comp (Exponential) '!$B$3:$B$52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cat>
          <c:val>
            <c:numRef>
              <c:f>'Cyclical comp (Exponential) '!$G$3:$G$52</c:f>
              <c:numCache>
                <c:formatCode>General</c:formatCode>
                <c:ptCount val="50"/>
                <c:pt idx="0">
                  <c:v>-8.2480552848440478</c:v>
                </c:pt>
                <c:pt idx="1">
                  <c:v>-6.6666421018123332</c:v>
                </c:pt>
                <c:pt idx="2">
                  <c:v>-4.9955062923749658</c:v>
                </c:pt>
                <c:pt idx="3">
                  <c:v>-3.3868404259809104</c:v>
                </c:pt>
                <c:pt idx="4">
                  <c:v>-1.9885684206426801</c:v>
                </c:pt>
                <c:pt idx="5">
                  <c:v>-0.9251563895723981</c:v>
                </c:pt>
                <c:pt idx="6">
                  <c:v>-0.2806084789516004</c:v>
                </c:pt>
                <c:pt idx="7">
                  <c:v>-8.6069671480771479E-2</c:v>
                </c:pt>
                <c:pt idx="8">
                  <c:v>-0.31388854954894679</c:v>
                </c:pt>
                <c:pt idx="9">
                  <c:v>-0.87915558580895081</c:v>
                </c:pt>
                <c:pt idx="10">
                  <c:v>-1.6487397358382074</c:v>
                </c:pt>
                <c:pt idx="11">
                  <c:v>-2.4568336673039308</c:v>
                </c:pt>
                <c:pt idx="12">
                  <c:v>-3.1251254081829192</c:v>
                </c:pt>
                <c:pt idx="13">
                  <c:v>-3.4850654556390022</c:v>
                </c:pt>
                <c:pt idx="14">
                  <c:v>-3.3993844534244628</c:v>
                </c:pt>
                <c:pt idx="15">
                  <c:v>-2.7800827172538569</c:v>
                </c:pt>
                <c:pt idx="16">
                  <c:v>-1.6005523270190922</c:v>
                </c:pt>
                <c:pt idx="17">
                  <c:v>9.9752955124627174E-2</c:v>
                </c:pt>
                <c:pt idx="18">
                  <c:v>2.2187165917354332</c:v>
                </c:pt>
                <c:pt idx="19">
                  <c:v>4.6025929639599683</c:v>
                </c:pt>
                <c:pt idx="20">
                  <c:v>7.0632508014362863</c:v>
                </c:pt>
                <c:pt idx="21">
                  <c:v>9.3994039130302625</c:v>
                </c:pt>
                <c:pt idx="22">
                  <c:v>11.419110173439575</c:v>
                </c:pt>
                <c:pt idx="23">
                  <c:v>12.960689484151816</c:v>
                </c:pt>
                <c:pt idx="24">
                  <c:v>13.909462665249068</c:v>
                </c:pt>
                <c:pt idx="25">
                  <c:v>14.20830863345282</c:v>
                </c:pt>
                <c:pt idx="26">
                  <c:v>13.860892424038404</c:v>
                </c:pt>
                <c:pt idx="27">
                  <c:v>12.927412115550208</c:v>
                </c:pt>
                <c:pt idx="28">
                  <c:v>11.513710614883042</c:v>
                </c:pt>
                <c:pt idx="29">
                  <c:v>9.7554615080876967</c:v>
                </c:pt>
                <c:pt idx="30">
                  <c:v>7.799749640956251</c:v>
                </c:pt>
                <c:pt idx="31">
                  <c:v>5.7866457319818689</c:v>
                </c:pt>
                <c:pt idx="32">
                  <c:v>3.83328629405574</c:v>
                </c:pt>
                <c:pt idx="33">
                  <c:v>2.0225332161783642</c:v>
                </c:pt>
                <c:pt idx="34">
                  <c:v>0.39756807717184933</c:v>
                </c:pt>
                <c:pt idx="35">
                  <c:v>-1.0371197156022256</c:v>
                </c:pt>
                <c:pt idx="36">
                  <c:v>-2.3088349115187641</c:v>
                </c:pt>
                <c:pt idx="37">
                  <c:v>-3.4652074049713111</c:v>
                </c:pt>
                <c:pt idx="38">
                  <c:v>-4.5601363650180637</c:v>
                </c:pt>
                <c:pt idx="39">
                  <c:v>-5.6394764557929093</c:v>
                </c:pt>
                <c:pt idx="40">
                  <c:v>-6.7287922214452864</c:v>
                </c:pt>
                <c:pt idx="41">
                  <c:v>-7.825159007273939</c:v>
                </c:pt>
                <c:pt idx="42">
                  <c:v>-8.8943486629335524</c:v>
                </c:pt>
                <c:pt idx="43">
                  <c:v>-9.8739000858050741</c:v>
                </c:pt>
                <c:pt idx="44">
                  <c:v>-10.681661201355185</c:v>
                </c:pt>
                <c:pt idx="45">
                  <c:v>-11.228533895483908</c:v>
                </c:pt>
                <c:pt idx="46">
                  <c:v>-11.433482122478182</c:v>
                </c:pt>
                <c:pt idx="47">
                  <c:v>-11.238475134632296</c:v>
                </c:pt>
                <c:pt idx="48">
                  <c:v>-10.620991307753906</c:v>
                </c:pt>
                <c:pt idx="49">
                  <c:v>-9.6020132088745225</c:v>
                </c:pt>
              </c:numCache>
            </c:numRef>
          </c:val>
          <c:smooth val="0"/>
          <c:extLst>
            <c:ext xmlns:c16="http://schemas.microsoft.com/office/drawing/2014/chart" uri="{C3380CC4-5D6E-409C-BE32-E72D297353CC}">
              <c16:uniqueId val="{00000000-4EC8-45A3-914C-4A903A0ABA77}"/>
            </c:ext>
          </c:extLst>
        </c:ser>
        <c:ser>
          <c:idx val="1"/>
          <c:order val="1"/>
          <c:tx>
            <c:v>Cyclical component (2 lambda)</c:v>
          </c:tx>
          <c:spPr>
            <a:ln w="28575" cap="rnd">
              <a:solidFill>
                <a:schemeClr val="accent2"/>
              </a:solidFill>
              <a:round/>
            </a:ln>
            <a:effectLst/>
          </c:spPr>
          <c:marker>
            <c:symbol val="none"/>
          </c:marker>
          <c:val>
            <c:numRef>
              <c:f>'Cyclical comp (Exponential) '!$F$3:$F$52</c:f>
              <c:numCache>
                <c:formatCode>General</c:formatCode>
                <c:ptCount val="50"/>
                <c:pt idx="0">
                  <c:v>-6.1643849116700791</c:v>
                </c:pt>
                <c:pt idx="1">
                  <c:v>-5.2547677578421208</c:v>
                </c:pt>
                <c:pt idx="2">
                  <c:v>-4.4537214550683579</c:v>
                </c:pt>
                <c:pt idx="3">
                  <c:v>-3.7912371355986871</c:v>
                </c:pt>
                <c:pt idx="4">
                  <c:v>-3.2823503835444767</c:v>
                </c:pt>
                <c:pt idx="5">
                  <c:v>-2.926615845719736</c:v>
                </c:pt>
                <c:pt idx="6">
                  <c:v>-2.7086465067235022</c:v>
                </c:pt>
                <c:pt idx="7">
                  <c:v>-2.5996756802479366</c:v>
                </c:pt>
                <c:pt idx="8">
                  <c:v>-2.5600341847902413</c:v>
                </c:pt>
                <c:pt idx="9">
                  <c:v>-2.5423764927852743</c:v>
                </c:pt>
                <c:pt idx="10">
                  <c:v>-2.4954415732140296</c:v>
                </c:pt>
                <c:pt idx="11">
                  <c:v>-2.368099725230433</c:v>
                </c:pt>
                <c:pt idx="12">
                  <c:v>-2.1134181002010965</c:v>
                </c:pt>
                <c:pt idx="13">
                  <c:v>-1.6924760104251426</c:v>
                </c:pt>
                <c:pt idx="14">
                  <c:v>-1.0776766318736883</c:v>
                </c:pt>
                <c:pt idx="15">
                  <c:v>-0.25533335442390825</c:v>
                </c:pt>
                <c:pt idx="16">
                  <c:v>0.77264517222492612</c:v>
                </c:pt>
                <c:pt idx="17">
                  <c:v>1.9880901863670597</c:v>
                </c:pt>
                <c:pt idx="18">
                  <c:v>3.3569823073896039</c:v>
                </c:pt>
                <c:pt idx="19">
                  <c:v>4.8309211901208018</c:v>
                </c:pt>
                <c:pt idx="20">
                  <c:v>6.3495735299548732</c:v>
                </c:pt>
                <c:pt idx="21">
                  <c:v>7.8439549561792727</c:v>
                </c:pt>
                <c:pt idx="22">
                  <c:v>9.2403476284162025</c:v>
                </c:pt>
                <c:pt idx="23">
                  <c:v>10.464613954662102</c:v>
                </c:pt>
                <c:pt idx="24">
                  <c:v>11.446640403069443</c:v>
                </c:pt>
                <c:pt idx="25">
                  <c:v>12.124635569633243</c:v>
                </c:pt>
                <c:pt idx="26">
                  <c:v>12.449014132513119</c:v>
                </c:pt>
                <c:pt idx="27">
                  <c:v>12.385622628201221</c:v>
                </c:pt>
                <c:pt idx="28">
                  <c:v>11.918102625055512</c:v>
                </c:pt>
                <c:pt idx="29">
                  <c:v>11.049239382164124</c:v>
                </c:pt>
                <c:pt idx="30">
                  <c:v>9.8012061931613008</c:v>
                </c:pt>
                <c:pt idx="31">
                  <c:v>8.2146824485444689</c:v>
                </c:pt>
                <c:pt idx="32">
                  <c:v>6.3468927685019656</c:v>
                </c:pt>
                <c:pt idx="33">
                  <c:v>4.2686810285838686</c:v>
                </c:pt>
                <c:pt idx="34">
                  <c:v>2.0607925670214091</c:v>
                </c:pt>
                <c:pt idx="35">
                  <c:v>-0.19041339284784442</c:v>
                </c:pt>
                <c:pt idx="36">
                  <c:v>-2.3975640956662145</c:v>
                </c:pt>
                <c:pt idx="37">
                  <c:v>-4.4769103507159098</c:v>
                </c:pt>
                <c:pt idx="38">
                  <c:v>-6.3527224563465357</c:v>
                </c:pt>
                <c:pt idx="39">
                  <c:v>-7.961182402853181</c:v>
                </c:pt>
                <c:pt idx="40">
                  <c:v>-9.2535414524461341</c:v>
                </c:pt>
                <c:pt idx="41">
                  <c:v>-10.198358135865256</c:v>
                </c:pt>
                <c:pt idx="42">
                  <c:v>-10.782689055862788</c:v>
                </c:pt>
                <c:pt idx="43">
                  <c:v>-11.012170051436216</c:v>
                </c:pt>
                <c:pt idx="44">
                  <c:v>-10.909994168886751</c:v>
                </c:pt>
                <c:pt idx="45">
                  <c:v>-10.514861190855823</c:v>
                </c:pt>
                <c:pt idx="46">
                  <c:v>-9.8780369165623974</c:v>
                </c:pt>
                <c:pt idx="47">
                  <c:v>-9.0597149978185083</c:v>
                </c:pt>
                <c:pt idx="48">
                  <c:v>-8.1249165055224104</c:v>
                </c:pt>
                <c:pt idx="49">
                  <c:v>-7.1391898908605347</c:v>
                </c:pt>
              </c:numCache>
            </c:numRef>
          </c:val>
          <c:smooth val="0"/>
          <c:extLst>
            <c:ext xmlns:c16="http://schemas.microsoft.com/office/drawing/2014/chart" uri="{C3380CC4-5D6E-409C-BE32-E72D297353CC}">
              <c16:uniqueId val="{00000001-4EC8-45A3-914C-4A903A0ABA77}"/>
            </c:ext>
          </c:extLst>
        </c:ser>
        <c:ser>
          <c:idx val="2"/>
          <c:order val="2"/>
          <c:tx>
            <c:v>Cyclical component (1 lambda)</c:v>
          </c:tx>
          <c:spPr>
            <a:ln w="28575" cap="rnd">
              <a:solidFill>
                <a:schemeClr val="accent3"/>
              </a:solidFill>
              <a:round/>
            </a:ln>
            <a:effectLst/>
          </c:spPr>
          <c:marker>
            <c:symbol val="none"/>
          </c:marker>
          <c:val>
            <c:numRef>
              <c:f>'Cyclical comp (Exponential) '!$E$3:$E$52</c:f>
              <c:numCache>
                <c:formatCode>General</c:formatCode>
                <c:ptCount val="50"/>
                <c:pt idx="0">
                  <c:v>-9.497027883494475</c:v>
                </c:pt>
                <c:pt idx="1">
                  <c:v>-9.2044085880204332</c:v>
                </c:pt>
                <c:pt idx="2">
                  <c:v>-8.7721896844776044</c:v>
                </c:pt>
                <c:pt idx="3">
                  <c:v>-8.2071875231699138</c:v>
                </c:pt>
                <c:pt idx="4">
                  <c:v>-7.5183125256971159</c:v>
                </c:pt>
                <c:pt idx="5">
                  <c:v>-6.7164286622833318</c:v>
                </c:pt>
                <c:pt idx="6">
                  <c:v>-5.8141821204767998</c:v>
                </c:pt>
                <c:pt idx="7">
                  <c:v>-4.8258018672177672</c:v>
                </c:pt>
                <c:pt idx="8">
                  <c:v>-3.766875249529873</c:v>
                </c:pt>
                <c:pt idx="9">
                  <c:v>-2.6541021727461547</c:v>
                </c:pt>
                <c:pt idx="10">
                  <c:v>-1.5050317330259051</c:v>
                </c:pt>
                <c:pt idx="11">
                  <c:v>-0.33778545762492374</c:v>
                </c:pt>
                <c:pt idx="12">
                  <c:v>0.82922848241459035</c:v>
                </c:pt>
                <c:pt idx="13">
                  <c:v>1.9776055801178805</c:v>
                </c:pt>
                <c:pt idx="14">
                  <c:v>3.0892352426469354</c:v>
                </c:pt>
                <c:pt idx="15">
                  <c:v>4.1465864061683</c:v>
                </c:pt>
                <c:pt idx="16">
                  <c:v>5.1329840112022787</c:v>
                </c:pt>
                <c:pt idx="17">
                  <c:v>6.0328719782721105</c:v>
                </c:pt>
                <c:pt idx="18">
                  <c:v>6.8320585365700968</c:v>
                </c:pt>
                <c:pt idx="19">
                  <c:v>7.5179400366609634</c:v>
                </c:pt>
                <c:pt idx="20">
                  <c:v>8.0796997175625336</c:v>
                </c:pt>
                <c:pt idx="21">
                  <c:v>8.5084782935280199</c:v>
                </c:pt>
                <c:pt idx="22">
                  <c:v>8.797513670274542</c:v>
                </c:pt>
                <c:pt idx="23">
                  <c:v>8.9422475872494438</c:v>
                </c:pt>
                <c:pt idx="24">
                  <c:v>8.9403975041221759</c:v>
                </c:pt>
                <c:pt idx="25">
                  <c:v>8.7919925978088465</c:v>
                </c:pt>
                <c:pt idx="26">
                  <c:v>8.4993733023348046</c:v>
                </c:pt>
                <c:pt idx="27">
                  <c:v>8.067154398791974</c:v>
                </c:pt>
                <c:pt idx="28">
                  <c:v>7.5021522374842853</c:v>
                </c:pt>
                <c:pt idx="29">
                  <c:v>6.8132772400114856</c:v>
                </c:pt>
                <c:pt idx="30">
                  <c:v>6.011393376597705</c:v>
                </c:pt>
                <c:pt idx="31">
                  <c:v>5.1091468347911722</c:v>
                </c:pt>
                <c:pt idx="32">
                  <c:v>4.1207665815321377</c:v>
                </c:pt>
                <c:pt idx="33">
                  <c:v>3.0618399638442417</c:v>
                </c:pt>
                <c:pt idx="34">
                  <c:v>1.9490668870605288</c:v>
                </c:pt>
                <c:pt idx="35">
                  <c:v>0.79999644734027875</c:v>
                </c:pt>
                <c:pt idx="36">
                  <c:v>-0.36724982806070439</c:v>
                </c:pt>
                <c:pt idx="37">
                  <c:v>-1.5342637681002205</c:v>
                </c:pt>
                <c:pt idx="38">
                  <c:v>-2.6826408658035104</c:v>
                </c:pt>
                <c:pt idx="39">
                  <c:v>-3.7942705283325595</c:v>
                </c:pt>
                <c:pt idx="40">
                  <c:v>-4.8516216918539268</c:v>
                </c:pt>
                <c:pt idx="41">
                  <c:v>-5.8380192968879046</c:v>
                </c:pt>
                <c:pt idx="42">
                  <c:v>-6.7379072639577391</c:v>
                </c:pt>
                <c:pt idx="43">
                  <c:v>-7.5370938222557253</c:v>
                </c:pt>
                <c:pt idx="44">
                  <c:v>-8.2229753223465938</c:v>
                </c:pt>
                <c:pt idx="45">
                  <c:v>-8.7847350032481621</c:v>
                </c:pt>
                <c:pt idx="46">
                  <c:v>-9.2135135792136484</c:v>
                </c:pt>
                <c:pt idx="47">
                  <c:v>-9.5025489559601723</c:v>
                </c:pt>
                <c:pt idx="48">
                  <c:v>-9.6472828729350724</c:v>
                </c:pt>
                <c:pt idx="49">
                  <c:v>-9.6454327898078045</c:v>
                </c:pt>
              </c:numCache>
            </c:numRef>
          </c:val>
          <c:smooth val="0"/>
          <c:extLst>
            <c:ext xmlns:c16="http://schemas.microsoft.com/office/drawing/2014/chart" uri="{C3380CC4-5D6E-409C-BE32-E72D297353CC}">
              <c16:uniqueId val="{00000002-4EC8-45A3-914C-4A903A0ABA77}"/>
            </c:ext>
          </c:extLst>
        </c:ser>
        <c:ser>
          <c:idx val="3"/>
          <c:order val="3"/>
          <c:tx>
            <c:v>Cyclical component (4 lambda)</c:v>
          </c:tx>
          <c:spPr>
            <a:ln w="28575" cap="rnd">
              <a:solidFill>
                <a:schemeClr val="accent4"/>
              </a:solidFill>
              <a:round/>
            </a:ln>
            <a:effectLst/>
          </c:spPr>
          <c:marker>
            <c:symbol val="none"/>
          </c:marker>
          <c:val>
            <c:numRef>
              <c:f>'Cyclical comp (Exponential) '!$H$3:$H$52</c:f>
              <c:numCache>
                <c:formatCode>General</c:formatCode>
                <c:ptCount val="50"/>
                <c:pt idx="0">
                  <c:v>-8.8905600811282408</c:v>
                </c:pt>
                <c:pt idx="1">
                  <c:v>-5.8705806392635873</c:v>
                </c:pt>
                <c:pt idx="2">
                  <c:v>-2.9578135413768645</c:v>
                </c:pt>
                <c:pt idx="3">
                  <c:v>-0.61161434937646941</c:v>
                </c:pt>
                <c:pt idx="4">
                  <c:v>0.83763712748000785</c:v>
                </c:pt>
                <c:pt idx="5">
                  <c:v>1.2528631358170417</c:v>
                </c:pt>
                <c:pt idx="6">
                  <c:v>0.71041209165517394</c:v>
                </c:pt>
                <c:pt idx="7">
                  <c:v>-0.52721330470301475</c:v>
                </c:pt>
                <c:pt idx="8">
                  <c:v>-2.078063345458665</c:v>
                </c:pt>
                <c:pt idx="9">
                  <c:v>-3.5299282694281198</c:v>
                </c:pt>
                <c:pt idx="10">
                  <c:v>-4.5303445597950427</c:v>
                </c:pt>
                <c:pt idx="11">
                  <c:v>-4.8564000966447542</c:v>
                </c:pt>
                <c:pt idx="12">
                  <c:v>-4.4490327667068135</c:v>
                </c:pt>
                <c:pt idx="13">
                  <c:v>-3.4057967503656079</c:v>
                </c:pt>
                <c:pt idx="14">
                  <c:v>-1.9365497030015626</c:v>
                </c:pt>
                <c:pt idx="15">
                  <c:v>-0.29556769533548044</c:v>
                </c:pt>
                <c:pt idx="16">
                  <c:v>1.2910071433108077</c:v>
                </c:pt>
                <c:pt idx="17">
                  <c:v>2.6830236923946251</c:v>
                </c:pt>
                <c:pt idx="18">
                  <c:v>3.8546319282686037</c:v>
                </c:pt>
                <c:pt idx="19">
                  <c:v>4.8864493014704191</c:v>
                </c:pt>
                <c:pt idx="20">
                  <c:v>5.9248258743694979</c:v>
                </c:pt>
                <c:pt idx="21">
                  <c:v>7.1203288388856638</c:v>
                </c:pt>
                <c:pt idx="22">
                  <c:v>8.5631976769176159</c:v>
                </c:pt>
                <c:pt idx="23">
                  <c:v>10.234454161650529</c:v>
                </c:pt>
                <c:pt idx="24">
                  <c:v>11.987338712812205</c:v>
                </c:pt>
                <c:pt idx="25">
                  <c:v>13.565803837168627</c:v>
                </c:pt>
                <c:pt idx="26">
                  <c:v>14.656953886587152</c:v>
                </c:pt>
                <c:pt idx="27">
                  <c:v>14.965104866548312</c:v>
                </c:pt>
                <c:pt idx="28">
                  <c:v>14.288936691487482</c:v>
                </c:pt>
                <c:pt idx="29">
                  <c:v>12.581667056210385</c:v>
                </c:pt>
                <c:pt idx="30">
                  <c:v>9.9777691663456913</c:v>
                </c:pt>
                <c:pt idx="31">
                  <c:v>6.7776663025886421</c:v>
                </c:pt>
                <c:pt idx="32">
                  <c:v>3.3921426608334926</c:v>
                </c:pt>
                <c:pt idx="33">
                  <c:v>0.25835842026864109</c:v>
                </c:pt>
                <c:pt idx="34">
                  <c:v>-2.2532046064473183</c:v>
                </c:pt>
                <c:pt idx="35">
                  <c:v>-3.9187245395590606</c:v>
                </c:pt>
                <c:pt idx="36">
                  <c:v>-4.7084013408595862</c:v>
                </c:pt>
                <c:pt idx="37">
                  <c:v>-4.7891147634952018</c:v>
                </c:pt>
                <c:pt idx="38">
                  <c:v>-4.4808676597446651</c:v>
                </c:pt>
                <c:pt idx="39">
                  <c:v>-4.1766417053700131</c:v>
                </c:pt>
                <c:pt idx="40">
                  <c:v>-4.2442771995269108</c:v>
                </c:pt>
                <c:pt idx="41">
                  <c:v>-4.9335995369440386</c:v>
                </c:pt>
                <c:pt idx="42">
                  <c:v>-6.3110779256635565</c:v>
                </c:pt>
                <c:pt idx="43">
                  <c:v>-8.2379847492719076</c:v>
                </c:pt>
                <c:pt idx="44">
                  <c:v>-10.397804863844742</c:v>
                </c:pt>
                <c:pt idx="45">
                  <c:v>-12.366958822550696</c:v>
                </c:pt>
                <c:pt idx="46">
                  <c:v>-13.712557196622781</c:v>
                </c:pt>
                <c:pt idx="47">
                  <c:v>-14.094387631154259</c:v>
                </c:pt>
                <c:pt idx="48">
                  <c:v>-13.347226630255191</c:v>
                </c:pt>
                <c:pt idx="49">
                  <c:v>-11.524137161311383</c:v>
                </c:pt>
              </c:numCache>
            </c:numRef>
          </c:val>
          <c:smooth val="0"/>
          <c:extLst>
            <c:ext xmlns:c16="http://schemas.microsoft.com/office/drawing/2014/chart" uri="{C3380CC4-5D6E-409C-BE32-E72D297353CC}">
              <c16:uniqueId val="{00000003-4EC8-45A3-914C-4A903A0ABA77}"/>
            </c:ext>
          </c:extLst>
        </c:ser>
        <c:ser>
          <c:idx val="4"/>
          <c:order val="4"/>
          <c:tx>
            <c:v>Cyclical component (5 lambda)</c:v>
          </c:tx>
          <c:spPr>
            <a:ln w="28575" cap="rnd">
              <a:solidFill>
                <a:schemeClr val="accent5"/>
              </a:solidFill>
              <a:round/>
            </a:ln>
            <a:effectLst/>
          </c:spPr>
          <c:marker>
            <c:symbol val="none"/>
          </c:marker>
          <c:val>
            <c:numRef>
              <c:f>'Cyclical comp (Exponential) '!$I$3:$I$52</c:f>
              <c:numCache>
                <c:formatCode>General</c:formatCode>
                <c:ptCount val="50"/>
                <c:pt idx="0">
                  <c:v>-7.5206301072586772</c:v>
                </c:pt>
                <c:pt idx="1">
                  <c:v>-3.7477703600483641</c:v>
                </c:pt>
                <c:pt idx="2">
                  <c:v>-0.89296433180854295</c:v>
                </c:pt>
                <c:pt idx="3">
                  <c:v>0.60657157413320639</c:v>
                </c:pt>
                <c:pt idx="4">
                  <c:v>0.74385414676702133</c:v>
                </c:pt>
                <c:pt idx="5">
                  <c:v>-0.11706683805252216</c:v>
                </c:pt>
                <c:pt idx="6">
                  <c:v>-1.4123981875600491</c:v>
                </c:pt>
                <c:pt idx="7">
                  <c:v>-2.592062514271336</c:v>
                </c:pt>
                <c:pt idx="8">
                  <c:v>-3.2962492689683409</c:v>
                </c:pt>
                <c:pt idx="9">
                  <c:v>-3.4361452887151334</c:v>
                </c:pt>
                <c:pt idx="10">
                  <c:v>-3.1604145859254795</c:v>
                </c:pt>
                <c:pt idx="11">
                  <c:v>-2.733589817429531</c:v>
                </c:pt>
                <c:pt idx="12">
                  <c:v>-2.3841835571384924</c:v>
                </c:pt>
                <c:pt idx="13">
                  <c:v>-2.187610826855932</c:v>
                </c:pt>
                <c:pt idx="14">
                  <c:v>-2.0303326837145486</c:v>
                </c:pt>
                <c:pt idx="15">
                  <c:v>-1.6654976692050436</c:v>
                </c:pt>
                <c:pt idx="16">
                  <c:v>-0.8318031359044149</c:v>
                </c:pt>
                <c:pt idx="17">
                  <c:v>0.61817448282630316</c:v>
                </c:pt>
                <c:pt idx="18">
                  <c:v>2.6364460047589278</c:v>
                </c:pt>
                <c:pt idx="19">
                  <c:v>4.9802322821834046</c:v>
                </c:pt>
                <c:pt idx="20">
                  <c:v>7.2947558482390606</c:v>
                </c:pt>
                <c:pt idx="21">
                  <c:v>9.2431391181008866</c:v>
                </c:pt>
                <c:pt idx="22">
                  <c:v>10.628046886485938</c:v>
                </c:pt>
                <c:pt idx="23">
                  <c:v>11.452640085160205</c:v>
                </c:pt>
                <c:pt idx="24">
                  <c:v>11.89355573209922</c:v>
                </c:pt>
                <c:pt idx="25">
                  <c:v>12.195873863299065</c:v>
                </c:pt>
                <c:pt idx="26">
                  <c:v>12.534143607371931</c:v>
                </c:pt>
                <c:pt idx="27">
                  <c:v>12.90025565697999</c:v>
                </c:pt>
                <c:pt idx="28">
                  <c:v>13.070750767977804</c:v>
                </c:pt>
                <c:pt idx="29">
                  <c:v>12.675450036923371</c:v>
                </c:pt>
                <c:pt idx="30">
                  <c:v>11.347699140215253</c:v>
                </c:pt>
                <c:pt idx="31">
                  <c:v>8.9004765818038649</c:v>
                </c:pt>
                <c:pt idx="32">
                  <c:v>5.456991870401815</c:v>
                </c:pt>
                <c:pt idx="33">
                  <c:v>1.4765443437783183</c:v>
                </c:pt>
                <c:pt idx="34">
                  <c:v>-2.3469875871603034</c:v>
                </c:pt>
                <c:pt idx="35">
                  <c:v>-5.2886545134286234</c:v>
                </c:pt>
                <c:pt idx="36">
                  <c:v>-6.831211620074809</c:v>
                </c:pt>
                <c:pt idx="37">
                  <c:v>-6.8539639730635233</c:v>
                </c:pt>
                <c:pt idx="38">
                  <c:v>-5.6990535832543427</c:v>
                </c:pt>
                <c:pt idx="39">
                  <c:v>-4.0828587246570285</c:v>
                </c:pt>
                <c:pt idx="40">
                  <c:v>-2.874347225657349</c:v>
                </c:pt>
                <c:pt idx="41">
                  <c:v>-2.8107892577288158</c:v>
                </c:pt>
                <c:pt idx="42">
                  <c:v>-4.246228716095235</c:v>
                </c:pt>
                <c:pt idx="43">
                  <c:v>-7.0197988257622299</c:v>
                </c:pt>
                <c:pt idx="44">
                  <c:v>-10.491587844557728</c:v>
                </c:pt>
                <c:pt idx="45">
                  <c:v>-13.736888796420258</c:v>
                </c:pt>
                <c:pt idx="46">
                  <c:v>-15.835367475838002</c:v>
                </c:pt>
                <c:pt idx="47">
                  <c:v>-16.159236840722581</c:v>
                </c:pt>
                <c:pt idx="48">
                  <c:v>-14.565412553764869</c:v>
                </c:pt>
                <c:pt idx="49">
                  <c:v>-11.4303541805984</c:v>
                </c:pt>
              </c:numCache>
            </c:numRef>
          </c:val>
          <c:smooth val="0"/>
          <c:extLst>
            <c:ext xmlns:c16="http://schemas.microsoft.com/office/drawing/2014/chart" uri="{C3380CC4-5D6E-409C-BE32-E72D297353CC}">
              <c16:uniqueId val="{00000004-4EC8-45A3-914C-4A903A0ABA77}"/>
            </c:ext>
          </c:extLst>
        </c:ser>
        <c:dLbls>
          <c:showLegendKey val="0"/>
          <c:showVal val="0"/>
          <c:showCatName val="0"/>
          <c:showSerName val="0"/>
          <c:showPercent val="0"/>
          <c:showBubbleSize val="0"/>
        </c:dLbls>
        <c:smooth val="0"/>
        <c:axId val="653957407"/>
        <c:axId val="967711055"/>
      </c:lineChart>
      <c:catAx>
        <c:axId val="6539574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7711055"/>
        <c:crosses val="autoZero"/>
        <c:auto val="1"/>
        <c:lblAlgn val="ctr"/>
        <c:lblOffset val="100"/>
        <c:noMultiLvlLbl val="0"/>
      </c:catAx>
      <c:valAx>
        <c:axId val="967711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957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Plotting</a:t>
            </a:r>
            <a:r>
              <a:rPr lang="en-IN" b="1" baseline="0"/>
              <a:t> of the cyclical component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Cyclical component</c:v>
          </c:tx>
          <c:spPr>
            <a:ln w="28575" cap="rnd">
              <a:solidFill>
                <a:schemeClr val="accent1"/>
              </a:solidFill>
              <a:round/>
            </a:ln>
            <a:effectLst/>
          </c:spPr>
          <c:marker>
            <c:symbol val="none"/>
          </c:marker>
          <c:cat>
            <c:numRef>
              <c:f>'Cyclical comp (Exponential) '!$C$3:$C$52</c:f>
              <c:numCache>
                <c:formatCode>General</c:formatCode>
                <c:ptCount val="50"/>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pt idx="48">
                  <c:v>2021</c:v>
                </c:pt>
                <c:pt idx="49">
                  <c:v>2022</c:v>
                </c:pt>
              </c:numCache>
            </c:numRef>
          </c:cat>
          <c:val>
            <c:numRef>
              <c:f>'Cyclical comp (Exponential) '!$G$3:$G$52</c:f>
              <c:numCache>
                <c:formatCode>General</c:formatCode>
                <c:ptCount val="50"/>
                <c:pt idx="0">
                  <c:v>-8.2480552848440478</c:v>
                </c:pt>
                <c:pt idx="1">
                  <c:v>-6.6666421018123332</c:v>
                </c:pt>
                <c:pt idx="2">
                  <c:v>-4.9955062923749658</c:v>
                </c:pt>
                <c:pt idx="3">
                  <c:v>-3.3868404259809104</c:v>
                </c:pt>
                <c:pt idx="4">
                  <c:v>-1.9885684206426801</c:v>
                </c:pt>
                <c:pt idx="5">
                  <c:v>-0.9251563895723981</c:v>
                </c:pt>
                <c:pt idx="6">
                  <c:v>-0.2806084789516004</c:v>
                </c:pt>
                <c:pt idx="7">
                  <c:v>-8.6069671480771479E-2</c:v>
                </c:pt>
                <c:pt idx="8">
                  <c:v>-0.31388854954894679</c:v>
                </c:pt>
                <c:pt idx="9">
                  <c:v>-0.87915558580895081</c:v>
                </c:pt>
                <c:pt idx="10">
                  <c:v>-1.6487397358382074</c:v>
                </c:pt>
                <c:pt idx="11">
                  <c:v>-2.4568336673039308</c:v>
                </c:pt>
                <c:pt idx="12">
                  <c:v>-3.1251254081829192</c:v>
                </c:pt>
                <c:pt idx="13">
                  <c:v>-3.4850654556390022</c:v>
                </c:pt>
                <c:pt idx="14">
                  <c:v>-3.3993844534244628</c:v>
                </c:pt>
                <c:pt idx="15">
                  <c:v>-2.7800827172538569</c:v>
                </c:pt>
                <c:pt idx="16">
                  <c:v>-1.6005523270190922</c:v>
                </c:pt>
                <c:pt idx="17">
                  <c:v>9.9752955124627174E-2</c:v>
                </c:pt>
                <c:pt idx="18">
                  <c:v>2.2187165917354332</c:v>
                </c:pt>
                <c:pt idx="19">
                  <c:v>4.6025929639599683</c:v>
                </c:pt>
                <c:pt idx="20">
                  <c:v>7.0632508014362863</c:v>
                </c:pt>
                <c:pt idx="21">
                  <c:v>9.3994039130302625</c:v>
                </c:pt>
                <c:pt idx="22">
                  <c:v>11.419110173439575</c:v>
                </c:pt>
                <c:pt idx="23">
                  <c:v>12.960689484151816</c:v>
                </c:pt>
                <c:pt idx="24">
                  <c:v>13.909462665249068</c:v>
                </c:pt>
                <c:pt idx="25">
                  <c:v>14.20830863345282</c:v>
                </c:pt>
                <c:pt idx="26">
                  <c:v>13.860892424038404</c:v>
                </c:pt>
                <c:pt idx="27">
                  <c:v>12.927412115550208</c:v>
                </c:pt>
                <c:pt idx="28">
                  <c:v>11.513710614883042</c:v>
                </c:pt>
                <c:pt idx="29">
                  <c:v>9.7554615080876967</c:v>
                </c:pt>
                <c:pt idx="30">
                  <c:v>7.799749640956251</c:v>
                </c:pt>
                <c:pt idx="31">
                  <c:v>5.7866457319818689</c:v>
                </c:pt>
                <c:pt idx="32">
                  <c:v>3.83328629405574</c:v>
                </c:pt>
                <c:pt idx="33">
                  <c:v>2.0225332161783642</c:v>
                </c:pt>
                <c:pt idx="34">
                  <c:v>0.39756807717184933</c:v>
                </c:pt>
                <c:pt idx="35">
                  <c:v>-1.0371197156022256</c:v>
                </c:pt>
                <c:pt idx="36">
                  <c:v>-2.3088349115187641</c:v>
                </c:pt>
                <c:pt idx="37">
                  <c:v>-3.4652074049713111</c:v>
                </c:pt>
                <c:pt idx="38">
                  <c:v>-4.5601363650180637</c:v>
                </c:pt>
                <c:pt idx="39">
                  <c:v>-5.6394764557929093</c:v>
                </c:pt>
                <c:pt idx="40">
                  <c:v>-6.7287922214452864</c:v>
                </c:pt>
                <c:pt idx="41">
                  <c:v>-7.825159007273939</c:v>
                </c:pt>
                <c:pt idx="42">
                  <c:v>-8.8943486629335524</c:v>
                </c:pt>
                <c:pt idx="43">
                  <c:v>-9.8739000858050741</c:v>
                </c:pt>
                <c:pt idx="44">
                  <c:v>-10.681661201355185</c:v>
                </c:pt>
                <c:pt idx="45">
                  <c:v>-11.228533895483908</c:v>
                </c:pt>
                <c:pt idx="46">
                  <c:v>-11.433482122478182</c:v>
                </c:pt>
                <c:pt idx="47">
                  <c:v>-11.238475134632296</c:v>
                </c:pt>
                <c:pt idx="48">
                  <c:v>-10.620991307753906</c:v>
                </c:pt>
                <c:pt idx="49">
                  <c:v>-9.6020132088745225</c:v>
                </c:pt>
              </c:numCache>
            </c:numRef>
          </c:val>
          <c:smooth val="0"/>
          <c:extLst>
            <c:ext xmlns:c16="http://schemas.microsoft.com/office/drawing/2014/chart" uri="{C3380CC4-5D6E-409C-BE32-E72D297353CC}">
              <c16:uniqueId val="{00000000-C795-4C1B-B041-80A05BDE389E}"/>
            </c:ext>
          </c:extLst>
        </c:ser>
        <c:ser>
          <c:idx val="1"/>
          <c:order val="1"/>
          <c:tx>
            <c:v>Detrended values</c:v>
          </c:tx>
          <c:spPr>
            <a:ln w="28575" cap="rnd">
              <a:solidFill>
                <a:schemeClr val="accent2"/>
              </a:solidFill>
              <a:round/>
            </a:ln>
            <a:effectLst/>
          </c:spPr>
          <c:marker>
            <c:symbol val="none"/>
          </c:marker>
          <c:cat>
            <c:numRef>
              <c:f>'Cyclical comp (Exponential) '!$C$3:$C$52</c:f>
              <c:numCache>
                <c:formatCode>General</c:formatCode>
                <c:ptCount val="50"/>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pt idx="48">
                  <c:v>2021</c:v>
                </c:pt>
                <c:pt idx="49">
                  <c:v>2022</c:v>
                </c:pt>
              </c:numCache>
            </c:numRef>
          </c:cat>
          <c:val>
            <c:numRef>
              <c:f>'Cyclical comp (Exponential) '!$D$3:$D$52</c:f>
              <c:numCache>
                <c:formatCode>General</c:formatCode>
                <c:ptCount val="50"/>
                <c:pt idx="0">
                  <c:v>0.10844750445818097</c:v>
                </c:pt>
                <c:pt idx="1">
                  <c:v>7.5471060694453307E-2</c:v>
                </c:pt>
                <c:pt idx="2">
                  <c:v>2.4083495299578317E-2</c:v>
                </c:pt>
                <c:pt idx="3">
                  <c:v>0.13365307839154283</c:v>
                </c:pt>
                <c:pt idx="4">
                  <c:v>-0.54667393889789473</c:v>
                </c:pt>
                <c:pt idx="5">
                  <c:v>-1.6202434232298319</c:v>
                </c:pt>
                <c:pt idx="6">
                  <c:v>-2.1876053094960763</c:v>
                </c:pt>
                <c:pt idx="7">
                  <c:v>-3.0168674128561932</c:v>
                </c:pt>
                <c:pt idx="8">
                  <c:v>-2.8101494462124492</c:v>
                </c:pt>
                <c:pt idx="9">
                  <c:v>-2.6263872541940891</c:v>
                </c:pt>
                <c:pt idx="10">
                  <c:v>-2.6558122753189366</c:v>
                </c:pt>
                <c:pt idx="11">
                  <c:v>-2.0946562446293822</c:v>
                </c:pt>
                <c:pt idx="12">
                  <c:v>-1.8344561497622447</c:v>
                </c:pt>
                <c:pt idx="13">
                  <c:v>-2.3395511207773012</c:v>
                </c:pt>
                <c:pt idx="14">
                  <c:v>-2.7954379348051273</c:v>
                </c:pt>
                <c:pt idx="15">
                  <c:v>-2.6888101506842137</c:v>
                </c:pt>
                <c:pt idx="16">
                  <c:v>-1.2786475562412214</c:v>
                </c:pt>
                <c:pt idx="17">
                  <c:v>-0.92602261173006539</c:v>
                </c:pt>
                <c:pt idx="18">
                  <c:v>3.2986010928132465</c:v>
                </c:pt>
                <c:pt idx="19">
                  <c:v>7.6671950142527727</c:v>
                </c:pt>
                <c:pt idx="20">
                  <c:v>9.6859664473493652</c:v>
                </c:pt>
                <c:pt idx="21">
                  <c:v>8.6609089092866753</c:v>
                </c:pt>
                <c:pt idx="22">
                  <c:v>8.4737854291542298</c:v>
                </c:pt>
                <c:pt idx="23">
                  <c:v>10.266644719301624</c:v>
                </c:pt>
                <c:pt idx="24">
                  <c:v>9.7540118709003316</c:v>
                </c:pt>
                <c:pt idx="25">
                  <c:v>13.284811881405162</c:v>
                </c:pt>
                <c:pt idx="26">
                  <c:v>13.565184320225377</c:v>
                </c:pt>
                <c:pt idx="27">
                  <c:v>13.852105770792701</c:v>
                </c:pt>
                <c:pt idx="28">
                  <c:v>14.400128352345149</c:v>
                </c:pt>
                <c:pt idx="29">
                  <c:v>14.025400956461546</c:v>
                </c:pt>
                <c:pt idx="30">
                  <c:v>10.13356483167653</c:v>
                </c:pt>
                <c:pt idx="31">
                  <c:v>6.8502151477099176</c:v>
                </c:pt>
                <c:pt idx="32">
                  <c:v>3.5143535022837327</c:v>
                </c:pt>
                <c:pt idx="33">
                  <c:v>2.4928146648380576</c:v>
                </c:pt>
                <c:pt idx="34">
                  <c:v>-3.7802658173122978</c:v>
                </c:pt>
                <c:pt idx="35">
                  <c:v>-3.9920515270550538</c:v>
                </c:pt>
                <c:pt idx="36">
                  <c:v>-1.6386643121353046</c:v>
                </c:pt>
                <c:pt idx="37">
                  <c:v>-6.9996110278597286</c:v>
                </c:pt>
                <c:pt idx="38">
                  <c:v>-8.8757446052501336</c:v>
                </c:pt>
                <c:pt idx="39">
                  <c:v>-5.119151164779403</c:v>
                </c:pt>
                <c:pt idx="40">
                  <c:v>-3.1042632320388677</c:v>
                </c:pt>
                <c:pt idx="41">
                  <c:v>-3.9337241147217625</c:v>
                </c:pt>
                <c:pt idx="42">
                  <c:v>-4.3485201701753624</c:v>
                </c:pt>
                <c:pt idx="43">
                  <c:v>-4.9735893628132004</c:v>
                </c:pt>
                <c:pt idx="44">
                  <c:v>-10.926697847567013</c:v>
                </c:pt>
                <c:pt idx="45">
                  <c:v>-11.723684652638411</c:v>
                </c:pt>
                <c:pt idx="46">
                  <c:v>-14.039491205422181</c:v>
                </c:pt>
                <c:pt idx="47">
                  <c:v>-14.884192449639272</c:v>
                </c:pt>
                <c:pt idx="48">
                  <c:v>-19.863796306095139</c:v>
                </c:pt>
                <c:pt idx="49">
                  <c:v>-20.268461567442657</c:v>
                </c:pt>
              </c:numCache>
            </c:numRef>
          </c:val>
          <c:smooth val="0"/>
          <c:extLst>
            <c:ext xmlns:c16="http://schemas.microsoft.com/office/drawing/2014/chart" uri="{C3380CC4-5D6E-409C-BE32-E72D297353CC}">
              <c16:uniqueId val="{00000005-C795-4C1B-B041-80A05BDE389E}"/>
            </c:ext>
          </c:extLst>
        </c:ser>
        <c:dLbls>
          <c:showLegendKey val="0"/>
          <c:showVal val="0"/>
          <c:showCatName val="0"/>
          <c:showSerName val="0"/>
          <c:showPercent val="0"/>
          <c:showBubbleSize val="0"/>
        </c:dLbls>
        <c:smooth val="0"/>
        <c:axId val="653957407"/>
        <c:axId val="967711055"/>
      </c:lineChart>
      <c:catAx>
        <c:axId val="6539574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7711055"/>
        <c:crosses val="autoZero"/>
        <c:auto val="1"/>
        <c:lblAlgn val="ctr"/>
        <c:lblOffset val="100"/>
        <c:noMultiLvlLbl val="0"/>
      </c:catAx>
      <c:valAx>
        <c:axId val="967711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957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Fitted Moving Average trend 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Forex Data values</c:v>
          </c:tx>
          <c:spPr>
            <a:ln w="28575" cap="rnd">
              <a:solidFill>
                <a:schemeClr val="accent1"/>
              </a:solidFill>
              <a:round/>
            </a:ln>
            <a:effectLst/>
          </c:spPr>
          <c:marker>
            <c:symbol val="none"/>
          </c:marker>
          <c:cat>
            <c:numRef>
              <c:f>'Trend comp (Spencer''s 15 pt)'!$C$4:$C$53</c:f>
              <c:numCache>
                <c:formatCode>General</c:formatCode>
                <c:ptCount val="50"/>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pt idx="48">
                  <c:v>2021</c:v>
                </c:pt>
                <c:pt idx="49">
                  <c:v>2022</c:v>
                </c:pt>
              </c:numCache>
            </c:numRef>
          </c:cat>
          <c:val>
            <c:numRef>
              <c:f>[1]MA!$D$3:$D$52</c:f>
              <c:numCache>
                <c:formatCode>General</c:formatCode>
                <c:ptCount val="50"/>
                <c:pt idx="0">
                  <c:v>7.6584666666666683</c:v>
                </c:pt>
                <c:pt idx="1">
                  <c:v>8.032375</c:v>
                </c:pt>
                <c:pt idx="2">
                  <c:v>8.4098000000000006</c:v>
                </c:pt>
                <c:pt idx="3">
                  <c:v>8.9712916666666676</c:v>
                </c:pt>
                <c:pt idx="4">
                  <c:v>8.7672416666666653</c:v>
                </c:pt>
                <c:pt idx="5">
                  <c:v>8.1956166666666661</c:v>
                </c:pt>
                <c:pt idx="6">
                  <c:v>8.1572499999999994</c:v>
                </c:pt>
                <c:pt idx="7">
                  <c:v>7.8854916666666668</c:v>
                </c:pt>
                <c:pt idx="8">
                  <c:v>8.6797583333333339</c:v>
                </c:pt>
                <c:pt idx="9">
                  <c:v>9.4827333333333339</c:v>
                </c:pt>
                <c:pt idx="10">
                  <c:v>10.105891666666666</c:v>
                </c:pt>
                <c:pt idx="11">
                  <c:v>11.354799999999999</c:v>
                </c:pt>
                <c:pt idx="12">
                  <c:v>12.339816666666669</c:v>
                </c:pt>
                <c:pt idx="13">
                  <c:v>12.598599999999999</c:v>
                </c:pt>
                <c:pt idx="14">
                  <c:v>12.947758333333335</c:v>
                </c:pt>
                <c:pt idx="15">
                  <c:v>13.902816666666668</c:v>
                </c:pt>
                <c:pt idx="16">
                  <c:v>16.207133333333331</c:v>
                </c:pt>
                <c:pt idx="17">
                  <c:v>17.502099999999995</c:v>
                </c:pt>
                <c:pt idx="18">
                  <c:v>22.719849999999997</c:v>
                </c:pt>
                <c:pt idx="19">
                  <c:v>28.135091666666671</c:v>
                </c:pt>
                <c:pt idx="20">
                  <c:v>31.256916666666665</c:v>
                </c:pt>
                <c:pt idx="21">
                  <c:v>31.394358333333333</c:v>
                </c:pt>
                <c:pt idx="22">
                  <c:v>32.432383333333334</c:v>
                </c:pt>
                <c:pt idx="23">
                  <c:v>35.516416666666672</c:v>
                </c:pt>
                <c:pt idx="24">
                  <c:v>36.364541666666668</c:v>
                </c:pt>
                <c:pt idx="25">
                  <c:v>41.329433333333334</c:v>
                </c:pt>
                <c:pt idx="26">
                  <c:v>43.121183333333335</c:v>
                </c:pt>
                <c:pt idx="27">
                  <c:v>45.000933333333336</c:v>
                </c:pt>
                <c:pt idx="28">
                  <c:v>47.227624999999989</c:v>
                </c:pt>
                <c:pt idx="29">
                  <c:v>48.622033333333327</c:v>
                </c:pt>
                <c:pt idx="30">
                  <c:v>46.594675000000002</c:v>
                </c:pt>
                <c:pt idx="31">
                  <c:v>45.276283333333332</c:v>
                </c:pt>
                <c:pt idx="32">
                  <c:v>44.011275000000005</c:v>
                </c:pt>
                <c:pt idx="33">
                  <c:v>45.17219166666667</c:v>
                </c:pt>
                <c:pt idx="34">
                  <c:v>41.199183333333337</c:v>
                </c:pt>
                <c:pt idx="35">
                  <c:v>43.411425000000008</c:v>
                </c:pt>
                <c:pt idx="36">
                  <c:v>48.31947499999999</c:v>
                </c:pt>
                <c:pt idx="37">
                  <c:v>45.650866666666673</c:v>
                </c:pt>
                <c:pt idx="38">
                  <c:v>46.612166666666667</c:v>
                </c:pt>
                <c:pt idx="39">
                  <c:v>53.359108333333332</c:v>
                </c:pt>
                <c:pt idx="40">
                  <c:v>58.525499999999994</c:v>
                </c:pt>
                <c:pt idx="41">
                  <c:v>61.017383333333335</c:v>
                </c:pt>
                <c:pt idx="42">
                  <c:v>64.102925000000013</c:v>
                </c:pt>
                <c:pt idx="43">
                  <c:v>67.166833333333329</c:v>
                </c:pt>
                <c:pt idx="44">
                  <c:v>65.101508333333342</c:v>
                </c:pt>
                <c:pt idx="45">
                  <c:v>68.401825000000017</c:v>
                </c:pt>
                <c:pt idx="46">
                  <c:v>70.404133333333348</c:v>
                </c:pt>
                <c:pt idx="47">
                  <c:v>74.110258333333334</c:v>
                </c:pt>
                <c:pt idx="48">
                  <c:v>73.926733333333331</c:v>
                </c:pt>
                <c:pt idx="49">
                  <c:v>78.576616666666666</c:v>
                </c:pt>
              </c:numCache>
            </c:numRef>
          </c:val>
          <c:smooth val="0"/>
          <c:extLst>
            <c:ext xmlns:c16="http://schemas.microsoft.com/office/drawing/2014/chart" uri="{C3380CC4-5D6E-409C-BE32-E72D297353CC}">
              <c16:uniqueId val="{00000000-E6AF-462C-BA78-990264E8791D}"/>
            </c:ext>
          </c:extLst>
        </c:ser>
        <c:ser>
          <c:idx val="1"/>
          <c:order val="1"/>
          <c:tx>
            <c:v>Moving Average (15,4)</c:v>
          </c:tx>
          <c:spPr>
            <a:ln w="28575" cap="rnd">
              <a:solidFill>
                <a:schemeClr val="accent2"/>
              </a:solidFill>
              <a:round/>
            </a:ln>
            <a:effectLst/>
          </c:spPr>
          <c:marker>
            <c:symbol val="none"/>
          </c:marker>
          <c:cat>
            <c:numRef>
              <c:f>'Trend comp (Spencer''s 15 pt)'!$C$4:$C$53</c:f>
              <c:numCache>
                <c:formatCode>General</c:formatCode>
                <c:ptCount val="50"/>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pt idx="48">
                  <c:v>2021</c:v>
                </c:pt>
                <c:pt idx="49">
                  <c:v>2022</c:v>
                </c:pt>
              </c:numCache>
            </c:numRef>
          </c:cat>
          <c:val>
            <c:numRef>
              <c:f>[1]MA!$E$3:$E$52</c:f>
              <c:numCache>
                <c:formatCode>General</c:formatCode>
                <c:ptCount val="50"/>
                <c:pt idx="7">
                  <c:v>8.414910963541665</c:v>
                </c:pt>
                <c:pt idx="8">
                  <c:v>8.8067414062499996</c:v>
                </c:pt>
                <c:pt idx="9">
                  <c:v>9.4330151041666657</c:v>
                </c:pt>
                <c:pt idx="10">
                  <c:v>10.201792265624999</c:v>
                </c:pt>
                <c:pt idx="11">
                  <c:v>10.965413359375001</c:v>
                </c:pt>
                <c:pt idx="12">
                  <c:v>11.634552109375001</c:v>
                </c:pt>
                <c:pt idx="13">
                  <c:v>12.283057109375003</c:v>
                </c:pt>
                <c:pt idx="14">
                  <c:v>13.143162916666666</c:v>
                </c:pt>
                <c:pt idx="15">
                  <c:v>14.519150104166666</c:v>
                </c:pt>
                <c:pt idx="16">
                  <c:v>16.644975312499998</c:v>
                </c:pt>
                <c:pt idx="17">
                  <c:v>19.53995161458333</c:v>
                </c:pt>
                <c:pt idx="18">
                  <c:v>22.871356901041668</c:v>
                </c:pt>
                <c:pt idx="19">
                  <c:v>26.190162760416669</c:v>
                </c:pt>
                <c:pt idx="20">
                  <c:v>29.13818153645834</c:v>
                </c:pt>
                <c:pt idx="21">
                  <c:v>31.578161223958343</c:v>
                </c:pt>
                <c:pt idx="22">
                  <c:v>33.653703854166665</c:v>
                </c:pt>
                <c:pt idx="23">
                  <c:v>35.71676187500001</c:v>
                </c:pt>
                <c:pt idx="24">
                  <c:v>38.021434140624997</c:v>
                </c:pt>
                <c:pt idx="25">
                  <c:v>40.53346721354167</c:v>
                </c:pt>
                <c:pt idx="26">
                  <c:v>43.029519427083336</c:v>
                </c:pt>
                <c:pt idx="27">
                  <c:v>45.146070156249998</c:v>
                </c:pt>
                <c:pt idx="28">
                  <c:v>46.514719401041674</c:v>
                </c:pt>
                <c:pt idx="29">
                  <c:v>46.945380572916662</c:v>
                </c:pt>
                <c:pt idx="30">
                  <c:v>46.585840781249999</c:v>
                </c:pt>
                <c:pt idx="31">
                  <c:v>45.71800875000001</c:v>
                </c:pt>
                <c:pt idx="32">
                  <c:v>44.684433932291661</c:v>
                </c:pt>
                <c:pt idx="33">
                  <c:v>43.884981458333336</c:v>
                </c:pt>
                <c:pt idx="34">
                  <c:v>43.617711406249995</c:v>
                </c:pt>
                <c:pt idx="35">
                  <c:v>43.967580208333331</c:v>
                </c:pt>
                <c:pt idx="36">
                  <c:v>45.049637135416667</c:v>
                </c:pt>
                <c:pt idx="37">
                  <c:v>47.039054635416669</c:v>
                </c:pt>
                <c:pt idx="38">
                  <c:v>49.841695807291664</c:v>
                </c:pt>
                <c:pt idx="39">
                  <c:v>53.237339296875</c:v>
                </c:pt>
                <c:pt idx="40">
                  <c:v>56.905960338541661</c:v>
                </c:pt>
                <c:pt idx="41">
                  <c:v>60.373760989583332</c:v>
                </c:pt>
                <c:pt idx="42">
                  <c:v>63.214321406250008</c:v>
                </c:pt>
              </c:numCache>
            </c:numRef>
          </c:val>
          <c:smooth val="0"/>
          <c:extLst>
            <c:ext xmlns:c16="http://schemas.microsoft.com/office/drawing/2014/chart" uri="{C3380CC4-5D6E-409C-BE32-E72D297353CC}">
              <c16:uniqueId val="{00000001-E6AF-462C-BA78-990264E8791D}"/>
            </c:ext>
          </c:extLst>
        </c:ser>
        <c:dLbls>
          <c:showLegendKey val="0"/>
          <c:showVal val="0"/>
          <c:showCatName val="0"/>
          <c:showSerName val="0"/>
          <c:showPercent val="0"/>
          <c:showBubbleSize val="0"/>
        </c:dLbls>
        <c:smooth val="0"/>
        <c:axId val="1213583312"/>
        <c:axId val="1857674752"/>
      </c:lineChart>
      <c:catAx>
        <c:axId val="12135833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674752"/>
        <c:crosses val="autoZero"/>
        <c:auto val="1"/>
        <c:lblAlgn val="ctr"/>
        <c:lblOffset val="100"/>
        <c:noMultiLvlLbl val="0"/>
      </c:catAx>
      <c:valAx>
        <c:axId val="1857674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583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Detrended Values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Detrended Values</c:v>
          </c:tx>
          <c:spPr>
            <a:ln w="28575" cap="rnd">
              <a:solidFill>
                <a:schemeClr val="accent1"/>
              </a:solidFill>
              <a:round/>
            </a:ln>
            <a:effectLst/>
          </c:spPr>
          <c:marker>
            <c:symbol val="none"/>
          </c:marker>
          <c:cat>
            <c:numRef>
              <c:f>'Trend comp (Spencer''s 15 pt)'!$C$11:$C$46</c:f>
              <c:numCache>
                <c:formatCode>General</c:formatCode>
                <c:ptCount val="36"/>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numCache>
            </c:numRef>
          </c:cat>
          <c:val>
            <c:numRef>
              <c:f>'Trend comp (Spencer''s 15 pt)'!$F$11:$F$46</c:f>
              <c:numCache>
                <c:formatCode>General</c:formatCode>
                <c:ptCount val="36"/>
                <c:pt idx="0">
                  <c:v>-0.52941929687499822</c:v>
                </c:pt>
                <c:pt idx="1">
                  <c:v>-0.12698307291666566</c:v>
                </c:pt>
                <c:pt idx="2">
                  <c:v>4.9718229166668237E-2</c:v>
                </c:pt>
                <c:pt idx="3">
                  <c:v>-9.5900598958332139E-2</c:v>
                </c:pt>
                <c:pt idx="4">
                  <c:v>0.38938664062499839</c:v>
                </c:pt>
                <c:pt idx="5">
                  <c:v>0.70526455729166848</c:v>
                </c:pt>
                <c:pt idx="6">
                  <c:v>0.31554289062499663</c:v>
                </c:pt>
                <c:pt idx="7">
                  <c:v>-0.19540458333333177</c:v>
                </c:pt>
                <c:pt idx="8">
                  <c:v>-0.61633343749999803</c:v>
                </c:pt>
                <c:pt idx="9">
                  <c:v>-0.43784197916666656</c:v>
                </c:pt>
                <c:pt idx="10">
                  <c:v>-2.0378516145833352</c:v>
                </c:pt>
                <c:pt idx="11">
                  <c:v>-0.15150690104167097</c:v>
                </c:pt>
                <c:pt idx="12">
                  <c:v>1.9449289062500021</c:v>
                </c:pt>
                <c:pt idx="13">
                  <c:v>2.118735130208325</c:v>
                </c:pt>
                <c:pt idx="14">
                  <c:v>-0.18380289062501021</c:v>
                </c:pt>
                <c:pt idx="15">
                  <c:v>-1.2213205208333306</c:v>
                </c:pt>
                <c:pt idx="16">
                  <c:v>-0.20034520833333858</c:v>
                </c:pt>
                <c:pt idx="17">
                  <c:v>-1.6568924739583295</c:v>
                </c:pt>
                <c:pt idx="18">
                  <c:v>0.79596611979166454</c:v>
                </c:pt>
                <c:pt idx="19">
                  <c:v>9.1663906249998206E-2</c:v>
                </c:pt>
                <c:pt idx="20">
                  <c:v>-0.14513682291666186</c:v>
                </c:pt>
                <c:pt idx="21">
                  <c:v>0.71290559895831507</c:v>
                </c:pt>
                <c:pt idx="22">
                  <c:v>1.6766527604166654</c:v>
                </c:pt>
                <c:pt idx="23">
                  <c:v>8.834218750003231E-3</c:v>
                </c:pt>
                <c:pt idx="24">
                  <c:v>-0.44172541666667797</c:v>
                </c:pt>
                <c:pt idx="25">
                  <c:v>-0.67315893229165624</c:v>
                </c:pt>
                <c:pt idx="26">
                  <c:v>1.2872102083333345</c:v>
                </c:pt>
                <c:pt idx="27">
                  <c:v>-2.4185280729166578</c:v>
                </c:pt>
                <c:pt idx="28">
                  <c:v>-0.55615520833332255</c:v>
                </c:pt>
                <c:pt idx="29">
                  <c:v>3.269837864583323</c:v>
                </c:pt>
                <c:pt idx="30">
                  <c:v>-1.3881879687499961</c:v>
                </c:pt>
                <c:pt idx="31">
                  <c:v>-3.2295291406249973</c:v>
                </c:pt>
                <c:pt idx="32">
                  <c:v>0.12176903645833193</c:v>
                </c:pt>
                <c:pt idx="33">
                  <c:v>1.6195396614583331</c:v>
                </c:pt>
                <c:pt idx="34">
                  <c:v>0.64362234375000327</c:v>
                </c:pt>
                <c:pt idx="35">
                  <c:v>0.88860359375000542</c:v>
                </c:pt>
              </c:numCache>
            </c:numRef>
          </c:val>
          <c:smooth val="0"/>
          <c:extLst>
            <c:ext xmlns:c16="http://schemas.microsoft.com/office/drawing/2014/chart" uri="{C3380CC4-5D6E-409C-BE32-E72D297353CC}">
              <c16:uniqueId val="{00000000-A3C1-408B-8D6C-705BD33B61E2}"/>
            </c:ext>
          </c:extLst>
        </c:ser>
        <c:dLbls>
          <c:showLegendKey val="0"/>
          <c:showVal val="0"/>
          <c:showCatName val="0"/>
          <c:showSerName val="0"/>
          <c:showPercent val="0"/>
          <c:showBubbleSize val="0"/>
        </c:dLbls>
        <c:smooth val="0"/>
        <c:axId val="586109631"/>
        <c:axId val="453342015"/>
      </c:lineChart>
      <c:catAx>
        <c:axId val="5861096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342015"/>
        <c:crosses val="autoZero"/>
        <c:auto val="1"/>
        <c:lblAlgn val="ctr"/>
        <c:lblOffset val="100"/>
        <c:noMultiLvlLbl val="0"/>
      </c:catAx>
      <c:valAx>
        <c:axId val="453342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109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Periodogram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Smu^2</c:v>
          </c:tx>
          <c:spPr>
            <a:ln w="28575" cap="rnd">
              <a:solidFill>
                <a:schemeClr val="accent1"/>
              </a:solidFill>
              <a:round/>
            </a:ln>
            <a:effectLst/>
          </c:spPr>
          <c:marker>
            <c:symbol val="none"/>
          </c:marker>
          <c:cat>
            <c:strRef>
              <c:f>'[1]Cyclical -New'!$H$4:$H$10</c:f>
              <c:strCache>
                <c:ptCount val="7"/>
                <c:pt idx="0">
                  <c:v>36</c:v>
                </c:pt>
                <c:pt idx="1">
                  <c:v>18</c:v>
                </c:pt>
                <c:pt idx="2">
                  <c:v>12</c:v>
                </c:pt>
                <c:pt idx="3">
                  <c:v>9</c:v>
                </c:pt>
                <c:pt idx="4">
                  <c:v>7.2</c:v>
                </c:pt>
                <c:pt idx="5">
                  <c:v>5.14285714285714</c:v>
                </c:pt>
                <c:pt idx="6">
                  <c:v>4.5</c:v>
                </c:pt>
              </c:strCache>
            </c:strRef>
          </c:cat>
          <c:val>
            <c:numRef>
              <c:f>'[1]Cyclical -New'!$K$4:$K$10</c:f>
              <c:numCache>
                <c:formatCode>General</c:formatCode>
                <c:ptCount val="7"/>
                <c:pt idx="0">
                  <c:v>4.1214108336050782E-4</c:v>
                </c:pt>
                <c:pt idx="1">
                  <c:v>2.4872669062900532E-2</c:v>
                </c:pt>
                <c:pt idx="2">
                  <c:v>4.598549909406939E-2</c:v>
                </c:pt>
                <c:pt idx="3">
                  <c:v>7.8048381812302642E-2</c:v>
                </c:pt>
                <c:pt idx="4">
                  <c:v>0.28218852835873753</c:v>
                </c:pt>
                <c:pt idx="5">
                  <c:v>0.20201378741093856</c:v>
                </c:pt>
                <c:pt idx="6">
                  <c:v>4.8324201976207098E-2</c:v>
                </c:pt>
              </c:numCache>
            </c:numRef>
          </c:val>
          <c:smooth val="0"/>
          <c:extLst>
            <c:ext xmlns:c16="http://schemas.microsoft.com/office/drawing/2014/chart" uri="{C3380CC4-5D6E-409C-BE32-E72D297353CC}">
              <c16:uniqueId val="{00000000-E66D-4BC4-8503-5871054B3D3F}"/>
            </c:ext>
          </c:extLst>
        </c:ser>
        <c:dLbls>
          <c:showLegendKey val="0"/>
          <c:showVal val="0"/>
          <c:showCatName val="0"/>
          <c:showSerName val="0"/>
          <c:showPercent val="0"/>
          <c:showBubbleSize val="0"/>
        </c:dLbls>
        <c:smooth val="0"/>
        <c:axId val="1937230688"/>
        <c:axId val="1741049392"/>
      </c:lineChart>
      <c:catAx>
        <c:axId val="19372306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049392"/>
        <c:crosses val="autoZero"/>
        <c:auto val="1"/>
        <c:lblAlgn val="ctr"/>
        <c:lblOffset val="100"/>
        <c:noMultiLvlLbl val="0"/>
      </c:catAx>
      <c:valAx>
        <c:axId val="1741049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7230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Cyclical Component</c:v>
          </c:tx>
          <c:spPr>
            <a:ln w="28575" cap="rnd">
              <a:solidFill>
                <a:srgbClr val="FFC000"/>
              </a:solidFill>
              <a:round/>
            </a:ln>
            <a:effectLst/>
          </c:spPr>
          <c:marker>
            <c:symbol val="none"/>
          </c:marker>
          <c:cat>
            <c:numRef>
              <c:f>'Cyclical comp (Spencer''s 15 pt)'!$C$3:$C$38</c:f>
              <c:numCache>
                <c:formatCode>General</c:formatCode>
                <c:ptCount val="36"/>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numCache>
            </c:numRef>
          </c:cat>
          <c:val>
            <c:numRef>
              <c:f>'Cyclical comp (Spencer''s 15 pt)'!$G$3:$G$38</c:f>
              <c:numCache>
                <c:formatCode>General</c:formatCode>
                <c:ptCount val="36"/>
                <c:pt idx="0">
                  <c:v>0.49611028454624062</c:v>
                </c:pt>
                <c:pt idx="1">
                  <c:v>0.15428062663456105</c:v>
                </c:pt>
                <c:pt idx="2">
                  <c:v>-0.26108544325628025</c:v>
                </c:pt>
                <c:pt idx="3">
                  <c:v>-0.38011888047073189</c:v>
                </c:pt>
                <c:pt idx="4">
                  <c:v>-0.19818098772744774</c:v>
                </c:pt>
                <c:pt idx="5">
                  <c:v>-7.5819746893038692E-3</c:v>
                </c:pt>
                <c:pt idx="6">
                  <c:v>1.4973393964857237E-2</c:v>
                </c:pt>
                <c:pt idx="7">
                  <c:v>7.0171990521624705E-3</c:v>
                </c:pt>
                <c:pt idx="8">
                  <c:v>0.15894694258060801</c:v>
                </c:pt>
                <c:pt idx="9">
                  <c:v>0.3757498122076226</c:v>
                </c:pt>
                <c:pt idx="10">
                  <c:v>0.35054726613357162</c:v>
                </c:pt>
                <c:pt idx="11">
                  <c:v>-2.1018759183896049E-2</c:v>
                </c:pt>
                <c:pt idx="12">
                  <c:v>-0.43613083242943718</c:v>
                </c:pt>
                <c:pt idx="13">
                  <c:v>-0.49281716438925627</c:v>
                </c:pt>
                <c:pt idx="14">
                  <c:v>-0.15004954623901559</c:v>
                </c:pt>
                <c:pt idx="15">
                  <c:v>0.23234940997563241</c:v>
                </c:pt>
                <c:pt idx="16">
                  <c:v>0.3210753567635754</c:v>
                </c:pt>
                <c:pt idx="17">
                  <c:v>0.16564131294076231</c:v>
                </c:pt>
                <c:pt idx="18">
                  <c:v>5.5255478344704928E-2</c:v>
                </c:pt>
                <c:pt idx="19">
                  <c:v>0.10121878751805111</c:v>
                </c:pt>
                <c:pt idx="20">
                  <c:v>0.10985382532328078</c:v>
                </c:pt>
                <c:pt idx="21">
                  <c:v>-9.8394407320492053E-2</c:v>
                </c:pt>
                <c:pt idx="22">
                  <c:v>-0.37502575152128226</c:v>
                </c:pt>
                <c:pt idx="23">
                  <c:v>-0.38342186877062379</c:v>
                </c:pt>
                <c:pt idx="24">
                  <c:v>-3.2132872616961572E-2</c:v>
                </c:pt>
                <c:pt idx="25">
                  <c:v>0.36638313156238389</c:v>
                </c:pt>
                <c:pt idx="26">
                  <c:v>0.4389814221878427</c:v>
                </c:pt>
                <c:pt idx="27">
                  <c:v>0.17561577867056288</c:v>
                </c:pt>
                <c:pt idx="28">
                  <c:v>-9.5047984920215753E-2</c:v>
                </c:pt>
                <c:pt idx="29">
                  <c:v>-0.13021277767214237</c:v>
                </c:pt>
                <c:pt idx="30">
                  <c:v>-4.2382266962627341E-2</c:v>
                </c:pt>
                <c:pt idx="31">
                  <c:v>-8.0389527063831984E-2</c:v>
                </c:pt>
                <c:pt idx="32">
                  <c:v>-0.24095445292592998</c:v>
                </c:pt>
                <c:pt idx="33">
                  <c:v>-0.24950904293187387</c:v>
                </c:pt>
                <c:pt idx="34">
                  <c:v>5.2325024005752403E-2</c:v>
                </c:pt>
                <c:pt idx="35">
                  <c:v>0.4322872404397135</c:v>
                </c:pt>
              </c:numCache>
            </c:numRef>
          </c:val>
          <c:smooth val="1"/>
          <c:extLst>
            <c:ext xmlns:c16="http://schemas.microsoft.com/office/drawing/2014/chart" uri="{C3380CC4-5D6E-409C-BE32-E72D297353CC}">
              <c16:uniqueId val="{00000000-59E7-4299-A762-40097B2459A1}"/>
            </c:ext>
          </c:extLst>
        </c:ser>
        <c:dLbls>
          <c:showLegendKey val="0"/>
          <c:showVal val="0"/>
          <c:showCatName val="0"/>
          <c:showSerName val="0"/>
          <c:showPercent val="0"/>
          <c:showBubbleSize val="0"/>
        </c:dLbls>
        <c:smooth val="0"/>
        <c:axId val="586139871"/>
        <c:axId val="415138175"/>
      </c:lineChart>
      <c:catAx>
        <c:axId val="5861398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138175"/>
        <c:crosses val="autoZero"/>
        <c:auto val="1"/>
        <c:lblAlgn val="ctr"/>
        <c:lblOffset val="100"/>
        <c:noMultiLvlLbl val="0"/>
      </c:catAx>
      <c:valAx>
        <c:axId val="415138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139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9</xdr:col>
      <xdr:colOff>12700</xdr:colOff>
      <xdr:row>1</xdr:row>
      <xdr:rowOff>0</xdr:rowOff>
    </xdr:from>
    <xdr:to>
      <xdr:col>17</xdr:col>
      <xdr:colOff>366387</xdr:colOff>
      <xdr:row>19</xdr:row>
      <xdr:rowOff>1</xdr:rowOff>
    </xdr:to>
    <xdr:graphicFrame macro="">
      <xdr:nvGraphicFramePr>
        <xdr:cNvPr id="2" name="Chart 1">
          <a:extLst>
            <a:ext uri="{FF2B5EF4-FFF2-40B4-BE49-F238E27FC236}">
              <a16:creationId xmlns:a16="http://schemas.microsoft.com/office/drawing/2014/main" id="{24BD9E0B-D70D-4A45-9978-CF3F2E1E7B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19</xdr:row>
      <xdr:rowOff>63500</xdr:rowOff>
    </xdr:from>
    <xdr:to>
      <xdr:col>17</xdr:col>
      <xdr:colOff>393700</xdr:colOff>
      <xdr:row>36</xdr:row>
      <xdr:rowOff>120650</xdr:rowOff>
    </xdr:to>
    <xdr:graphicFrame macro="">
      <xdr:nvGraphicFramePr>
        <xdr:cNvPr id="5" name="Chart 4">
          <a:extLst>
            <a:ext uri="{FF2B5EF4-FFF2-40B4-BE49-F238E27FC236}">
              <a16:creationId xmlns:a16="http://schemas.microsoft.com/office/drawing/2014/main" id="{53F40EE7-6823-4F2E-A824-5392E0E3ED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0</xdr:colOff>
      <xdr:row>1</xdr:row>
      <xdr:rowOff>6350</xdr:rowOff>
    </xdr:from>
    <xdr:to>
      <xdr:col>25</xdr:col>
      <xdr:colOff>6350</xdr:colOff>
      <xdr:row>16</xdr:row>
      <xdr:rowOff>0</xdr:rowOff>
    </xdr:to>
    <xdr:graphicFrame macro="">
      <xdr:nvGraphicFramePr>
        <xdr:cNvPr id="6" name="Chart 5">
          <a:extLst>
            <a:ext uri="{FF2B5EF4-FFF2-40B4-BE49-F238E27FC236}">
              <a16:creationId xmlns:a16="http://schemas.microsoft.com/office/drawing/2014/main" id="{DE75923E-3A81-47EC-BB11-D77DDF0C66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17</xdr:row>
      <xdr:rowOff>0</xdr:rowOff>
    </xdr:from>
    <xdr:to>
      <xdr:col>25</xdr:col>
      <xdr:colOff>0</xdr:colOff>
      <xdr:row>32</xdr:row>
      <xdr:rowOff>6350</xdr:rowOff>
    </xdr:to>
    <xdr:graphicFrame macro="">
      <xdr:nvGraphicFramePr>
        <xdr:cNvPr id="9" name="Chart 8">
          <a:extLst>
            <a:ext uri="{FF2B5EF4-FFF2-40B4-BE49-F238E27FC236}">
              <a16:creationId xmlns:a16="http://schemas.microsoft.com/office/drawing/2014/main" id="{5FBBDF91-17C3-43A2-AD9F-29CCE711A4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19</xdr:col>
      <xdr:colOff>0</xdr:colOff>
      <xdr:row>1</xdr:row>
      <xdr:rowOff>0</xdr:rowOff>
    </xdr:from>
    <xdr:to>
      <xdr:col>28</xdr:col>
      <xdr:colOff>342698</xdr:colOff>
      <xdr:row>18</xdr:row>
      <xdr:rowOff>0</xdr:rowOff>
    </xdr:to>
    <xdr:graphicFrame macro="">
      <xdr:nvGraphicFramePr>
        <xdr:cNvPr id="4" name="Chart 3">
          <a:extLst>
            <a:ext uri="{FF2B5EF4-FFF2-40B4-BE49-F238E27FC236}">
              <a16:creationId xmlns:a16="http://schemas.microsoft.com/office/drawing/2014/main" id="{1D093EEC-11D8-4BA2-A9D0-1FBFD6223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604761</xdr:colOff>
      <xdr:row>19</xdr:row>
      <xdr:rowOff>0</xdr:rowOff>
    </xdr:from>
    <xdr:to>
      <xdr:col>28</xdr:col>
      <xdr:colOff>332618</xdr:colOff>
      <xdr:row>33</xdr:row>
      <xdr:rowOff>161270</xdr:rowOff>
    </xdr:to>
    <xdr:graphicFrame macro="">
      <xdr:nvGraphicFramePr>
        <xdr:cNvPr id="6" name="Chart 5">
          <a:extLst>
            <a:ext uri="{FF2B5EF4-FFF2-40B4-BE49-F238E27FC236}">
              <a16:creationId xmlns:a16="http://schemas.microsoft.com/office/drawing/2014/main" id="{AAAA0436-2107-4068-8371-B460A708F2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16</xdr:col>
      <xdr:colOff>0</xdr:colOff>
      <xdr:row>1</xdr:row>
      <xdr:rowOff>0</xdr:rowOff>
    </xdr:from>
    <xdr:to>
      <xdr:col>26</xdr:col>
      <xdr:colOff>101600</xdr:colOff>
      <xdr:row>15</xdr:row>
      <xdr:rowOff>6350</xdr:rowOff>
    </xdr:to>
    <xdr:graphicFrame macro="">
      <xdr:nvGraphicFramePr>
        <xdr:cNvPr id="3" name="Chart 2">
          <a:extLst>
            <a:ext uri="{FF2B5EF4-FFF2-40B4-BE49-F238E27FC236}">
              <a16:creationId xmlns:a16="http://schemas.microsoft.com/office/drawing/2014/main" id="{9EDE8BA5-5CC8-49EF-85BA-534450D484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611037</xdr:colOff>
      <xdr:row>16</xdr:row>
      <xdr:rowOff>0</xdr:rowOff>
    </xdr:from>
    <xdr:to>
      <xdr:col>26</xdr:col>
      <xdr:colOff>119811</xdr:colOff>
      <xdr:row>30</xdr:row>
      <xdr:rowOff>165100</xdr:rowOff>
    </xdr:to>
    <xdr:graphicFrame macro="">
      <xdr:nvGraphicFramePr>
        <xdr:cNvPr id="5" name="Chart 4">
          <a:extLst>
            <a:ext uri="{FF2B5EF4-FFF2-40B4-BE49-F238E27FC236}">
              <a16:creationId xmlns:a16="http://schemas.microsoft.com/office/drawing/2014/main" id="{DD2FD700-C61E-406B-8C0F-BEBDAA878F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5355</xdr:colOff>
      <xdr:row>1</xdr:row>
      <xdr:rowOff>5508</xdr:rowOff>
    </xdr:from>
    <xdr:to>
      <xdr:col>23</xdr:col>
      <xdr:colOff>293017</xdr:colOff>
      <xdr:row>12</xdr:row>
      <xdr:rowOff>7651</xdr:rowOff>
    </xdr:to>
    <xdr:graphicFrame macro="">
      <xdr:nvGraphicFramePr>
        <xdr:cNvPr id="2" name="Chart 1">
          <a:extLst>
            <a:ext uri="{FF2B5EF4-FFF2-40B4-BE49-F238E27FC236}">
              <a16:creationId xmlns:a16="http://schemas.microsoft.com/office/drawing/2014/main" id="{C20C6317-EEE5-4520-A2D0-5D3140DA82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15119</xdr:colOff>
      <xdr:row>25</xdr:row>
      <xdr:rowOff>0</xdr:rowOff>
    </xdr:from>
    <xdr:to>
      <xdr:col>25</xdr:col>
      <xdr:colOff>8467</xdr:colOff>
      <xdr:row>52</xdr:row>
      <xdr:rowOff>173961</xdr:rowOff>
    </xdr:to>
    <xdr:graphicFrame macro="">
      <xdr:nvGraphicFramePr>
        <xdr:cNvPr id="3" name="Chart 2">
          <a:extLst>
            <a:ext uri="{FF2B5EF4-FFF2-40B4-BE49-F238E27FC236}">
              <a16:creationId xmlns:a16="http://schemas.microsoft.com/office/drawing/2014/main" id="{8B7E7144-4313-4545-AC54-0F296EB85F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0</xdr:colOff>
      <xdr:row>25</xdr:row>
      <xdr:rowOff>10241</xdr:rowOff>
    </xdr:from>
    <xdr:to>
      <xdr:col>40</xdr:col>
      <xdr:colOff>300606</xdr:colOff>
      <xdr:row>52</xdr:row>
      <xdr:rowOff>184202</xdr:rowOff>
    </xdr:to>
    <xdr:graphicFrame macro="">
      <xdr:nvGraphicFramePr>
        <xdr:cNvPr id="4" name="Chart 3">
          <a:extLst>
            <a:ext uri="{FF2B5EF4-FFF2-40B4-BE49-F238E27FC236}">
              <a16:creationId xmlns:a16="http://schemas.microsoft.com/office/drawing/2014/main" id="{984B2348-7BBF-4E55-81E4-EE512F38D7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0</xdr:colOff>
      <xdr:row>2</xdr:row>
      <xdr:rowOff>0</xdr:rowOff>
    </xdr:from>
    <xdr:to>
      <xdr:col>19</xdr:col>
      <xdr:colOff>586894</xdr:colOff>
      <xdr:row>20</xdr:row>
      <xdr:rowOff>0</xdr:rowOff>
    </xdr:to>
    <xdr:graphicFrame macro="">
      <xdr:nvGraphicFramePr>
        <xdr:cNvPr id="2" name="Chart 1">
          <a:extLst>
            <a:ext uri="{FF2B5EF4-FFF2-40B4-BE49-F238E27FC236}">
              <a16:creationId xmlns:a16="http://schemas.microsoft.com/office/drawing/2014/main" id="{F4D67A0B-E170-46F4-A808-9931A8797F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21</xdr:row>
      <xdr:rowOff>0</xdr:rowOff>
    </xdr:from>
    <xdr:to>
      <xdr:col>20</xdr:col>
      <xdr:colOff>0</xdr:colOff>
      <xdr:row>35</xdr:row>
      <xdr:rowOff>173181</xdr:rowOff>
    </xdr:to>
    <xdr:graphicFrame macro="">
      <xdr:nvGraphicFramePr>
        <xdr:cNvPr id="4" name="Chart 3">
          <a:extLst>
            <a:ext uri="{FF2B5EF4-FFF2-40B4-BE49-F238E27FC236}">
              <a16:creationId xmlns:a16="http://schemas.microsoft.com/office/drawing/2014/main" id="{9BAE3684-597D-42C6-8F55-4112586062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14</xdr:col>
      <xdr:colOff>12700</xdr:colOff>
      <xdr:row>1</xdr:row>
      <xdr:rowOff>0</xdr:rowOff>
    </xdr:from>
    <xdr:to>
      <xdr:col>21</xdr:col>
      <xdr:colOff>0</xdr:colOff>
      <xdr:row>14</xdr:row>
      <xdr:rowOff>203200</xdr:rowOff>
    </xdr:to>
    <xdr:graphicFrame macro="">
      <xdr:nvGraphicFramePr>
        <xdr:cNvPr id="2" name="Chart 1">
          <a:extLst>
            <a:ext uri="{FF2B5EF4-FFF2-40B4-BE49-F238E27FC236}">
              <a16:creationId xmlns:a16="http://schemas.microsoft.com/office/drawing/2014/main" id="{DC9E9506-6483-4E6B-B7C0-48C9A481EE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3175</xdr:colOff>
      <xdr:row>15</xdr:row>
      <xdr:rowOff>206374</xdr:rowOff>
    </xdr:from>
    <xdr:to>
      <xdr:col>21</xdr:col>
      <xdr:colOff>12700</xdr:colOff>
      <xdr:row>31</xdr:row>
      <xdr:rowOff>171449</xdr:rowOff>
    </xdr:to>
    <xdr:graphicFrame macro="">
      <xdr:nvGraphicFramePr>
        <xdr:cNvPr id="4" name="Chart 3">
          <a:extLst>
            <a:ext uri="{FF2B5EF4-FFF2-40B4-BE49-F238E27FC236}">
              <a16:creationId xmlns:a16="http://schemas.microsoft.com/office/drawing/2014/main" id="{E16FE1F0-5960-2DC8-B24A-7671CA398B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Stats%20Honours/Project%20Work%20Statistics/Time%20Series%20Analysis/Excel%20backend%20work/Part%202/Spencer%20fitting.xlsx" TargetMode="External"/><Relationship Id="rId1" Type="http://schemas.openxmlformats.org/officeDocument/2006/relationships/externalLinkPath" Target="Spencer%20fitt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Rearrangement"/>
      <sheetName val="Trend Component (Monthly)"/>
      <sheetName val="Trend Component (Annual)"/>
      <sheetName val="Variate Diff Method"/>
      <sheetName val="MA"/>
      <sheetName val="Cyclical -New"/>
      <sheetName val="Cyclical component (Annual) "/>
      <sheetName val="Source of data"/>
    </sheetNames>
    <sheetDataSet>
      <sheetData sheetId="0"/>
      <sheetData sheetId="1"/>
      <sheetData sheetId="2"/>
      <sheetData sheetId="3"/>
      <sheetData sheetId="4">
        <row r="3">
          <cell r="D3">
            <v>7.6584666666666683</v>
          </cell>
        </row>
        <row r="4">
          <cell r="D4">
            <v>8.032375</v>
          </cell>
        </row>
        <row r="5">
          <cell r="D5">
            <v>8.4098000000000006</v>
          </cell>
        </row>
        <row r="6">
          <cell r="D6">
            <v>8.9712916666666676</v>
          </cell>
        </row>
        <row r="7">
          <cell r="D7">
            <v>8.7672416666666653</v>
          </cell>
        </row>
        <row r="8">
          <cell r="D8">
            <v>8.1956166666666661</v>
          </cell>
        </row>
        <row r="9">
          <cell r="D9">
            <v>8.1572499999999994</v>
          </cell>
        </row>
        <row r="10">
          <cell r="D10">
            <v>7.8854916666666668</v>
          </cell>
          <cell r="E10">
            <v>8.414910963541665</v>
          </cell>
          <cell r="F10">
            <v>-0.52941929687499822</v>
          </cell>
        </row>
        <row r="11">
          <cell r="D11">
            <v>8.6797583333333339</v>
          </cell>
          <cell r="E11">
            <v>8.8067414062499996</v>
          </cell>
          <cell r="F11">
            <v>-0.12698307291666566</v>
          </cell>
        </row>
        <row r="12">
          <cell r="D12">
            <v>9.4827333333333339</v>
          </cell>
          <cell r="E12">
            <v>9.4330151041666657</v>
          </cell>
          <cell r="F12">
            <v>4.9718229166668237E-2</v>
          </cell>
        </row>
        <row r="13">
          <cell r="D13">
            <v>10.105891666666666</v>
          </cell>
          <cell r="E13">
            <v>10.201792265624999</v>
          </cell>
          <cell r="F13">
            <v>-9.5900598958332139E-2</v>
          </cell>
        </row>
        <row r="14">
          <cell r="D14">
            <v>11.354799999999999</v>
          </cell>
          <cell r="E14">
            <v>10.965413359375001</v>
          </cell>
          <cell r="F14">
            <v>0.38938664062499839</v>
          </cell>
        </row>
        <row r="15">
          <cell r="D15">
            <v>12.339816666666669</v>
          </cell>
          <cell r="E15">
            <v>11.634552109375001</v>
          </cell>
          <cell r="F15">
            <v>0.70526455729166848</v>
          </cell>
        </row>
        <row r="16">
          <cell r="D16">
            <v>12.598599999999999</v>
          </cell>
          <cell r="E16">
            <v>12.283057109375003</v>
          </cell>
          <cell r="F16">
            <v>0.31554289062499663</v>
          </cell>
        </row>
        <row r="17">
          <cell r="D17">
            <v>12.947758333333335</v>
          </cell>
          <cell r="E17">
            <v>13.143162916666666</v>
          </cell>
          <cell r="F17">
            <v>-0.19540458333333177</v>
          </cell>
        </row>
        <row r="18">
          <cell r="D18">
            <v>13.902816666666668</v>
          </cell>
          <cell r="E18">
            <v>14.519150104166666</v>
          </cell>
          <cell r="F18">
            <v>-0.61633343749999803</v>
          </cell>
        </row>
        <row r="19">
          <cell r="D19">
            <v>16.207133333333331</v>
          </cell>
          <cell r="E19">
            <v>16.644975312499998</v>
          </cell>
          <cell r="F19">
            <v>-0.43784197916666656</v>
          </cell>
        </row>
        <row r="20">
          <cell r="D20">
            <v>17.502099999999995</v>
          </cell>
          <cell r="E20">
            <v>19.53995161458333</v>
          </cell>
          <cell r="F20">
            <v>-2.0378516145833352</v>
          </cell>
        </row>
        <row r="21">
          <cell r="D21">
            <v>22.719849999999997</v>
          </cell>
          <cell r="E21">
            <v>22.871356901041668</v>
          </cell>
          <cell r="F21">
            <v>-0.15150690104167097</v>
          </cell>
        </row>
        <row r="22">
          <cell r="D22">
            <v>28.135091666666671</v>
          </cell>
          <cell r="E22">
            <v>26.190162760416669</v>
          </cell>
          <cell r="F22">
            <v>1.9449289062500021</v>
          </cell>
        </row>
        <row r="23">
          <cell r="D23">
            <v>31.256916666666665</v>
          </cell>
          <cell r="E23">
            <v>29.13818153645834</v>
          </cell>
          <cell r="F23">
            <v>2.118735130208325</v>
          </cell>
        </row>
        <row r="24">
          <cell r="D24">
            <v>31.394358333333333</v>
          </cell>
          <cell r="E24">
            <v>31.578161223958343</v>
          </cell>
          <cell r="F24">
            <v>-0.18380289062501021</v>
          </cell>
        </row>
        <row r="25">
          <cell r="D25">
            <v>32.432383333333334</v>
          </cell>
          <cell r="E25">
            <v>33.653703854166665</v>
          </cell>
          <cell r="F25">
            <v>-1.2213205208333306</v>
          </cell>
        </row>
        <row r="26">
          <cell r="D26">
            <v>35.516416666666672</v>
          </cell>
          <cell r="E26">
            <v>35.71676187500001</v>
          </cell>
          <cell r="F26">
            <v>-0.20034520833333858</v>
          </cell>
        </row>
        <row r="27">
          <cell r="D27">
            <v>36.364541666666668</v>
          </cell>
          <cell r="E27">
            <v>38.021434140624997</v>
          </cell>
          <cell r="F27">
            <v>-1.6568924739583295</v>
          </cell>
        </row>
        <row r="28">
          <cell r="D28">
            <v>41.329433333333334</v>
          </cell>
          <cell r="E28">
            <v>40.53346721354167</v>
          </cell>
          <cell r="F28">
            <v>0.79596611979166454</v>
          </cell>
        </row>
        <row r="29">
          <cell r="D29">
            <v>43.121183333333335</v>
          </cell>
          <cell r="E29">
            <v>43.029519427083336</v>
          </cell>
          <cell r="F29">
            <v>9.1663906249998206E-2</v>
          </cell>
        </row>
        <row r="30">
          <cell r="D30">
            <v>45.000933333333336</v>
          </cell>
          <cell r="E30">
            <v>45.146070156249998</v>
          </cell>
          <cell r="F30">
            <v>-0.14513682291666186</v>
          </cell>
        </row>
        <row r="31">
          <cell r="D31">
            <v>47.227624999999989</v>
          </cell>
          <cell r="E31">
            <v>46.514719401041674</v>
          </cell>
          <cell r="F31">
            <v>0.71290559895831507</v>
          </cell>
        </row>
        <row r="32">
          <cell r="D32">
            <v>48.622033333333327</v>
          </cell>
          <cell r="E32">
            <v>46.945380572916662</v>
          </cell>
          <cell r="F32">
            <v>1.6766527604166654</v>
          </cell>
        </row>
        <row r="33">
          <cell r="D33">
            <v>46.594675000000002</v>
          </cell>
          <cell r="E33">
            <v>46.585840781249999</v>
          </cell>
          <cell r="F33">
            <v>8.834218750003231E-3</v>
          </cell>
        </row>
        <row r="34">
          <cell r="D34">
            <v>45.276283333333332</v>
          </cell>
          <cell r="E34">
            <v>45.71800875000001</v>
          </cell>
          <cell r="F34">
            <v>-0.44172541666667797</v>
          </cell>
        </row>
        <row r="35">
          <cell r="D35">
            <v>44.011275000000005</v>
          </cell>
          <cell r="E35">
            <v>44.684433932291661</v>
          </cell>
          <cell r="F35">
            <v>-0.67315893229165624</v>
          </cell>
        </row>
        <row r="36">
          <cell r="D36">
            <v>45.17219166666667</v>
          </cell>
          <cell r="E36">
            <v>43.884981458333336</v>
          </cell>
          <cell r="F36">
            <v>1.2872102083333345</v>
          </cell>
        </row>
        <row r="37">
          <cell r="D37">
            <v>41.199183333333337</v>
          </cell>
          <cell r="E37">
            <v>43.617711406249995</v>
          </cell>
          <cell r="F37">
            <v>-2.4185280729166578</v>
          </cell>
        </row>
        <row r="38">
          <cell r="D38">
            <v>43.411425000000008</v>
          </cell>
          <cell r="E38">
            <v>43.967580208333331</v>
          </cell>
          <cell r="F38">
            <v>-0.55615520833332255</v>
          </cell>
        </row>
        <row r="39">
          <cell r="D39">
            <v>48.31947499999999</v>
          </cell>
          <cell r="E39">
            <v>45.049637135416667</v>
          </cell>
          <cell r="F39">
            <v>3.269837864583323</v>
          </cell>
        </row>
        <row r="40">
          <cell r="D40">
            <v>45.650866666666673</v>
          </cell>
          <cell r="E40">
            <v>47.039054635416669</v>
          </cell>
          <cell r="F40">
            <v>-1.3881879687499961</v>
          </cell>
        </row>
        <row r="41">
          <cell r="D41">
            <v>46.612166666666667</v>
          </cell>
          <cell r="E41">
            <v>49.841695807291664</v>
          </cell>
          <cell r="F41">
            <v>-3.2295291406249973</v>
          </cell>
        </row>
        <row r="42">
          <cell r="D42">
            <v>53.359108333333332</v>
          </cell>
          <cell r="E42">
            <v>53.237339296875</v>
          </cell>
          <cell r="F42">
            <v>0.12176903645833193</v>
          </cell>
        </row>
        <row r="43">
          <cell r="D43">
            <v>58.525499999999994</v>
          </cell>
          <cell r="E43">
            <v>56.905960338541661</v>
          </cell>
          <cell r="F43">
            <v>1.6195396614583331</v>
          </cell>
        </row>
        <row r="44">
          <cell r="D44">
            <v>61.017383333333335</v>
          </cell>
          <cell r="E44">
            <v>60.373760989583332</v>
          </cell>
          <cell r="F44">
            <v>0.64362234375000327</v>
          </cell>
        </row>
        <row r="45">
          <cell r="D45">
            <v>64.102925000000013</v>
          </cell>
          <cell r="E45">
            <v>63.214321406250008</v>
          </cell>
          <cell r="F45">
            <v>0.88860359375000542</v>
          </cell>
        </row>
        <row r="46">
          <cell r="D46">
            <v>67.166833333333329</v>
          </cell>
        </row>
        <row r="47">
          <cell r="D47">
            <v>65.101508333333342</v>
          </cell>
        </row>
        <row r="48">
          <cell r="D48">
            <v>68.401825000000017</v>
          </cell>
        </row>
        <row r="49">
          <cell r="D49">
            <v>70.404133333333348</v>
          </cell>
        </row>
        <row r="50">
          <cell r="D50">
            <v>74.110258333333334</v>
          </cell>
        </row>
        <row r="51">
          <cell r="D51">
            <v>73.926733333333331</v>
          </cell>
        </row>
        <row r="52">
          <cell r="D52">
            <v>78.576616666666666</v>
          </cell>
        </row>
      </sheetData>
      <sheetData sheetId="5">
        <row r="4">
          <cell r="F4">
            <v>-0.29774974808991206</v>
          </cell>
          <cell r="H4">
            <v>36</v>
          </cell>
          <cell r="K4">
            <v>4.1214108336050782E-4</v>
          </cell>
        </row>
        <row r="5">
          <cell r="F5">
            <v>-5.9070343476839898E-2</v>
          </cell>
          <cell r="H5">
            <v>18</v>
          </cell>
          <cell r="K5">
            <v>2.4872669062900532E-2</v>
          </cell>
        </row>
        <row r="6">
          <cell r="F6">
            <v>0.12267667762882942</v>
          </cell>
          <cell r="H6">
            <v>12</v>
          </cell>
          <cell r="K6">
            <v>4.598549909406939E-2</v>
          </cell>
        </row>
        <row r="7">
          <cell r="F7">
            <v>0.12033385289343951</v>
          </cell>
          <cell r="H7">
            <v>9</v>
          </cell>
          <cell r="K7">
            <v>7.8048381812302642E-2</v>
          </cell>
        </row>
        <row r="8">
          <cell r="F8">
            <v>6.1046654843811513E-2</v>
          </cell>
          <cell r="H8">
            <v>7.2</v>
          </cell>
          <cell r="K8">
            <v>0.28218852835873753</v>
          </cell>
        </row>
        <row r="9">
          <cell r="F9">
            <v>0.1007767914682066</v>
          </cell>
          <cell r="H9">
            <v>5.1428571428571432</v>
          </cell>
          <cell r="K9">
            <v>0.20201378741093856</v>
          </cell>
        </row>
        <row r="10">
          <cell r="F10">
            <v>0.18446400521729439</v>
          </cell>
          <cell r="H10">
            <v>4.5</v>
          </cell>
          <cell r="K10">
            <v>4.8324201976207098E-2</v>
          </cell>
        </row>
        <row r="11">
          <cell r="F11">
            <v>0.12230621057318077</v>
          </cell>
        </row>
        <row r="12">
          <cell r="F12">
            <v>-0.12181544139198881</v>
          </cell>
        </row>
        <row r="13">
          <cell r="F13">
            <v>-0.32838966918859697</v>
          </cell>
        </row>
        <row r="14">
          <cell r="F14">
            <v>-0.26588444745585366</v>
          </cell>
        </row>
        <row r="15">
          <cell r="F15">
            <v>2.1167966718968173E-2</v>
          </cell>
        </row>
        <row r="16">
          <cell r="F16">
            <v>0.25256533533233255</v>
          </cell>
        </row>
        <row r="17">
          <cell r="F17">
            <v>0.23707016859569904</v>
          </cell>
        </row>
        <row r="18">
          <cell r="F18">
            <v>7.3611033637208084E-2</v>
          </cell>
        </row>
        <row r="19">
          <cell r="F19">
            <v>-1.3927703468390201E-2</v>
          </cell>
        </row>
        <row r="20">
          <cell r="F20">
            <v>2.4238665924802436E-2</v>
          </cell>
        </row>
        <row r="21">
          <cell r="F21">
            <v>2.6745740182244532E-2</v>
          </cell>
        </row>
        <row r="22">
          <cell r="F22">
            <v>-0.11699665435476175</v>
          </cell>
        </row>
        <row r="23">
          <cell r="F23">
            <v>-0.2720500042074312</v>
          </cell>
        </row>
        <row r="24">
          <cell r="F24">
            <v>-0.20898177682478886</v>
          </cell>
        </row>
        <row r="25">
          <cell r="F25">
            <v>8.481362385608171E-2</v>
          </cell>
        </row>
        <row r="26">
          <cell r="F26">
            <v>0.34581677262783089</v>
          </cell>
        </row>
        <row r="27">
          <cell r="F27">
            <v>0.32368088058817551</v>
          </cell>
        </row>
        <row r="28">
          <cell r="F28">
            <v>6.5233753078565271E-2</v>
          </cell>
        </row>
        <row r="29">
          <cell r="F29">
            <v>-0.15795041092860981</v>
          </cell>
        </row>
        <row r="30">
          <cell r="F30">
            <v>-0.17623817402614592</v>
          </cell>
        </row>
        <row r="31">
          <cell r="F31">
            <v>-8.6356601883517181E-2</v>
          </cell>
        </row>
        <row r="32">
          <cell r="F32">
            <v>-6.5235889229987701E-2</v>
          </cell>
        </row>
        <row r="33">
          <cell r="F33">
            <v>-0.10747318976411864</v>
          </cell>
        </row>
        <row r="34">
          <cell r="F34">
            <v>-4.7417954299069594E-2</v>
          </cell>
        </row>
        <row r="35">
          <cell r="F35">
            <v>0.16979331725136385</v>
          </cell>
        </row>
        <row r="36">
          <cell r="F36">
            <v>0.35084677406656795</v>
          </cell>
        </row>
        <row r="37">
          <cell r="F37">
            <v>0.26362549617710296</v>
          </cell>
        </row>
        <row r="38">
          <cell r="F38">
            <v>-5.9882978387849395E-2</v>
          </cell>
        </row>
        <row r="39">
          <cell r="F39">
            <v>-0.32479946669935239</v>
          </cell>
        </row>
        <row r="40">
          <cell r="F40">
            <v>-0.29774958060590057</v>
          </cell>
        </row>
        <row r="41">
          <cell r="F41">
            <v>-5.9070196677751569E-2</v>
          </cell>
        </row>
        <row r="42">
          <cell r="F42">
            <v>0.12267661056129942</v>
          </cell>
        </row>
        <row r="43">
          <cell r="F43">
            <v>0.12033366021746243</v>
          </cell>
        </row>
        <row r="44">
          <cell r="F44">
            <v>6.1046590113223345E-2</v>
          </cell>
        </row>
        <row r="45">
          <cell r="F45">
            <v>0.10077693986585774</v>
          </cell>
        </row>
        <row r="46">
          <cell r="F46">
            <v>0.18446417145784527</v>
          </cell>
        </row>
        <row r="47">
          <cell r="F47">
            <v>0.12230617589075289</v>
          </cell>
        </row>
        <row r="48">
          <cell r="F48">
            <v>-0.12181563135671476</v>
          </cell>
        </row>
        <row r="49">
          <cell r="F49">
            <v>-0.32838976444968276</v>
          </cell>
        </row>
        <row r="50">
          <cell r="F50">
            <v>-0.26588432265354223</v>
          </cell>
        </row>
        <row r="51">
          <cell r="F51">
            <v>2.1168147349854477E-2</v>
          </cell>
        </row>
        <row r="52">
          <cell r="F52">
            <v>0.25256533408881204</v>
          </cell>
        </row>
        <row r="53">
          <cell r="F53">
            <v>0.2370699871141943</v>
          </cell>
        </row>
      </sheetData>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85A8D-643E-4005-B6D9-D618ED637A30}">
  <dimension ref="B1:H637"/>
  <sheetViews>
    <sheetView tabSelected="1" zoomScaleNormal="100" workbookViewId="0"/>
  </sheetViews>
  <sheetFormatPr defaultRowHeight="15" x14ac:dyDescent="0.2"/>
  <cols>
    <col min="1" max="1" width="3.359375" customWidth="1"/>
    <col min="2" max="2" width="23.5390625" style="1" customWidth="1"/>
    <col min="3" max="3" width="14.390625" customWidth="1"/>
    <col min="5" max="5" width="8.7421875" style="49"/>
    <col min="6" max="6" width="17.484375" customWidth="1"/>
    <col min="7" max="7" width="16.27734375" customWidth="1"/>
    <col min="8" max="8" width="15.6015625" style="49" customWidth="1"/>
  </cols>
  <sheetData>
    <row r="1" spans="2:8" ht="15.75" thickBot="1" x14ac:dyDescent="0.25"/>
    <row r="2" spans="2:8" ht="28.5" thickBot="1" x14ac:dyDescent="0.25">
      <c r="B2" s="16" t="s">
        <v>1</v>
      </c>
      <c r="C2" s="17" t="s">
        <v>0</v>
      </c>
      <c r="D2" s="18"/>
      <c r="E2" s="55" t="s">
        <v>637</v>
      </c>
      <c r="F2" s="57" t="s">
        <v>1</v>
      </c>
      <c r="G2" s="52" t="s">
        <v>611</v>
      </c>
      <c r="H2" s="56" t="s">
        <v>645</v>
      </c>
    </row>
    <row r="3" spans="2:8" x14ac:dyDescent="0.2">
      <c r="B3" s="7">
        <v>26665</v>
      </c>
      <c r="C3" s="8">
        <v>8.0040999999999993</v>
      </c>
      <c r="E3" s="160">
        <v>1973</v>
      </c>
      <c r="F3" s="58" t="s">
        <v>2</v>
      </c>
      <c r="G3" s="48">
        <v>8.0040999999999993</v>
      </c>
      <c r="H3" s="155">
        <v>7.6584666666666683</v>
      </c>
    </row>
    <row r="4" spans="2:8" x14ac:dyDescent="0.2">
      <c r="B4" s="3">
        <v>26696</v>
      </c>
      <c r="C4" s="4">
        <v>7.7538</v>
      </c>
      <c r="E4" s="161"/>
      <c r="F4" s="59" t="s">
        <v>3</v>
      </c>
      <c r="G4" s="4">
        <v>7.7538</v>
      </c>
      <c r="H4" s="156"/>
    </row>
    <row r="5" spans="2:8" x14ac:dyDescent="0.2">
      <c r="B5" s="3">
        <v>26724</v>
      </c>
      <c r="C5" s="4">
        <v>7.5465</v>
      </c>
      <c r="E5" s="161"/>
      <c r="F5" s="59" t="s">
        <v>4</v>
      </c>
      <c r="G5" s="4">
        <v>7.5465</v>
      </c>
      <c r="H5" s="156"/>
    </row>
    <row r="6" spans="2:8" x14ac:dyDescent="0.2">
      <c r="B6" s="3">
        <v>26755</v>
      </c>
      <c r="C6" s="4">
        <v>7.5461999999999998</v>
      </c>
      <c r="E6" s="161"/>
      <c r="F6" s="59" t="s">
        <v>5</v>
      </c>
      <c r="G6" s="4">
        <v>7.5461999999999998</v>
      </c>
      <c r="H6" s="156"/>
    </row>
    <row r="7" spans="2:8" x14ac:dyDescent="0.2">
      <c r="B7" s="3">
        <v>26785</v>
      </c>
      <c r="C7" s="4">
        <v>7.4927000000000001</v>
      </c>
      <c r="E7" s="161"/>
      <c r="F7" s="59" t="s">
        <v>6</v>
      </c>
      <c r="G7" s="4">
        <v>7.4927000000000001</v>
      </c>
      <c r="H7" s="156"/>
    </row>
    <row r="8" spans="2:8" x14ac:dyDescent="0.2">
      <c r="B8" s="3">
        <v>26816</v>
      </c>
      <c r="C8" s="4">
        <v>7.2718999999999996</v>
      </c>
      <c r="E8" s="161"/>
      <c r="F8" s="59" t="s">
        <v>7</v>
      </c>
      <c r="G8" s="4">
        <v>7.2718999999999996</v>
      </c>
      <c r="H8" s="156"/>
    </row>
    <row r="9" spans="2:8" x14ac:dyDescent="0.2">
      <c r="B9" s="3">
        <v>26846</v>
      </c>
      <c r="C9" s="4">
        <v>7.351</v>
      </c>
      <c r="E9" s="161"/>
      <c r="F9" s="59" t="s">
        <v>8</v>
      </c>
      <c r="G9" s="4">
        <v>7.351</v>
      </c>
      <c r="H9" s="156"/>
    </row>
    <row r="10" spans="2:8" x14ac:dyDescent="0.2">
      <c r="B10" s="3">
        <v>26877</v>
      </c>
      <c r="C10" s="4">
        <v>7.5643000000000002</v>
      </c>
      <c r="E10" s="161"/>
      <c r="F10" s="59" t="s">
        <v>9</v>
      </c>
      <c r="G10" s="4">
        <v>7.5643000000000002</v>
      </c>
      <c r="H10" s="156"/>
    </row>
    <row r="11" spans="2:8" x14ac:dyDescent="0.2">
      <c r="B11" s="3">
        <v>26908</v>
      </c>
      <c r="C11" s="4">
        <v>7.7</v>
      </c>
      <c r="E11" s="161"/>
      <c r="F11" s="59" t="s">
        <v>10</v>
      </c>
      <c r="G11" s="4">
        <v>7.7</v>
      </c>
      <c r="H11" s="156"/>
    </row>
    <row r="12" spans="2:8" x14ac:dyDescent="0.2">
      <c r="B12" s="3">
        <v>26938</v>
      </c>
      <c r="C12" s="4">
        <v>7.7271000000000001</v>
      </c>
      <c r="E12" s="161"/>
      <c r="F12" s="59" t="s">
        <v>11</v>
      </c>
      <c r="G12" s="4">
        <v>7.7271000000000001</v>
      </c>
      <c r="H12" s="156"/>
    </row>
    <row r="13" spans="2:8" x14ac:dyDescent="0.2">
      <c r="B13" s="3">
        <v>26969</v>
      </c>
      <c r="C13" s="4">
        <v>7.8339999999999996</v>
      </c>
      <c r="E13" s="161"/>
      <c r="F13" s="59" t="s">
        <v>12</v>
      </c>
      <c r="G13" s="4">
        <v>7.8339999999999996</v>
      </c>
      <c r="H13" s="156"/>
    </row>
    <row r="14" spans="2:8" ht="15.75" thickBot="1" x14ac:dyDescent="0.25">
      <c r="B14" s="3">
        <v>26999</v>
      </c>
      <c r="C14" s="4">
        <v>8.11</v>
      </c>
      <c r="E14" s="162"/>
      <c r="F14" s="60" t="s">
        <v>13</v>
      </c>
      <c r="G14" s="6">
        <v>8.11</v>
      </c>
      <c r="H14" s="157"/>
    </row>
    <row r="15" spans="2:8" x14ac:dyDescent="0.2">
      <c r="B15" s="3">
        <v>27030</v>
      </c>
      <c r="C15" s="4">
        <v>8.4376999999999995</v>
      </c>
      <c r="E15" s="160">
        <v>1974</v>
      </c>
      <c r="F15" s="58" t="s">
        <v>14</v>
      </c>
      <c r="G15" s="48">
        <v>8.4376999999999995</v>
      </c>
      <c r="H15" s="155">
        <v>8.032375</v>
      </c>
    </row>
    <row r="16" spans="2:8" x14ac:dyDescent="0.2">
      <c r="B16" s="3">
        <v>27061</v>
      </c>
      <c r="C16" s="4">
        <v>8.2444000000000006</v>
      </c>
      <c r="E16" s="161"/>
      <c r="F16" s="59" t="s">
        <v>15</v>
      </c>
      <c r="G16" s="4">
        <v>8.2444000000000006</v>
      </c>
      <c r="H16" s="156"/>
    </row>
    <row r="17" spans="2:8" x14ac:dyDescent="0.2">
      <c r="B17" s="3">
        <v>27089</v>
      </c>
      <c r="C17" s="4">
        <v>8.0566999999999993</v>
      </c>
      <c r="E17" s="161"/>
      <c r="F17" s="59" t="s">
        <v>16</v>
      </c>
      <c r="G17" s="4">
        <v>8.0566999999999993</v>
      </c>
      <c r="H17" s="156"/>
    </row>
    <row r="18" spans="2:8" x14ac:dyDescent="0.2">
      <c r="B18" s="3">
        <v>27120</v>
      </c>
      <c r="C18" s="4">
        <v>7.8654999999999999</v>
      </c>
      <c r="E18" s="161"/>
      <c r="F18" s="59" t="s">
        <v>17</v>
      </c>
      <c r="G18" s="4">
        <v>7.8654999999999999</v>
      </c>
      <c r="H18" s="156"/>
    </row>
    <row r="19" spans="2:8" x14ac:dyDescent="0.2">
      <c r="B19" s="3">
        <v>27150</v>
      </c>
      <c r="C19" s="4">
        <v>7.7854999999999999</v>
      </c>
      <c r="E19" s="161"/>
      <c r="F19" s="59" t="s">
        <v>18</v>
      </c>
      <c r="G19" s="4">
        <v>7.7854999999999999</v>
      </c>
      <c r="H19" s="156"/>
    </row>
    <row r="20" spans="2:8" x14ac:dyDescent="0.2">
      <c r="B20" s="3">
        <v>27181</v>
      </c>
      <c r="C20" s="4">
        <v>7.8490000000000002</v>
      </c>
      <c r="E20" s="161"/>
      <c r="F20" s="59" t="s">
        <v>19</v>
      </c>
      <c r="G20" s="4">
        <v>7.8490000000000002</v>
      </c>
      <c r="H20" s="156"/>
    </row>
    <row r="21" spans="2:8" x14ac:dyDescent="0.2">
      <c r="B21" s="3">
        <v>27211</v>
      </c>
      <c r="C21" s="4">
        <v>7.8345000000000002</v>
      </c>
      <c r="E21" s="161"/>
      <c r="F21" s="59" t="s">
        <v>20</v>
      </c>
      <c r="G21" s="4">
        <v>7.8345000000000002</v>
      </c>
      <c r="H21" s="156"/>
    </row>
    <row r="22" spans="2:8" x14ac:dyDescent="0.2">
      <c r="B22" s="3">
        <v>27242</v>
      </c>
      <c r="C22" s="4">
        <v>7.9840999999999998</v>
      </c>
      <c r="E22" s="161"/>
      <c r="F22" s="59" t="s">
        <v>21</v>
      </c>
      <c r="G22" s="4">
        <v>7.9840999999999998</v>
      </c>
      <c r="H22" s="156"/>
    </row>
    <row r="23" spans="2:8" x14ac:dyDescent="0.2">
      <c r="B23" s="3">
        <v>27273</v>
      </c>
      <c r="C23" s="4">
        <v>8.1210000000000004</v>
      </c>
      <c r="E23" s="161"/>
      <c r="F23" s="59" t="s">
        <v>22</v>
      </c>
      <c r="G23" s="4">
        <v>8.1210000000000004</v>
      </c>
      <c r="H23" s="156"/>
    </row>
    <row r="24" spans="2:8" x14ac:dyDescent="0.2">
      <c r="B24" s="3">
        <v>27303</v>
      </c>
      <c r="C24" s="4">
        <v>8.0504999999999995</v>
      </c>
      <c r="E24" s="161"/>
      <c r="F24" s="59" t="s">
        <v>23</v>
      </c>
      <c r="G24" s="4">
        <v>8.0504999999999995</v>
      </c>
      <c r="H24" s="156"/>
    </row>
    <row r="25" spans="2:8" x14ac:dyDescent="0.2">
      <c r="B25" s="3">
        <v>27334</v>
      </c>
      <c r="C25" s="4">
        <v>8.0643999999999991</v>
      </c>
      <c r="E25" s="161"/>
      <c r="F25" s="59" t="s">
        <v>24</v>
      </c>
      <c r="G25" s="4">
        <v>8.0643999999999991</v>
      </c>
      <c r="H25" s="156"/>
    </row>
    <row r="26" spans="2:8" ht="15.75" thickBot="1" x14ac:dyDescent="0.25">
      <c r="B26" s="3">
        <v>27364</v>
      </c>
      <c r="C26" s="4">
        <v>8.0952000000000002</v>
      </c>
      <c r="E26" s="162"/>
      <c r="F26" s="60" t="s">
        <v>25</v>
      </c>
      <c r="G26" s="6">
        <v>8.0952000000000002</v>
      </c>
      <c r="H26" s="157"/>
    </row>
    <row r="27" spans="2:8" x14ac:dyDescent="0.2">
      <c r="B27" s="3">
        <v>27395</v>
      </c>
      <c r="C27" s="4">
        <v>8.1300000000000008</v>
      </c>
      <c r="E27" s="160">
        <v>1975</v>
      </c>
      <c r="F27" s="58" t="s">
        <v>26</v>
      </c>
      <c r="G27" s="48">
        <v>8.1300000000000008</v>
      </c>
      <c r="H27" s="155">
        <v>8.4098000000000006</v>
      </c>
    </row>
    <row r="28" spans="2:8" x14ac:dyDescent="0.2">
      <c r="B28" s="3">
        <v>27426</v>
      </c>
      <c r="C28" s="4">
        <v>7.9717000000000002</v>
      </c>
      <c r="E28" s="161"/>
      <c r="F28" s="59" t="s">
        <v>27</v>
      </c>
      <c r="G28" s="4">
        <v>7.9717000000000002</v>
      </c>
      <c r="H28" s="156"/>
    </row>
    <row r="29" spans="2:8" x14ac:dyDescent="0.2">
      <c r="B29" s="3">
        <v>27454</v>
      </c>
      <c r="C29" s="4">
        <v>7.75</v>
      </c>
      <c r="E29" s="161"/>
      <c r="F29" s="59" t="s">
        <v>28</v>
      </c>
      <c r="G29" s="4">
        <v>7.75</v>
      </c>
      <c r="H29" s="156"/>
    </row>
    <row r="30" spans="2:8" x14ac:dyDescent="0.2">
      <c r="B30" s="3">
        <v>27485</v>
      </c>
      <c r="C30" s="4">
        <v>7.8841000000000001</v>
      </c>
      <c r="E30" s="161"/>
      <c r="F30" s="59" t="s">
        <v>29</v>
      </c>
      <c r="G30" s="4">
        <v>7.8841000000000001</v>
      </c>
      <c r="H30" s="156"/>
    </row>
    <row r="31" spans="2:8" x14ac:dyDescent="0.2">
      <c r="B31" s="3">
        <v>27515</v>
      </c>
      <c r="C31" s="4">
        <v>8.07</v>
      </c>
      <c r="E31" s="161"/>
      <c r="F31" s="59" t="s">
        <v>30</v>
      </c>
      <c r="G31" s="4">
        <v>8.07</v>
      </c>
      <c r="H31" s="156"/>
    </row>
    <row r="32" spans="2:8" x14ac:dyDescent="0.2">
      <c r="B32" s="3">
        <v>27546</v>
      </c>
      <c r="C32" s="4">
        <v>8.1913999999999998</v>
      </c>
      <c r="E32" s="161"/>
      <c r="F32" s="59" t="s">
        <v>31</v>
      </c>
      <c r="G32" s="4">
        <v>8.1913999999999998</v>
      </c>
      <c r="H32" s="156"/>
    </row>
    <row r="33" spans="2:8" x14ac:dyDescent="0.2">
      <c r="B33" s="3">
        <v>27576</v>
      </c>
      <c r="C33" s="4">
        <v>8.4894999999999996</v>
      </c>
      <c r="E33" s="161"/>
      <c r="F33" s="59" t="s">
        <v>32</v>
      </c>
      <c r="G33" s="4">
        <v>8.4894999999999996</v>
      </c>
      <c r="H33" s="156"/>
    </row>
    <row r="34" spans="2:8" x14ac:dyDescent="0.2">
      <c r="B34" s="3">
        <v>27607</v>
      </c>
      <c r="C34" s="4">
        <v>8.7895000000000003</v>
      </c>
      <c r="E34" s="161"/>
      <c r="F34" s="59" t="s">
        <v>33</v>
      </c>
      <c r="G34" s="4">
        <v>8.7895000000000003</v>
      </c>
      <c r="H34" s="156"/>
    </row>
    <row r="35" spans="2:8" x14ac:dyDescent="0.2">
      <c r="B35" s="3">
        <v>27638</v>
      </c>
      <c r="C35" s="4">
        <v>8.8648000000000007</v>
      </c>
      <c r="E35" s="161"/>
      <c r="F35" s="59" t="s">
        <v>34</v>
      </c>
      <c r="G35" s="4">
        <v>8.8648000000000007</v>
      </c>
      <c r="H35" s="156"/>
    </row>
    <row r="36" spans="2:8" x14ac:dyDescent="0.2">
      <c r="B36" s="3">
        <v>27668</v>
      </c>
      <c r="C36" s="4">
        <v>8.8945000000000007</v>
      </c>
      <c r="E36" s="161"/>
      <c r="F36" s="59" t="s">
        <v>35</v>
      </c>
      <c r="G36" s="4">
        <v>8.8945000000000007</v>
      </c>
      <c r="H36" s="156"/>
    </row>
    <row r="37" spans="2:8" x14ac:dyDescent="0.2">
      <c r="B37" s="3">
        <v>27699</v>
      </c>
      <c r="C37" s="4">
        <v>8.8994</v>
      </c>
      <c r="E37" s="161"/>
      <c r="F37" s="59" t="s">
        <v>36</v>
      </c>
      <c r="G37" s="4">
        <v>8.8994</v>
      </c>
      <c r="H37" s="156"/>
    </row>
    <row r="38" spans="2:8" ht="15.75" thickBot="1" x14ac:dyDescent="0.25">
      <c r="B38" s="3">
        <v>27729</v>
      </c>
      <c r="C38" s="4">
        <v>8.9826999999999995</v>
      </c>
      <c r="E38" s="162"/>
      <c r="F38" s="60" t="s">
        <v>37</v>
      </c>
      <c r="G38" s="6">
        <v>8.9826999999999995</v>
      </c>
      <c r="H38" s="157"/>
    </row>
    <row r="39" spans="2:8" x14ac:dyDescent="0.2">
      <c r="B39" s="3">
        <v>27760</v>
      </c>
      <c r="C39" s="4">
        <v>8.9471000000000007</v>
      </c>
      <c r="E39" s="160">
        <v>1976</v>
      </c>
      <c r="F39" s="58" t="s">
        <v>38</v>
      </c>
      <c r="G39" s="48">
        <v>8.9471000000000007</v>
      </c>
      <c r="H39" s="155">
        <v>8.9712916666666676</v>
      </c>
    </row>
    <row r="40" spans="2:8" x14ac:dyDescent="0.2">
      <c r="B40" s="3">
        <v>27791</v>
      </c>
      <c r="C40" s="4">
        <v>8.9389000000000003</v>
      </c>
      <c r="E40" s="161"/>
      <c r="F40" s="59" t="s">
        <v>39</v>
      </c>
      <c r="G40" s="4">
        <v>8.9389000000000003</v>
      </c>
      <c r="H40" s="156"/>
    </row>
    <row r="41" spans="2:8" x14ac:dyDescent="0.2">
      <c r="B41" s="3">
        <v>27820</v>
      </c>
      <c r="C41" s="4">
        <v>8.9648000000000003</v>
      </c>
      <c r="E41" s="161"/>
      <c r="F41" s="59" t="s">
        <v>40</v>
      </c>
      <c r="G41" s="4">
        <v>8.9648000000000003</v>
      </c>
      <c r="H41" s="156"/>
    </row>
    <row r="42" spans="2:8" x14ac:dyDescent="0.2">
      <c r="B42" s="3">
        <v>27851</v>
      </c>
      <c r="C42" s="4">
        <v>8.9917999999999996</v>
      </c>
      <c r="E42" s="161"/>
      <c r="F42" s="59" t="s">
        <v>41</v>
      </c>
      <c r="G42" s="4">
        <v>8.9917999999999996</v>
      </c>
      <c r="H42" s="156"/>
    </row>
    <row r="43" spans="2:8" x14ac:dyDescent="0.2">
      <c r="B43" s="3">
        <v>27881</v>
      </c>
      <c r="C43" s="4">
        <v>9.0265000000000004</v>
      </c>
      <c r="E43" s="161"/>
      <c r="F43" s="59" t="s">
        <v>42</v>
      </c>
      <c r="G43" s="4">
        <v>9.0265000000000004</v>
      </c>
      <c r="H43" s="156"/>
    </row>
    <row r="44" spans="2:8" x14ac:dyDescent="0.2">
      <c r="B44" s="3">
        <v>27912</v>
      </c>
      <c r="C44" s="4">
        <v>9.1109000000000009</v>
      </c>
      <c r="E44" s="161"/>
      <c r="F44" s="59" t="s">
        <v>43</v>
      </c>
      <c r="G44" s="4">
        <v>9.1109000000000009</v>
      </c>
      <c r="H44" s="156"/>
    </row>
    <row r="45" spans="2:8" x14ac:dyDescent="0.2">
      <c r="B45" s="3">
        <v>27942</v>
      </c>
      <c r="C45" s="4">
        <v>8.9232999999999993</v>
      </c>
      <c r="E45" s="161"/>
      <c r="F45" s="59" t="s">
        <v>44</v>
      </c>
      <c r="G45" s="4">
        <v>8.9232999999999993</v>
      </c>
      <c r="H45" s="156"/>
    </row>
    <row r="46" spans="2:8" x14ac:dyDescent="0.2">
      <c r="B46" s="3">
        <v>27973</v>
      </c>
      <c r="C46" s="4">
        <v>8.9755000000000003</v>
      </c>
      <c r="E46" s="161"/>
      <c r="F46" s="59" t="s">
        <v>45</v>
      </c>
      <c r="G46" s="4">
        <v>8.9755000000000003</v>
      </c>
      <c r="H46" s="156"/>
    </row>
    <row r="47" spans="2:8" x14ac:dyDescent="0.2">
      <c r="B47" s="3">
        <v>28004</v>
      </c>
      <c r="C47" s="4">
        <v>9.0614000000000008</v>
      </c>
      <c r="E47" s="161"/>
      <c r="F47" s="59" t="s">
        <v>46</v>
      </c>
      <c r="G47" s="4">
        <v>9.0614000000000008</v>
      </c>
      <c r="H47" s="156"/>
    </row>
    <row r="48" spans="2:8" x14ac:dyDescent="0.2">
      <c r="B48" s="3">
        <v>28034</v>
      </c>
      <c r="C48" s="4">
        <v>8.8960000000000008</v>
      </c>
      <c r="E48" s="161"/>
      <c r="F48" s="59" t="s">
        <v>47</v>
      </c>
      <c r="G48" s="4">
        <v>8.8960000000000008</v>
      </c>
      <c r="H48" s="156"/>
    </row>
    <row r="49" spans="2:8" x14ac:dyDescent="0.2">
      <c r="B49" s="3">
        <v>28065</v>
      </c>
      <c r="C49" s="4">
        <v>8.9657999999999998</v>
      </c>
      <c r="E49" s="161"/>
      <c r="F49" s="59" t="s">
        <v>48</v>
      </c>
      <c r="G49" s="4">
        <v>8.9657999999999998</v>
      </c>
      <c r="H49" s="156"/>
    </row>
    <row r="50" spans="2:8" ht="15.75" thickBot="1" x14ac:dyDescent="0.25">
      <c r="B50" s="3">
        <v>28095</v>
      </c>
      <c r="C50" s="4">
        <v>8.8535000000000004</v>
      </c>
      <c r="E50" s="162"/>
      <c r="F50" s="60" t="s">
        <v>49</v>
      </c>
      <c r="G50" s="6">
        <v>8.8535000000000004</v>
      </c>
      <c r="H50" s="157"/>
    </row>
    <row r="51" spans="2:8" x14ac:dyDescent="0.2">
      <c r="B51" s="3">
        <v>28126</v>
      </c>
      <c r="C51" s="4">
        <v>8.9052000000000007</v>
      </c>
      <c r="E51" s="160">
        <v>1977</v>
      </c>
      <c r="F51" s="58" t="s">
        <v>50</v>
      </c>
      <c r="G51" s="48">
        <v>8.9052000000000007</v>
      </c>
      <c r="H51" s="155">
        <v>8.7672416666666653</v>
      </c>
    </row>
    <row r="52" spans="2:8" x14ac:dyDescent="0.2">
      <c r="B52" s="3">
        <v>28157</v>
      </c>
      <c r="C52" s="4">
        <v>8.8626000000000005</v>
      </c>
      <c r="E52" s="161"/>
      <c r="F52" s="59" t="s">
        <v>51</v>
      </c>
      <c r="G52" s="4">
        <v>8.8626000000000005</v>
      </c>
      <c r="H52" s="156"/>
    </row>
    <row r="53" spans="2:8" x14ac:dyDescent="0.2">
      <c r="B53" s="3">
        <v>28185</v>
      </c>
      <c r="C53" s="4">
        <v>8.8416999999999994</v>
      </c>
      <c r="E53" s="161"/>
      <c r="F53" s="59" t="s">
        <v>52</v>
      </c>
      <c r="G53" s="4">
        <v>8.8416999999999994</v>
      </c>
      <c r="H53" s="156"/>
    </row>
    <row r="54" spans="2:8" x14ac:dyDescent="0.2">
      <c r="B54" s="3">
        <v>28216</v>
      </c>
      <c r="C54" s="4">
        <v>8.8429000000000002</v>
      </c>
      <c r="E54" s="161"/>
      <c r="F54" s="59" t="s">
        <v>53</v>
      </c>
      <c r="G54" s="4">
        <v>8.8429000000000002</v>
      </c>
      <c r="H54" s="156"/>
    </row>
    <row r="55" spans="2:8" x14ac:dyDescent="0.2">
      <c r="B55" s="3">
        <v>28246</v>
      </c>
      <c r="C55" s="4">
        <v>8.8338000000000001</v>
      </c>
      <c r="E55" s="161"/>
      <c r="F55" s="59" t="s">
        <v>54</v>
      </c>
      <c r="G55" s="4">
        <v>8.8338000000000001</v>
      </c>
      <c r="H55" s="156"/>
    </row>
    <row r="56" spans="2:8" x14ac:dyDescent="0.2">
      <c r="B56" s="3">
        <v>28277</v>
      </c>
      <c r="C56" s="4">
        <v>8.8605</v>
      </c>
      <c r="E56" s="161"/>
      <c r="F56" s="59" t="s">
        <v>55</v>
      </c>
      <c r="G56" s="4">
        <v>8.8605</v>
      </c>
      <c r="H56" s="156"/>
    </row>
    <row r="57" spans="2:8" x14ac:dyDescent="0.2">
      <c r="B57" s="3">
        <v>28307</v>
      </c>
      <c r="C57" s="4">
        <v>8.8163</v>
      </c>
      <c r="E57" s="161"/>
      <c r="F57" s="59" t="s">
        <v>56</v>
      </c>
      <c r="G57" s="4">
        <v>8.8163</v>
      </c>
      <c r="H57" s="156"/>
    </row>
    <row r="58" spans="2:8" x14ac:dyDescent="0.2">
      <c r="B58" s="3">
        <v>28338</v>
      </c>
      <c r="C58" s="4">
        <v>8.7212999999999994</v>
      </c>
      <c r="E58" s="161"/>
      <c r="F58" s="59" t="s">
        <v>57</v>
      </c>
      <c r="G58" s="4">
        <v>8.7212999999999994</v>
      </c>
      <c r="H58" s="156"/>
    </row>
    <row r="59" spans="2:8" x14ac:dyDescent="0.2">
      <c r="B59" s="3">
        <v>28369</v>
      </c>
      <c r="C59" s="4">
        <v>8.73</v>
      </c>
      <c r="E59" s="161"/>
      <c r="F59" s="59" t="s">
        <v>58</v>
      </c>
      <c r="G59" s="4">
        <v>8.73</v>
      </c>
      <c r="H59" s="156"/>
    </row>
    <row r="60" spans="2:8" x14ac:dyDescent="0.2">
      <c r="B60" s="3">
        <v>28399</v>
      </c>
      <c r="C60" s="4">
        <v>8.6150000000000002</v>
      </c>
      <c r="E60" s="161"/>
      <c r="F60" s="59" t="s">
        <v>59</v>
      </c>
      <c r="G60" s="4">
        <v>8.6150000000000002</v>
      </c>
      <c r="H60" s="156"/>
    </row>
    <row r="61" spans="2:8" x14ac:dyDescent="0.2">
      <c r="B61" s="3">
        <v>28430</v>
      </c>
      <c r="C61" s="4">
        <v>8.6404999999999994</v>
      </c>
      <c r="E61" s="161"/>
      <c r="F61" s="59" t="s">
        <v>60</v>
      </c>
      <c r="G61" s="4">
        <v>8.6404999999999994</v>
      </c>
      <c r="H61" s="156"/>
    </row>
    <row r="62" spans="2:8" ht="15.75" thickBot="1" x14ac:dyDescent="0.25">
      <c r="B62" s="3">
        <v>28460</v>
      </c>
      <c r="C62" s="4">
        <v>8.5371000000000006</v>
      </c>
      <c r="E62" s="162"/>
      <c r="F62" s="60" t="s">
        <v>61</v>
      </c>
      <c r="G62" s="6">
        <v>8.5371000000000006</v>
      </c>
      <c r="H62" s="157"/>
    </row>
    <row r="63" spans="2:8" x14ac:dyDescent="0.2">
      <c r="B63" s="3">
        <v>28491</v>
      </c>
      <c r="C63" s="4">
        <v>8.2010000000000005</v>
      </c>
      <c r="E63" s="160">
        <v>1978</v>
      </c>
      <c r="F63" s="58" t="s">
        <v>62</v>
      </c>
      <c r="G63" s="48">
        <v>8.2010000000000005</v>
      </c>
      <c r="H63" s="155">
        <v>8.1956166666666661</v>
      </c>
    </row>
    <row r="64" spans="2:8" x14ac:dyDescent="0.2">
      <c r="B64" s="3">
        <v>28522</v>
      </c>
      <c r="C64" s="4">
        <v>8.1094000000000008</v>
      </c>
      <c r="E64" s="161"/>
      <c r="F64" s="59" t="s">
        <v>63</v>
      </c>
      <c r="G64" s="4">
        <v>8.1094000000000008</v>
      </c>
      <c r="H64" s="156"/>
    </row>
    <row r="65" spans="2:8" x14ac:dyDescent="0.2">
      <c r="B65" s="3">
        <v>28550</v>
      </c>
      <c r="C65" s="4">
        <v>8.2078000000000007</v>
      </c>
      <c r="E65" s="161"/>
      <c r="F65" s="59" t="s">
        <v>64</v>
      </c>
      <c r="G65" s="4">
        <v>8.2078000000000007</v>
      </c>
      <c r="H65" s="156"/>
    </row>
    <row r="66" spans="2:8" x14ac:dyDescent="0.2">
      <c r="B66" s="3">
        <v>28581</v>
      </c>
      <c r="C66" s="4">
        <v>8.4649999999999999</v>
      </c>
      <c r="E66" s="161"/>
      <c r="F66" s="59" t="s">
        <v>65</v>
      </c>
      <c r="G66" s="4">
        <v>8.4649999999999999</v>
      </c>
      <c r="H66" s="156"/>
    </row>
    <row r="67" spans="2:8" x14ac:dyDescent="0.2">
      <c r="B67" s="3">
        <v>28611</v>
      </c>
      <c r="C67" s="4">
        <v>8.5827000000000009</v>
      </c>
      <c r="E67" s="161"/>
      <c r="F67" s="59" t="s">
        <v>66</v>
      </c>
      <c r="G67" s="4">
        <v>8.5827000000000009</v>
      </c>
      <c r="H67" s="156"/>
    </row>
    <row r="68" spans="2:8" x14ac:dyDescent="0.2">
      <c r="B68" s="3">
        <v>28642</v>
      </c>
      <c r="C68" s="4">
        <v>8.4040999999999997</v>
      </c>
      <c r="E68" s="161"/>
      <c r="F68" s="59" t="s">
        <v>67</v>
      </c>
      <c r="G68" s="4">
        <v>8.4040999999999997</v>
      </c>
      <c r="H68" s="156"/>
    </row>
    <row r="69" spans="2:8" x14ac:dyDescent="0.2">
      <c r="B69" s="3">
        <v>28672</v>
      </c>
      <c r="C69" s="4">
        <v>8.1664999999999992</v>
      </c>
      <c r="E69" s="161"/>
      <c r="F69" s="59" t="s">
        <v>68</v>
      </c>
      <c r="G69" s="4">
        <v>8.1664999999999992</v>
      </c>
      <c r="H69" s="156"/>
    </row>
    <row r="70" spans="2:8" x14ac:dyDescent="0.2">
      <c r="B70" s="3">
        <v>28703</v>
      </c>
      <c r="C70" s="4">
        <v>8.0138999999999996</v>
      </c>
      <c r="E70" s="161"/>
      <c r="F70" s="59" t="s">
        <v>69</v>
      </c>
      <c r="G70" s="4">
        <v>8.0138999999999996</v>
      </c>
      <c r="H70" s="156"/>
    </row>
    <row r="71" spans="2:8" x14ac:dyDescent="0.2">
      <c r="B71" s="3">
        <v>28734</v>
      </c>
      <c r="C71" s="4">
        <v>8.0365000000000002</v>
      </c>
      <c r="E71" s="161"/>
      <c r="F71" s="59" t="s">
        <v>70</v>
      </c>
      <c r="G71" s="4">
        <v>8.0365000000000002</v>
      </c>
      <c r="H71" s="156"/>
    </row>
    <row r="72" spans="2:8" x14ac:dyDescent="0.2">
      <c r="B72" s="3">
        <v>28764</v>
      </c>
      <c r="C72" s="4">
        <v>7.9109999999999996</v>
      </c>
      <c r="E72" s="161"/>
      <c r="F72" s="59" t="s">
        <v>71</v>
      </c>
      <c r="G72" s="4">
        <v>7.9109999999999996</v>
      </c>
      <c r="H72" s="156"/>
    </row>
    <row r="73" spans="2:8" x14ac:dyDescent="0.2">
      <c r="B73" s="3">
        <v>28795</v>
      </c>
      <c r="C73" s="4">
        <v>8.0335000000000001</v>
      </c>
      <c r="E73" s="161"/>
      <c r="F73" s="59" t="s">
        <v>72</v>
      </c>
      <c r="G73" s="4">
        <v>8.0335000000000001</v>
      </c>
      <c r="H73" s="156"/>
    </row>
    <row r="74" spans="2:8" ht="15.75" thickBot="1" x14ac:dyDescent="0.25">
      <c r="B74" s="3">
        <v>28825</v>
      </c>
      <c r="C74" s="4">
        <v>8.2159999999999993</v>
      </c>
      <c r="E74" s="162"/>
      <c r="F74" s="60" t="s">
        <v>73</v>
      </c>
      <c r="G74" s="6">
        <v>8.2159999999999993</v>
      </c>
      <c r="H74" s="157"/>
    </row>
    <row r="75" spans="2:8" x14ac:dyDescent="0.2">
      <c r="B75" s="3">
        <v>28856</v>
      </c>
      <c r="C75" s="4">
        <v>8.2090999999999994</v>
      </c>
      <c r="E75" s="160">
        <v>1979</v>
      </c>
      <c r="F75" s="58" t="s">
        <v>74</v>
      </c>
      <c r="G75" s="48">
        <v>8.2090999999999994</v>
      </c>
      <c r="H75" s="155">
        <v>8.1572499999999994</v>
      </c>
    </row>
    <row r="76" spans="2:8" x14ac:dyDescent="0.2">
      <c r="B76" s="3">
        <v>28887</v>
      </c>
      <c r="C76" s="4">
        <v>8.25</v>
      </c>
      <c r="E76" s="161"/>
      <c r="F76" s="59" t="s">
        <v>75</v>
      </c>
      <c r="G76" s="4">
        <v>8.25</v>
      </c>
      <c r="H76" s="156"/>
    </row>
    <row r="77" spans="2:8" x14ac:dyDescent="0.2">
      <c r="B77" s="3">
        <v>28915</v>
      </c>
      <c r="C77" s="4">
        <v>8.2417999999999996</v>
      </c>
      <c r="E77" s="161"/>
      <c r="F77" s="59" t="s">
        <v>76</v>
      </c>
      <c r="G77" s="4">
        <v>8.2417999999999996</v>
      </c>
      <c r="H77" s="156"/>
    </row>
    <row r="78" spans="2:8" x14ac:dyDescent="0.2">
      <c r="B78" s="3">
        <v>28946</v>
      </c>
      <c r="C78" s="4">
        <v>8.2062000000000008</v>
      </c>
      <c r="E78" s="161"/>
      <c r="F78" s="59" t="s">
        <v>77</v>
      </c>
      <c r="G78" s="4">
        <v>8.2062000000000008</v>
      </c>
      <c r="H78" s="156"/>
    </row>
    <row r="79" spans="2:8" x14ac:dyDescent="0.2">
      <c r="B79" s="3">
        <v>28976</v>
      </c>
      <c r="C79" s="4">
        <v>8.2890999999999995</v>
      </c>
      <c r="E79" s="161"/>
      <c r="F79" s="59" t="s">
        <v>78</v>
      </c>
      <c r="G79" s="4">
        <v>8.2890999999999995</v>
      </c>
      <c r="H79" s="156"/>
    </row>
    <row r="80" spans="2:8" x14ac:dyDescent="0.2">
      <c r="B80" s="3">
        <v>29007</v>
      </c>
      <c r="C80" s="4">
        <v>8.1189999999999998</v>
      </c>
      <c r="E80" s="161"/>
      <c r="F80" s="59" t="s">
        <v>79</v>
      </c>
      <c r="G80" s="4">
        <v>8.1189999999999998</v>
      </c>
      <c r="H80" s="156"/>
    </row>
    <row r="81" spans="2:8" x14ac:dyDescent="0.2">
      <c r="B81" s="3">
        <v>29037</v>
      </c>
      <c r="C81" s="4">
        <v>7.9066999999999998</v>
      </c>
      <c r="E81" s="161"/>
      <c r="F81" s="59" t="s">
        <v>80</v>
      </c>
      <c r="G81" s="4">
        <v>7.9066999999999998</v>
      </c>
      <c r="H81" s="156"/>
    </row>
    <row r="82" spans="2:8" x14ac:dyDescent="0.2">
      <c r="B82" s="3">
        <v>29068</v>
      </c>
      <c r="C82" s="4">
        <v>8.0113000000000003</v>
      </c>
      <c r="E82" s="161"/>
      <c r="F82" s="59" t="s">
        <v>81</v>
      </c>
      <c r="G82" s="4">
        <v>8.0113000000000003</v>
      </c>
      <c r="H82" s="156"/>
    </row>
    <row r="83" spans="2:8" x14ac:dyDescent="0.2">
      <c r="B83" s="3">
        <v>29099</v>
      </c>
      <c r="C83" s="4">
        <v>8.1357999999999997</v>
      </c>
      <c r="E83" s="161"/>
      <c r="F83" s="59" t="s">
        <v>82</v>
      </c>
      <c r="G83" s="4">
        <v>8.1357999999999997</v>
      </c>
      <c r="H83" s="156"/>
    </row>
    <row r="84" spans="2:8" x14ac:dyDescent="0.2">
      <c r="B84" s="3">
        <v>29129</v>
      </c>
      <c r="C84" s="4">
        <v>8.2258999999999993</v>
      </c>
      <c r="E84" s="161"/>
      <c r="F84" s="59" t="s">
        <v>83</v>
      </c>
      <c r="G84" s="4">
        <v>8.2258999999999993</v>
      </c>
      <c r="H84" s="156"/>
    </row>
    <row r="85" spans="2:8" x14ac:dyDescent="0.2">
      <c r="B85" s="3">
        <v>29160</v>
      </c>
      <c r="C85" s="4">
        <v>8.1926000000000005</v>
      </c>
      <c r="E85" s="161"/>
      <c r="F85" s="59" t="s">
        <v>84</v>
      </c>
      <c r="G85" s="4">
        <v>8.1926000000000005</v>
      </c>
      <c r="H85" s="156"/>
    </row>
    <row r="86" spans="2:8" ht="15.75" thickBot="1" x14ac:dyDescent="0.25">
      <c r="B86" s="3">
        <v>29190</v>
      </c>
      <c r="C86" s="4">
        <v>8.0995000000000008</v>
      </c>
      <c r="E86" s="162"/>
      <c r="F86" s="60" t="s">
        <v>85</v>
      </c>
      <c r="G86" s="6">
        <v>8.0995000000000008</v>
      </c>
      <c r="H86" s="157"/>
    </row>
    <row r="87" spans="2:8" x14ac:dyDescent="0.2">
      <c r="B87" s="3">
        <v>29221</v>
      </c>
      <c r="C87" s="4">
        <v>7.9882</v>
      </c>
      <c r="E87" s="160">
        <v>1980</v>
      </c>
      <c r="F87" s="58" t="s">
        <v>86</v>
      </c>
      <c r="G87" s="48">
        <v>7.9882</v>
      </c>
      <c r="H87" s="155">
        <v>7.8854916666666668</v>
      </c>
    </row>
    <row r="88" spans="2:8" x14ac:dyDescent="0.2">
      <c r="B88" s="3">
        <v>29252</v>
      </c>
      <c r="C88" s="4">
        <v>7.9816000000000003</v>
      </c>
      <c r="E88" s="161"/>
      <c r="F88" s="59" t="s">
        <v>87</v>
      </c>
      <c r="G88" s="4">
        <v>7.9816000000000003</v>
      </c>
      <c r="H88" s="156"/>
    </row>
    <row r="89" spans="2:8" x14ac:dyDescent="0.2">
      <c r="B89" s="3">
        <v>29281</v>
      </c>
      <c r="C89" s="4">
        <v>8.1518999999999995</v>
      </c>
      <c r="E89" s="161"/>
      <c r="F89" s="59" t="s">
        <v>88</v>
      </c>
      <c r="G89" s="4">
        <v>8.1518999999999995</v>
      </c>
      <c r="H89" s="156"/>
    </row>
    <row r="90" spans="2:8" x14ac:dyDescent="0.2">
      <c r="B90" s="3">
        <v>29312</v>
      </c>
      <c r="C90" s="4">
        <v>8.07</v>
      </c>
      <c r="E90" s="161"/>
      <c r="F90" s="59" t="s">
        <v>89</v>
      </c>
      <c r="G90" s="4">
        <v>8.07</v>
      </c>
      <c r="H90" s="156"/>
    </row>
    <row r="91" spans="2:8" x14ac:dyDescent="0.2">
      <c r="B91" s="3">
        <v>29342</v>
      </c>
      <c r="C91" s="4">
        <v>7.8586</v>
      </c>
      <c r="E91" s="161"/>
      <c r="F91" s="59" t="s">
        <v>90</v>
      </c>
      <c r="G91" s="4">
        <v>7.8586</v>
      </c>
      <c r="H91" s="156"/>
    </row>
    <row r="92" spans="2:8" x14ac:dyDescent="0.2">
      <c r="B92" s="3">
        <v>29373</v>
      </c>
      <c r="C92" s="4">
        <v>7.8423999999999996</v>
      </c>
      <c r="E92" s="161"/>
      <c r="F92" s="59" t="s">
        <v>91</v>
      </c>
      <c r="G92" s="4">
        <v>7.8423999999999996</v>
      </c>
      <c r="H92" s="156"/>
    </row>
    <row r="93" spans="2:8" x14ac:dyDescent="0.2">
      <c r="B93" s="3">
        <v>29403</v>
      </c>
      <c r="C93" s="4">
        <v>7.7664</v>
      </c>
      <c r="E93" s="161"/>
      <c r="F93" s="59" t="s">
        <v>92</v>
      </c>
      <c r="G93" s="4">
        <v>7.7664</v>
      </c>
      <c r="H93" s="156"/>
    </row>
    <row r="94" spans="2:8" x14ac:dyDescent="0.2">
      <c r="B94" s="3">
        <v>29434</v>
      </c>
      <c r="C94" s="4">
        <v>7.7824</v>
      </c>
      <c r="E94" s="161"/>
      <c r="F94" s="59" t="s">
        <v>93</v>
      </c>
      <c r="G94" s="4">
        <v>7.7824</v>
      </c>
      <c r="H94" s="156"/>
    </row>
    <row r="95" spans="2:8" x14ac:dyDescent="0.2">
      <c r="B95" s="3">
        <v>29465</v>
      </c>
      <c r="C95" s="4">
        <v>7.7495000000000003</v>
      </c>
      <c r="E95" s="161"/>
      <c r="F95" s="59" t="s">
        <v>94</v>
      </c>
      <c r="G95" s="4">
        <v>7.7495000000000003</v>
      </c>
      <c r="H95" s="156"/>
    </row>
    <row r="96" spans="2:8" x14ac:dyDescent="0.2">
      <c r="B96" s="3">
        <v>29495</v>
      </c>
      <c r="C96" s="4">
        <v>7.7323000000000004</v>
      </c>
      <c r="E96" s="161"/>
      <c r="F96" s="59" t="s">
        <v>95</v>
      </c>
      <c r="G96" s="4">
        <v>7.7323000000000004</v>
      </c>
      <c r="H96" s="156"/>
    </row>
    <row r="97" spans="2:8" x14ac:dyDescent="0.2">
      <c r="B97" s="3">
        <v>29526</v>
      </c>
      <c r="C97" s="4">
        <v>7.7712000000000003</v>
      </c>
      <c r="E97" s="161"/>
      <c r="F97" s="59" t="s">
        <v>96</v>
      </c>
      <c r="G97" s="4">
        <v>7.7712000000000003</v>
      </c>
      <c r="H97" s="156"/>
    </row>
    <row r="98" spans="2:8" ht="15.75" thickBot="1" x14ac:dyDescent="0.25">
      <c r="B98" s="3">
        <v>29556</v>
      </c>
      <c r="C98" s="4">
        <v>7.9314</v>
      </c>
      <c r="E98" s="162"/>
      <c r="F98" s="60" t="s">
        <v>97</v>
      </c>
      <c r="G98" s="6">
        <v>7.9314</v>
      </c>
      <c r="H98" s="157"/>
    </row>
    <row r="99" spans="2:8" x14ac:dyDescent="0.2">
      <c r="B99" s="3">
        <v>29587</v>
      </c>
      <c r="C99" s="4">
        <v>7.9576000000000002</v>
      </c>
      <c r="E99" s="160">
        <v>1981</v>
      </c>
      <c r="F99" s="58" t="s">
        <v>98</v>
      </c>
      <c r="G99" s="48">
        <v>7.9576000000000002</v>
      </c>
      <c r="H99" s="155">
        <v>8.6797583333333339</v>
      </c>
    </row>
    <row r="100" spans="2:8" x14ac:dyDescent="0.2">
      <c r="B100" s="3">
        <v>29618</v>
      </c>
      <c r="C100" s="4">
        <v>8.2210999999999999</v>
      </c>
      <c r="E100" s="161"/>
      <c r="F100" s="59" t="s">
        <v>99</v>
      </c>
      <c r="G100" s="4">
        <v>8.2210999999999999</v>
      </c>
      <c r="H100" s="156"/>
    </row>
    <row r="101" spans="2:8" x14ac:dyDescent="0.2">
      <c r="B101" s="3">
        <v>29646</v>
      </c>
      <c r="C101" s="4">
        <v>8.2431999999999999</v>
      </c>
      <c r="E101" s="161"/>
      <c r="F101" s="59" t="s">
        <v>100</v>
      </c>
      <c r="G101" s="4">
        <v>8.2431999999999999</v>
      </c>
      <c r="H101" s="156"/>
    </row>
    <row r="102" spans="2:8" x14ac:dyDescent="0.2">
      <c r="B102" s="3">
        <v>29677</v>
      </c>
      <c r="C102" s="4">
        <v>8.2918000000000003</v>
      </c>
      <c r="E102" s="161"/>
      <c r="F102" s="59" t="s">
        <v>101</v>
      </c>
      <c r="G102" s="4">
        <v>8.2918000000000003</v>
      </c>
      <c r="H102" s="156"/>
    </row>
    <row r="103" spans="2:8" x14ac:dyDescent="0.2">
      <c r="B103" s="3">
        <v>29707</v>
      </c>
      <c r="C103" s="4">
        <v>8.4045000000000005</v>
      </c>
      <c r="E103" s="161"/>
      <c r="F103" s="59" t="s">
        <v>102</v>
      </c>
      <c r="G103" s="4">
        <v>8.4045000000000005</v>
      </c>
      <c r="H103" s="156"/>
    </row>
    <row r="104" spans="2:8" x14ac:dyDescent="0.2">
      <c r="B104" s="3">
        <v>29738</v>
      </c>
      <c r="C104" s="4">
        <v>8.5564</v>
      </c>
      <c r="E104" s="161"/>
      <c r="F104" s="59" t="s">
        <v>103</v>
      </c>
      <c r="G104" s="4">
        <v>8.5564</v>
      </c>
      <c r="H104" s="156"/>
    </row>
    <row r="105" spans="2:8" x14ac:dyDescent="0.2">
      <c r="B105" s="3">
        <v>29768</v>
      </c>
      <c r="C105" s="4">
        <v>8.9064999999999994</v>
      </c>
      <c r="E105" s="161"/>
      <c r="F105" s="59" t="s">
        <v>104</v>
      </c>
      <c r="G105" s="4">
        <v>8.9064999999999994</v>
      </c>
      <c r="H105" s="156"/>
    </row>
    <row r="106" spans="2:8" x14ac:dyDescent="0.2">
      <c r="B106" s="3">
        <v>29799</v>
      </c>
      <c r="C106" s="4">
        <v>9.0604999999999993</v>
      </c>
      <c r="E106" s="161"/>
      <c r="F106" s="59" t="s">
        <v>105</v>
      </c>
      <c r="G106" s="4">
        <v>9.0604999999999993</v>
      </c>
      <c r="H106" s="156"/>
    </row>
    <row r="107" spans="2:8" x14ac:dyDescent="0.2">
      <c r="B107" s="3">
        <v>29830</v>
      </c>
      <c r="C107" s="4">
        <v>9.1151999999999997</v>
      </c>
      <c r="E107" s="161"/>
      <c r="F107" s="59" t="s">
        <v>106</v>
      </c>
      <c r="G107" s="4">
        <v>9.1151999999999997</v>
      </c>
      <c r="H107" s="156"/>
    </row>
    <row r="108" spans="2:8" x14ac:dyDescent="0.2">
      <c r="B108" s="3">
        <v>29860</v>
      </c>
      <c r="C108" s="4">
        <v>9.1348000000000003</v>
      </c>
      <c r="E108" s="161"/>
      <c r="F108" s="59" t="s">
        <v>107</v>
      </c>
      <c r="G108" s="4">
        <v>9.1348000000000003</v>
      </c>
      <c r="H108" s="156"/>
    </row>
    <row r="109" spans="2:8" x14ac:dyDescent="0.2">
      <c r="B109" s="3">
        <v>29891</v>
      </c>
      <c r="C109" s="4">
        <v>9.1349999999999998</v>
      </c>
      <c r="E109" s="161"/>
      <c r="F109" s="59" t="s">
        <v>108</v>
      </c>
      <c r="G109" s="4">
        <v>9.1349999999999998</v>
      </c>
      <c r="H109" s="156"/>
    </row>
    <row r="110" spans="2:8" ht="15.75" thickBot="1" x14ac:dyDescent="0.25">
      <c r="B110" s="3">
        <v>29921</v>
      </c>
      <c r="C110" s="4">
        <v>9.1304999999999996</v>
      </c>
      <c r="E110" s="162"/>
      <c r="F110" s="60" t="s">
        <v>109</v>
      </c>
      <c r="G110" s="6">
        <v>9.1304999999999996</v>
      </c>
      <c r="H110" s="157"/>
    </row>
    <row r="111" spans="2:8" x14ac:dyDescent="0.2">
      <c r="B111" s="3">
        <v>29952</v>
      </c>
      <c r="C111" s="4">
        <v>9.1524999999999999</v>
      </c>
      <c r="E111" s="160">
        <v>1982</v>
      </c>
      <c r="F111" s="58" t="s">
        <v>110</v>
      </c>
      <c r="G111" s="48">
        <v>9.1524999999999999</v>
      </c>
      <c r="H111" s="155">
        <v>9.4827333333333339</v>
      </c>
    </row>
    <row r="112" spans="2:8" x14ac:dyDescent="0.2">
      <c r="B112" s="3">
        <v>29983</v>
      </c>
      <c r="C112" s="4">
        <v>9.2143999999999995</v>
      </c>
      <c r="E112" s="161"/>
      <c r="F112" s="59" t="s">
        <v>111</v>
      </c>
      <c r="G112" s="4">
        <v>9.2143999999999995</v>
      </c>
      <c r="H112" s="156"/>
    </row>
    <row r="113" spans="2:8" x14ac:dyDescent="0.2">
      <c r="B113" s="3">
        <v>30011</v>
      </c>
      <c r="C113" s="4">
        <v>9.2934999999999999</v>
      </c>
      <c r="E113" s="161"/>
      <c r="F113" s="59" t="s">
        <v>112</v>
      </c>
      <c r="G113" s="4">
        <v>9.2934999999999999</v>
      </c>
      <c r="H113" s="156"/>
    </row>
    <row r="114" spans="2:8" x14ac:dyDescent="0.2">
      <c r="B114" s="3">
        <v>30042</v>
      </c>
      <c r="C114" s="4">
        <v>9.3923000000000005</v>
      </c>
      <c r="E114" s="161"/>
      <c r="F114" s="59" t="s">
        <v>113</v>
      </c>
      <c r="G114" s="4">
        <v>9.3923000000000005</v>
      </c>
      <c r="H114" s="156"/>
    </row>
    <row r="115" spans="2:8" x14ac:dyDescent="0.2">
      <c r="B115" s="3">
        <v>30072</v>
      </c>
      <c r="C115" s="4">
        <v>9.2965</v>
      </c>
      <c r="E115" s="161"/>
      <c r="F115" s="59" t="s">
        <v>114</v>
      </c>
      <c r="G115" s="4">
        <v>9.2965</v>
      </c>
      <c r="H115" s="156"/>
    </row>
    <row r="116" spans="2:8" x14ac:dyDescent="0.2">
      <c r="B116" s="3">
        <v>30103</v>
      </c>
      <c r="C116" s="4">
        <v>9.4667999999999992</v>
      </c>
      <c r="E116" s="161"/>
      <c r="F116" s="59" t="s">
        <v>115</v>
      </c>
      <c r="G116" s="4">
        <v>9.4667999999999992</v>
      </c>
      <c r="H116" s="156"/>
    </row>
    <row r="117" spans="2:8" x14ac:dyDescent="0.2">
      <c r="B117" s="3">
        <v>30133</v>
      </c>
      <c r="C117" s="4">
        <v>9.5632999999999999</v>
      </c>
      <c r="E117" s="161"/>
      <c r="F117" s="59" t="s">
        <v>116</v>
      </c>
      <c r="G117" s="4">
        <v>9.5632999999999999</v>
      </c>
      <c r="H117" s="156"/>
    </row>
    <row r="118" spans="2:8" x14ac:dyDescent="0.2">
      <c r="B118" s="3">
        <v>30164</v>
      </c>
      <c r="C118" s="4">
        <v>9.5740999999999996</v>
      </c>
      <c r="E118" s="161"/>
      <c r="F118" s="59" t="s">
        <v>117</v>
      </c>
      <c r="G118" s="4">
        <v>9.5740999999999996</v>
      </c>
      <c r="H118" s="156"/>
    </row>
    <row r="119" spans="2:8" x14ac:dyDescent="0.2">
      <c r="B119" s="3">
        <v>30195</v>
      </c>
      <c r="C119" s="4">
        <v>9.6494999999999997</v>
      </c>
      <c r="E119" s="161"/>
      <c r="F119" s="59" t="s">
        <v>118</v>
      </c>
      <c r="G119" s="4">
        <v>9.6494999999999997</v>
      </c>
      <c r="H119" s="156"/>
    </row>
    <row r="120" spans="2:8" x14ac:dyDescent="0.2">
      <c r="B120" s="3">
        <v>30225</v>
      </c>
      <c r="C120" s="4">
        <v>9.7004999999999999</v>
      </c>
      <c r="E120" s="161"/>
      <c r="F120" s="59" t="s">
        <v>119</v>
      </c>
      <c r="G120" s="4">
        <v>9.7004999999999999</v>
      </c>
      <c r="H120" s="156"/>
    </row>
    <row r="121" spans="2:8" x14ac:dyDescent="0.2">
      <c r="B121" s="3">
        <v>30256</v>
      </c>
      <c r="C121" s="4">
        <v>9.7967999999999993</v>
      </c>
      <c r="E121" s="161"/>
      <c r="F121" s="59" t="s">
        <v>120</v>
      </c>
      <c r="G121" s="4">
        <v>9.7967999999999993</v>
      </c>
      <c r="H121" s="156"/>
    </row>
    <row r="122" spans="2:8" ht="15.75" thickBot="1" x14ac:dyDescent="0.25">
      <c r="B122" s="3">
        <v>30286</v>
      </c>
      <c r="C122" s="4">
        <v>9.6926000000000005</v>
      </c>
      <c r="E122" s="162"/>
      <c r="F122" s="60" t="s">
        <v>121</v>
      </c>
      <c r="G122" s="6">
        <v>9.6926000000000005</v>
      </c>
      <c r="H122" s="157"/>
    </row>
    <row r="123" spans="2:8" x14ac:dyDescent="0.2">
      <c r="B123" s="3">
        <v>30317</v>
      </c>
      <c r="C123" s="4">
        <v>9.7937999999999992</v>
      </c>
      <c r="E123" s="160">
        <v>1983</v>
      </c>
      <c r="F123" s="58" t="s">
        <v>122</v>
      </c>
      <c r="G123" s="48">
        <v>9.7937999999999992</v>
      </c>
      <c r="H123" s="155">
        <v>10.105891666666666</v>
      </c>
    </row>
    <row r="124" spans="2:8" x14ac:dyDescent="0.2">
      <c r="B124" s="3">
        <v>30348</v>
      </c>
      <c r="C124" s="4">
        <v>9.9184000000000001</v>
      </c>
      <c r="E124" s="161"/>
      <c r="F124" s="59" t="s">
        <v>123</v>
      </c>
      <c r="G124" s="4">
        <v>9.9184000000000001</v>
      </c>
      <c r="H124" s="156"/>
    </row>
    <row r="125" spans="2:8" x14ac:dyDescent="0.2">
      <c r="B125" s="3">
        <v>30376</v>
      </c>
      <c r="C125" s="4">
        <v>9.9651999999999994</v>
      </c>
      <c r="E125" s="161"/>
      <c r="F125" s="59" t="s">
        <v>124</v>
      </c>
      <c r="G125" s="4">
        <v>9.9651999999999994</v>
      </c>
      <c r="H125" s="156"/>
    </row>
    <row r="126" spans="2:8" x14ac:dyDescent="0.2">
      <c r="B126" s="3">
        <v>30407</v>
      </c>
      <c r="C126" s="4">
        <v>9.9824000000000002</v>
      </c>
      <c r="E126" s="161"/>
      <c r="F126" s="59" t="s">
        <v>125</v>
      </c>
      <c r="G126" s="4">
        <v>9.9824000000000002</v>
      </c>
      <c r="H126" s="156"/>
    </row>
    <row r="127" spans="2:8" x14ac:dyDescent="0.2">
      <c r="B127" s="3">
        <v>30437</v>
      </c>
      <c r="C127" s="4">
        <v>9.9894999999999996</v>
      </c>
      <c r="E127" s="161"/>
      <c r="F127" s="59" t="s">
        <v>126</v>
      </c>
      <c r="G127" s="4">
        <v>9.9894999999999996</v>
      </c>
      <c r="H127" s="156"/>
    </row>
    <row r="128" spans="2:8" x14ac:dyDescent="0.2">
      <c r="B128" s="3">
        <v>30468</v>
      </c>
      <c r="C128" s="4">
        <v>10.049099999999999</v>
      </c>
      <c r="E128" s="161"/>
      <c r="F128" s="59" t="s">
        <v>127</v>
      </c>
      <c r="G128" s="4">
        <v>10.049099999999999</v>
      </c>
      <c r="H128" s="156"/>
    </row>
    <row r="129" spans="2:8" x14ac:dyDescent="0.2">
      <c r="B129" s="3">
        <v>30498</v>
      </c>
      <c r="C129" s="4">
        <v>10.0875</v>
      </c>
      <c r="E129" s="161"/>
      <c r="F129" s="59" t="s">
        <v>128</v>
      </c>
      <c r="G129" s="4">
        <v>10.0875</v>
      </c>
      <c r="H129" s="156"/>
    </row>
    <row r="130" spans="2:8" x14ac:dyDescent="0.2">
      <c r="B130" s="3">
        <v>30529</v>
      </c>
      <c r="C130" s="4">
        <v>10.1874</v>
      </c>
      <c r="E130" s="161"/>
      <c r="F130" s="59" t="s">
        <v>129</v>
      </c>
      <c r="G130" s="4">
        <v>10.1874</v>
      </c>
      <c r="H130" s="156"/>
    </row>
    <row r="131" spans="2:8" x14ac:dyDescent="0.2">
      <c r="B131" s="3">
        <v>30560</v>
      </c>
      <c r="C131" s="4">
        <v>10.2005</v>
      </c>
      <c r="E131" s="161"/>
      <c r="F131" s="59" t="s">
        <v>130</v>
      </c>
      <c r="G131" s="4">
        <v>10.2005</v>
      </c>
      <c r="H131" s="156"/>
    </row>
    <row r="132" spans="2:8" x14ac:dyDescent="0.2">
      <c r="B132" s="3">
        <v>30590</v>
      </c>
      <c r="C132" s="4">
        <v>10.228999999999999</v>
      </c>
      <c r="E132" s="161"/>
      <c r="F132" s="59" t="s">
        <v>131</v>
      </c>
      <c r="G132" s="4">
        <v>10.228999999999999</v>
      </c>
      <c r="H132" s="156"/>
    </row>
    <row r="133" spans="2:8" x14ac:dyDescent="0.2">
      <c r="B133" s="3">
        <v>30621</v>
      </c>
      <c r="C133" s="4">
        <v>10.378399999999999</v>
      </c>
      <c r="E133" s="161"/>
      <c r="F133" s="59" t="s">
        <v>132</v>
      </c>
      <c r="G133" s="4">
        <v>10.378399999999999</v>
      </c>
      <c r="H133" s="156"/>
    </row>
    <row r="134" spans="2:8" ht="15.75" thickBot="1" x14ac:dyDescent="0.25">
      <c r="B134" s="3">
        <v>30651</v>
      </c>
      <c r="C134" s="4">
        <v>10.4895</v>
      </c>
      <c r="E134" s="162"/>
      <c r="F134" s="60" t="s">
        <v>133</v>
      </c>
      <c r="G134" s="6">
        <v>10.4895</v>
      </c>
      <c r="H134" s="157"/>
    </row>
    <row r="135" spans="2:8" x14ac:dyDescent="0.2">
      <c r="B135" s="3">
        <v>30682</v>
      </c>
      <c r="C135" s="4">
        <v>10.715199999999999</v>
      </c>
      <c r="E135" s="160">
        <v>1984</v>
      </c>
      <c r="F135" s="58" t="s">
        <v>134</v>
      </c>
      <c r="G135" s="48">
        <v>10.715199999999999</v>
      </c>
      <c r="H135" s="155">
        <v>11.354799999999999</v>
      </c>
    </row>
    <row r="136" spans="2:8" x14ac:dyDescent="0.2">
      <c r="B136" s="3">
        <v>30713</v>
      </c>
      <c r="C136" s="4">
        <v>10.7437</v>
      </c>
      <c r="E136" s="161"/>
      <c r="F136" s="59" t="s">
        <v>135</v>
      </c>
      <c r="G136" s="4">
        <v>10.7437</v>
      </c>
      <c r="H136" s="156"/>
    </row>
    <row r="137" spans="2:8" x14ac:dyDescent="0.2">
      <c r="B137" s="3">
        <v>30742</v>
      </c>
      <c r="C137" s="4">
        <v>10.714499999999999</v>
      </c>
      <c r="E137" s="161"/>
      <c r="F137" s="59" t="s">
        <v>136</v>
      </c>
      <c r="G137" s="4">
        <v>10.714499999999999</v>
      </c>
      <c r="H137" s="156"/>
    </row>
    <row r="138" spans="2:8" x14ac:dyDescent="0.2">
      <c r="B138" s="3">
        <v>30773</v>
      </c>
      <c r="C138" s="4">
        <v>10.82</v>
      </c>
      <c r="E138" s="161"/>
      <c r="F138" s="59" t="s">
        <v>137</v>
      </c>
      <c r="G138" s="4">
        <v>10.82</v>
      </c>
      <c r="H138" s="156"/>
    </row>
    <row r="139" spans="2:8" x14ac:dyDescent="0.2">
      <c r="B139" s="3">
        <v>30803</v>
      </c>
      <c r="C139" s="4">
        <v>11.0168</v>
      </c>
      <c r="E139" s="161"/>
      <c r="F139" s="59" t="s">
        <v>138</v>
      </c>
      <c r="G139" s="4">
        <v>11.0168</v>
      </c>
      <c r="H139" s="156"/>
    </row>
    <row r="140" spans="2:8" x14ac:dyDescent="0.2">
      <c r="B140" s="3">
        <v>30834</v>
      </c>
      <c r="C140" s="4">
        <v>11.063800000000001</v>
      </c>
      <c r="E140" s="161"/>
      <c r="F140" s="59" t="s">
        <v>139</v>
      </c>
      <c r="G140" s="4">
        <v>11.063800000000001</v>
      </c>
      <c r="H140" s="156"/>
    </row>
    <row r="141" spans="2:8" x14ac:dyDescent="0.2">
      <c r="B141" s="3">
        <v>30864</v>
      </c>
      <c r="C141" s="4">
        <v>11.3714</v>
      </c>
      <c r="E141" s="161"/>
      <c r="F141" s="59" t="s">
        <v>140</v>
      </c>
      <c r="G141" s="4">
        <v>11.3714</v>
      </c>
      <c r="H141" s="156"/>
    </row>
    <row r="142" spans="2:8" x14ac:dyDescent="0.2">
      <c r="B142" s="3">
        <v>30895</v>
      </c>
      <c r="C142" s="4">
        <v>11.556100000000001</v>
      </c>
      <c r="E142" s="161"/>
      <c r="F142" s="59" t="s">
        <v>141</v>
      </c>
      <c r="G142" s="4">
        <v>11.556100000000001</v>
      </c>
      <c r="H142" s="156"/>
    </row>
    <row r="143" spans="2:8" x14ac:dyDescent="0.2">
      <c r="B143" s="3">
        <v>30926</v>
      </c>
      <c r="C143" s="4">
        <v>11.8584</v>
      </c>
      <c r="E143" s="161"/>
      <c r="F143" s="59" t="s">
        <v>142</v>
      </c>
      <c r="G143" s="4">
        <v>11.8584</v>
      </c>
      <c r="H143" s="156"/>
    </row>
    <row r="144" spans="2:8" x14ac:dyDescent="0.2">
      <c r="B144" s="3">
        <v>30956</v>
      </c>
      <c r="C144" s="4">
        <v>12.0268</v>
      </c>
      <c r="E144" s="161"/>
      <c r="F144" s="59" t="s">
        <v>143</v>
      </c>
      <c r="G144" s="4">
        <v>12.0268</v>
      </c>
      <c r="H144" s="156"/>
    </row>
    <row r="145" spans="2:8" x14ac:dyDescent="0.2">
      <c r="B145" s="3">
        <v>30987</v>
      </c>
      <c r="C145" s="4">
        <v>12.0784</v>
      </c>
      <c r="E145" s="161"/>
      <c r="F145" s="59" t="s">
        <v>144</v>
      </c>
      <c r="G145" s="4">
        <v>12.0784</v>
      </c>
      <c r="H145" s="156"/>
    </row>
    <row r="146" spans="2:8" ht="15.75" thickBot="1" x14ac:dyDescent="0.25">
      <c r="B146" s="3">
        <v>31017</v>
      </c>
      <c r="C146" s="4">
        <v>12.2925</v>
      </c>
      <c r="E146" s="162"/>
      <c r="F146" s="60" t="s">
        <v>145</v>
      </c>
      <c r="G146" s="6">
        <v>12.2925</v>
      </c>
      <c r="H146" s="157"/>
    </row>
    <row r="147" spans="2:8" x14ac:dyDescent="0.2">
      <c r="B147" s="3">
        <v>31048</v>
      </c>
      <c r="C147" s="4">
        <v>12.6119</v>
      </c>
      <c r="E147" s="160">
        <v>1985</v>
      </c>
      <c r="F147" s="58" t="s">
        <v>146</v>
      </c>
      <c r="G147" s="48">
        <v>12.6119</v>
      </c>
      <c r="H147" s="155">
        <v>12.339816666666669</v>
      </c>
    </row>
    <row r="148" spans="2:8" x14ac:dyDescent="0.2">
      <c r="B148" s="3">
        <v>31079</v>
      </c>
      <c r="C148" s="4">
        <v>12.9217</v>
      </c>
      <c r="E148" s="161"/>
      <c r="F148" s="59" t="s">
        <v>147</v>
      </c>
      <c r="G148" s="4">
        <v>12.9217</v>
      </c>
      <c r="H148" s="156"/>
    </row>
    <row r="149" spans="2:8" x14ac:dyDescent="0.2">
      <c r="B149" s="3">
        <v>31107</v>
      </c>
      <c r="C149" s="4">
        <v>12.8614</v>
      </c>
      <c r="E149" s="161"/>
      <c r="F149" s="59" t="s">
        <v>148</v>
      </c>
      <c r="G149" s="4">
        <v>12.8614</v>
      </c>
      <c r="H149" s="156"/>
    </row>
    <row r="150" spans="2:8" x14ac:dyDescent="0.2">
      <c r="B150" s="3">
        <v>31138</v>
      </c>
      <c r="C150" s="4">
        <v>12.400499999999999</v>
      </c>
      <c r="E150" s="161"/>
      <c r="F150" s="59" t="s">
        <v>149</v>
      </c>
      <c r="G150" s="4">
        <v>12.400499999999999</v>
      </c>
      <c r="H150" s="156"/>
    </row>
    <row r="151" spans="2:8" x14ac:dyDescent="0.2">
      <c r="B151" s="3">
        <v>31168</v>
      </c>
      <c r="C151" s="4">
        <v>12.500500000000001</v>
      </c>
      <c r="E151" s="161"/>
      <c r="F151" s="59" t="s">
        <v>150</v>
      </c>
      <c r="G151" s="4">
        <v>12.500500000000001</v>
      </c>
      <c r="H151" s="156"/>
    </row>
    <row r="152" spans="2:8" x14ac:dyDescent="0.2">
      <c r="B152" s="3">
        <v>31199</v>
      </c>
      <c r="C152" s="4">
        <v>12.4405</v>
      </c>
      <c r="E152" s="161"/>
      <c r="F152" s="59" t="s">
        <v>151</v>
      </c>
      <c r="G152" s="4">
        <v>12.4405</v>
      </c>
      <c r="H152" s="156"/>
    </row>
    <row r="153" spans="2:8" x14ac:dyDescent="0.2">
      <c r="B153" s="3">
        <v>31229</v>
      </c>
      <c r="C153" s="4">
        <v>12.0314</v>
      </c>
      <c r="E153" s="161"/>
      <c r="F153" s="59" t="s">
        <v>152</v>
      </c>
      <c r="G153" s="4">
        <v>12.0314</v>
      </c>
      <c r="H153" s="156"/>
    </row>
    <row r="154" spans="2:8" x14ac:dyDescent="0.2">
      <c r="B154" s="3">
        <v>31260</v>
      </c>
      <c r="C154" s="4">
        <v>11.8977</v>
      </c>
      <c r="E154" s="161"/>
      <c r="F154" s="59" t="s">
        <v>153</v>
      </c>
      <c r="G154" s="4">
        <v>11.8977</v>
      </c>
      <c r="H154" s="156"/>
    </row>
    <row r="155" spans="2:8" x14ac:dyDescent="0.2">
      <c r="B155" s="3">
        <v>31291</v>
      </c>
      <c r="C155" s="4">
        <v>12.125500000000001</v>
      </c>
      <c r="E155" s="161"/>
      <c r="F155" s="59" t="s">
        <v>154</v>
      </c>
      <c r="G155" s="4">
        <v>12.125500000000001</v>
      </c>
      <c r="H155" s="156"/>
    </row>
    <row r="156" spans="2:8" x14ac:dyDescent="0.2">
      <c r="B156" s="3">
        <v>31321</v>
      </c>
      <c r="C156" s="4">
        <v>12.033200000000001</v>
      </c>
      <c r="E156" s="161"/>
      <c r="F156" s="59" t="s">
        <v>155</v>
      </c>
      <c r="G156" s="4">
        <v>12.033200000000001</v>
      </c>
      <c r="H156" s="156"/>
    </row>
    <row r="157" spans="2:8" x14ac:dyDescent="0.2">
      <c r="B157" s="3">
        <v>31352</v>
      </c>
      <c r="C157" s="4">
        <v>12.101100000000001</v>
      </c>
      <c r="E157" s="161"/>
      <c r="F157" s="59" t="s">
        <v>156</v>
      </c>
      <c r="G157" s="4">
        <v>12.101100000000001</v>
      </c>
      <c r="H157" s="156"/>
    </row>
    <row r="158" spans="2:8" ht="15.75" thickBot="1" x14ac:dyDescent="0.25">
      <c r="B158" s="3">
        <v>31382</v>
      </c>
      <c r="C158" s="4">
        <v>12.1524</v>
      </c>
      <c r="E158" s="162"/>
      <c r="F158" s="60" t="s">
        <v>157</v>
      </c>
      <c r="G158" s="6">
        <v>12.1524</v>
      </c>
      <c r="H158" s="157"/>
    </row>
    <row r="159" spans="2:8" x14ac:dyDescent="0.2">
      <c r="B159" s="3">
        <v>31413</v>
      </c>
      <c r="C159" s="4">
        <v>12.2433</v>
      </c>
      <c r="E159" s="160">
        <v>1986</v>
      </c>
      <c r="F159" s="58" t="s">
        <v>158</v>
      </c>
      <c r="G159" s="48">
        <v>12.2433</v>
      </c>
      <c r="H159" s="155">
        <v>12.598599999999999</v>
      </c>
    </row>
    <row r="160" spans="2:8" x14ac:dyDescent="0.2">
      <c r="B160" s="3">
        <v>31444</v>
      </c>
      <c r="C160" s="4">
        <v>12.37</v>
      </c>
      <c r="E160" s="161"/>
      <c r="F160" s="59" t="s">
        <v>159</v>
      </c>
      <c r="G160" s="4">
        <v>12.37</v>
      </c>
      <c r="H160" s="156"/>
    </row>
    <row r="161" spans="2:8" x14ac:dyDescent="0.2">
      <c r="B161" s="3">
        <v>31472</v>
      </c>
      <c r="C161" s="4">
        <v>12.289</v>
      </c>
      <c r="E161" s="161"/>
      <c r="F161" s="59" t="s">
        <v>160</v>
      </c>
      <c r="G161" s="4">
        <v>12.289</v>
      </c>
      <c r="H161" s="156"/>
    </row>
    <row r="162" spans="2:8" x14ac:dyDescent="0.2">
      <c r="B162" s="3">
        <v>31503</v>
      </c>
      <c r="C162" s="4">
        <v>12.3932</v>
      </c>
      <c r="E162" s="161"/>
      <c r="F162" s="59" t="s">
        <v>161</v>
      </c>
      <c r="G162" s="4">
        <v>12.3932</v>
      </c>
      <c r="H162" s="156"/>
    </row>
    <row r="163" spans="2:8" x14ac:dyDescent="0.2">
      <c r="B163" s="3">
        <v>31533</v>
      </c>
      <c r="C163" s="4">
        <v>12.4657</v>
      </c>
      <c r="E163" s="161"/>
      <c r="F163" s="59" t="s">
        <v>162</v>
      </c>
      <c r="G163" s="4">
        <v>12.4657</v>
      </c>
      <c r="H163" s="156"/>
    </row>
    <row r="164" spans="2:8" x14ac:dyDescent="0.2">
      <c r="B164" s="3">
        <v>31564</v>
      </c>
      <c r="C164" s="4">
        <v>12.598599999999999</v>
      </c>
      <c r="E164" s="161"/>
      <c r="F164" s="59" t="s">
        <v>163</v>
      </c>
      <c r="G164" s="4">
        <v>12.598599999999999</v>
      </c>
      <c r="H164" s="156"/>
    </row>
    <row r="165" spans="2:8" x14ac:dyDescent="0.2">
      <c r="B165" s="3">
        <v>31594</v>
      </c>
      <c r="C165" s="4">
        <v>12.5077</v>
      </c>
      <c r="E165" s="161"/>
      <c r="F165" s="59" t="s">
        <v>164</v>
      </c>
      <c r="G165" s="4">
        <v>12.5077</v>
      </c>
      <c r="H165" s="156"/>
    </row>
    <row r="166" spans="2:8" x14ac:dyDescent="0.2">
      <c r="B166" s="3">
        <v>31625</v>
      </c>
      <c r="C166" s="4">
        <v>12.566700000000001</v>
      </c>
      <c r="E166" s="161"/>
      <c r="F166" s="59" t="s">
        <v>165</v>
      </c>
      <c r="G166" s="4">
        <v>12.566700000000001</v>
      </c>
      <c r="H166" s="156"/>
    </row>
    <row r="167" spans="2:8" x14ac:dyDescent="0.2">
      <c r="B167" s="3">
        <v>31656</v>
      </c>
      <c r="C167" s="4">
        <v>12.675700000000001</v>
      </c>
      <c r="E167" s="161"/>
      <c r="F167" s="59" t="s">
        <v>166</v>
      </c>
      <c r="G167" s="4">
        <v>12.675700000000001</v>
      </c>
      <c r="H167" s="156"/>
    </row>
    <row r="168" spans="2:8" x14ac:dyDescent="0.2">
      <c r="B168" s="3">
        <v>31686</v>
      </c>
      <c r="C168" s="4">
        <v>12.848599999999999</v>
      </c>
      <c r="E168" s="161"/>
      <c r="F168" s="59" t="s">
        <v>167</v>
      </c>
      <c r="G168" s="4">
        <v>12.848599999999999</v>
      </c>
      <c r="H168" s="156"/>
    </row>
    <row r="169" spans="2:8" x14ac:dyDescent="0.2">
      <c r="B169" s="3">
        <v>31717</v>
      </c>
      <c r="C169" s="4">
        <v>13.0761</v>
      </c>
      <c r="E169" s="161"/>
      <c r="F169" s="59" t="s">
        <v>168</v>
      </c>
      <c r="G169" s="4">
        <v>13.0761</v>
      </c>
      <c r="H169" s="156"/>
    </row>
    <row r="170" spans="2:8" ht="15.75" thickBot="1" x14ac:dyDescent="0.25">
      <c r="B170" s="3">
        <v>31747</v>
      </c>
      <c r="C170" s="4">
        <v>13.1486</v>
      </c>
      <c r="E170" s="162"/>
      <c r="F170" s="60" t="s">
        <v>169</v>
      </c>
      <c r="G170" s="6">
        <v>13.1486</v>
      </c>
      <c r="H170" s="157"/>
    </row>
    <row r="171" spans="2:8" x14ac:dyDescent="0.2">
      <c r="B171" s="3">
        <v>31778</v>
      </c>
      <c r="C171" s="4">
        <v>13.029500000000001</v>
      </c>
      <c r="E171" s="160">
        <v>1987</v>
      </c>
      <c r="F171" s="58" t="s">
        <v>170</v>
      </c>
      <c r="G171" s="48">
        <v>13.029500000000001</v>
      </c>
      <c r="H171" s="155">
        <v>12.947758333333335</v>
      </c>
    </row>
    <row r="172" spans="2:8" x14ac:dyDescent="0.2">
      <c r="B172" s="3">
        <v>31809</v>
      </c>
      <c r="C172" s="4">
        <v>13.062099999999999</v>
      </c>
      <c r="E172" s="161"/>
      <c r="F172" s="59" t="s">
        <v>171</v>
      </c>
      <c r="G172" s="4">
        <v>13.062099999999999</v>
      </c>
      <c r="H172" s="156"/>
    </row>
    <row r="173" spans="2:8" x14ac:dyDescent="0.2">
      <c r="B173" s="3">
        <v>31837</v>
      </c>
      <c r="C173" s="4">
        <v>12.9236</v>
      </c>
      <c r="E173" s="161"/>
      <c r="F173" s="59" t="s">
        <v>172</v>
      </c>
      <c r="G173" s="4">
        <v>12.9236</v>
      </c>
      <c r="H173" s="156"/>
    </row>
    <row r="174" spans="2:8" x14ac:dyDescent="0.2">
      <c r="B174" s="3">
        <v>31868</v>
      </c>
      <c r="C174" s="4">
        <v>12.814500000000001</v>
      </c>
      <c r="E174" s="161"/>
      <c r="F174" s="59" t="s">
        <v>173</v>
      </c>
      <c r="G174" s="4">
        <v>12.814500000000001</v>
      </c>
      <c r="H174" s="156"/>
    </row>
    <row r="175" spans="2:8" x14ac:dyDescent="0.2">
      <c r="B175" s="3">
        <v>31898</v>
      </c>
      <c r="C175" s="4">
        <v>12.666</v>
      </c>
      <c r="E175" s="161"/>
      <c r="F175" s="59" t="s">
        <v>174</v>
      </c>
      <c r="G175" s="4">
        <v>12.666</v>
      </c>
      <c r="H175" s="156"/>
    </row>
    <row r="176" spans="2:8" x14ac:dyDescent="0.2">
      <c r="B176" s="3">
        <v>31929</v>
      </c>
      <c r="C176" s="4">
        <v>12.8368</v>
      </c>
      <c r="E176" s="161"/>
      <c r="F176" s="59" t="s">
        <v>175</v>
      </c>
      <c r="G176" s="4">
        <v>12.8368</v>
      </c>
      <c r="H176" s="156"/>
    </row>
    <row r="177" spans="2:8" x14ac:dyDescent="0.2">
      <c r="B177" s="3">
        <v>31959</v>
      </c>
      <c r="C177" s="4">
        <v>13.012600000000001</v>
      </c>
      <c r="E177" s="161"/>
      <c r="F177" s="59" t="s">
        <v>176</v>
      </c>
      <c r="G177" s="4">
        <v>13.012600000000001</v>
      </c>
      <c r="H177" s="156"/>
    </row>
    <row r="178" spans="2:8" x14ac:dyDescent="0.2">
      <c r="B178" s="3">
        <v>31990</v>
      </c>
      <c r="C178" s="4">
        <v>13.0852</v>
      </c>
      <c r="E178" s="161"/>
      <c r="F178" s="59" t="s">
        <v>177</v>
      </c>
      <c r="G178" s="4">
        <v>13.0852</v>
      </c>
      <c r="H178" s="156"/>
    </row>
    <row r="179" spans="2:8" x14ac:dyDescent="0.2">
      <c r="B179" s="3">
        <v>32021</v>
      </c>
      <c r="C179" s="4">
        <v>12.9933</v>
      </c>
      <c r="E179" s="161"/>
      <c r="F179" s="59" t="s">
        <v>178</v>
      </c>
      <c r="G179" s="4">
        <v>12.9933</v>
      </c>
      <c r="H179" s="156"/>
    </row>
    <row r="180" spans="2:8" x14ac:dyDescent="0.2">
      <c r="B180" s="3">
        <v>32051</v>
      </c>
      <c r="C180" s="4">
        <v>13.042899999999999</v>
      </c>
      <c r="E180" s="161"/>
      <c r="F180" s="59" t="s">
        <v>179</v>
      </c>
      <c r="G180" s="4">
        <v>13.042899999999999</v>
      </c>
      <c r="H180" s="156"/>
    </row>
    <row r="181" spans="2:8" x14ac:dyDescent="0.2">
      <c r="B181" s="3">
        <v>32082</v>
      </c>
      <c r="C181" s="4">
        <v>12.972099999999999</v>
      </c>
      <c r="E181" s="161"/>
      <c r="F181" s="59" t="s">
        <v>180</v>
      </c>
      <c r="G181" s="4">
        <v>12.972099999999999</v>
      </c>
      <c r="H181" s="156"/>
    </row>
    <row r="182" spans="2:8" ht="15.75" thickBot="1" x14ac:dyDescent="0.25">
      <c r="B182" s="3">
        <v>32112</v>
      </c>
      <c r="C182" s="4">
        <v>12.9345</v>
      </c>
      <c r="E182" s="162"/>
      <c r="F182" s="60" t="s">
        <v>181</v>
      </c>
      <c r="G182" s="6">
        <v>12.9345</v>
      </c>
      <c r="H182" s="157"/>
    </row>
    <row r="183" spans="2:8" x14ac:dyDescent="0.2">
      <c r="B183" s="3">
        <v>32143</v>
      </c>
      <c r="C183" s="4">
        <v>13.0395</v>
      </c>
      <c r="E183" s="160">
        <v>1988</v>
      </c>
      <c r="F183" s="58" t="s">
        <v>182</v>
      </c>
      <c r="G183" s="48">
        <v>13.0395</v>
      </c>
      <c r="H183" s="155">
        <v>13.902816666666668</v>
      </c>
    </row>
    <row r="184" spans="2:8" x14ac:dyDescent="0.2">
      <c r="B184" s="3">
        <v>32174</v>
      </c>
      <c r="C184" s="4">
        <v>13.065</v>
      </c>
      <c r="E184" s="161"/>
      <c r="F184" s="59" t="s">
        <v>183</v>
      </c>
      <c r="G184" s="4">
        <v>13.065</v>
      </c>
      <c r="H184" s="156"/>
    </row>
    <row r="185" spans="2:8" x14ac:dyDescent="0.2">
      <c r="B185" s="3">
        <v>32203</v>
      </c>
      <c r="C185" s="4">
        <v>12.979100000000001</v>
      </c>
      <c r="E185" s="161"/>
      <c r="F185" s="59" t="s">
        <v>184</v>
      </c>
      <c r="G185" s="4">
        <v>12.979100000000001</v>
      </c>
      <c r="H185" s="156"/>
    </row>
    <row r="186" spans="2:8" x14ac:dyDescent="0.2">
      <c r="B186" s="3">
        <v>32234</v>
      </c>
      <c r="C186" s="4">
        <v>13.1576</v>
      </c>
      <c r="E186" s="161"/>
      <c r="F186" s="59" t="s">
        <v>185</v>
      </c>
      <c r="G186" s="4">
        <v>13.1576</v>
      </c>
      <c r="H186" s="156"/>
    </row>
    <row r="187" spans="2:8" x14ac:dyDescent="0.2">
      <c r="B187" s="3">
        <v>32264</v>
      </c>
      <c r="C187" s="4">
        <v>13.3157</v>
      </c>
      <c r="E187" s="161"/>
      <c r="F187" s="59" t="s">
        <v>186</v>
      </c>
      <c r="G187" s="4">
        <v>13.3157</v>
      </c>
      <c r="H187" s="156"/>
    </row>
    <row r="188" spans="2:8" x14ac:dyDescent="0.2">
      <c r="B188" s="3">
        <v>32295</v>
      </c>
      <c r="C188" s="4">
        <v>13.7859</v>
      </c>
      <c r="E188" s="161"/>
      <c r="F188" s="59" t="s">
        <v>187</v>
      </c>
      <c r="G188" s="4">
        <v>13.7859</v>
      </c>
      <c r="H188" s="156"/>
    </row>
    <row r="189" spans="2:8" x14ac:dyDescent="0.2">
      <c r="B189" s="3">
        <v>32325</v>
      </c>
      <c r="C189" s="4">
        <v>14.079499999999999</v>
      </c>
      <c r="E189" s="161"/>
      <c r="F189" s="59" t="s">
        <v>188</v>
      </c>
      <c r="G189" s="4">
        <v>14.079499999999999</v>
      </c>
      <c r="H189" s="156"/>
    </row>
    <row r="190" spans="2:8" x14ac:dyDescent="0.2">
      <c r="B190" s="3">
        <v>32356</v>
      </c>
      <c r="C190" s="4">
        <v>14.217000000000001</v>
      </c>
      <c r="E190" s="161"/>
      <c r="F190" s="59" t="s">
        <v>189</v>
      </c>
      <c r="G190" s="4">
        <v>14.217000000000001</v>
      </c>
      <c r="H190" s="156"/>
    </row>
    <row r="191" spans="2:8" x14ac:dyDescent="0.2">
      <c r="B191" s="3">
        <v>32387</v>
      </c>
      <c r="C191" s="4">
        <v>14.4895</v>
      </c>
      <c r="E191" s="161"/>
      <c r="F191" s="59" t="s">
        <v>190</v>
      </c>
      <c r="G191" s="4">
        <v>14.4895</v>
      </c>
      <c r="H191" s="156"/>
    </row>
    <row r="192" spans="2:8" x14ac:dyDescent="0.2">
      <c r="B192" s="3">
        <v>32417</v>
      </c>
      <c r="C192" s="4">
        <v>14.72</v>
      </c>
      <c r="E192" s="161"/>
      <c r="F192" s="59" t="s">
        <v>191</v>
      </c>
      <c r="G192" s="4">
        <v>14.72</v>
      </c>
      <c r="H192" s="156"/>
    </row>
    <row r="193" spans="2:8" x14ac:dyDescent="0.2">
      <c r="B193" s="3">
        <v>32448</v>
      </c>
      <c r="C193" s="4">
        <v>14.965999999999999</v>
      </c>
      <c r="E193" s="161"/>
      <c r="F193" s="59" t="s">
        <v>192</v>
      </c>
      <c r="G193" s="4">
        <v>14.965999999999999</v>
      </c>
      <c r="H193" s="156"/>
    </row>
    <row r="194" spans="2:8" ht="15.75" thickBot="1" x14ac:dyDescent="0.25">
      <c r="B194" s="3">
        <v>32478</v>
      </c>
      <c r="C194" s="4">
        <v>15.019</v>
      </c>
      <c r="E194" s="162"/>
      <c r="F194" s="60" t="s">
        <v>193</v>
      </c>
      <c r="G194" s="6">
        <v>15.019</v>
      </c>
      <c r="H194" s="157"/>
    </row>
    <row r="195" spans="2:8" x14ac:dyDescent="0.2">
      <c r="B195" s="3">
        <v>32509</v>
      </c>
      <c r="C195" s="4">
        <v>15.092499999999999</v>
      </c>
      <c r="E195" s="160">
        <v>1989</v>
      </c>
      <c r="F195" s="58" t="s">
        <v>194</v>
      </c>
      <c r="G195" s="48">
        <v>15.092499999999999</v>
      </c>
      <c r="H195" s="155">
        <v>16.207133333333331</v>
      </c>
    </row>
    <row r="196" spans="2:8" x14ac:dyDescent="0.2">
      <c r="B196" s="3">
        <v>32540</v>
      </c>
      <c r="C196" s="4">
        <v>15.240500000000001</v>
      </c>
      <c r="E196" s="161"/>
      <c r="F196" s="59" t="s">
        <v>195</v>
      </c>
      <c r="G196" s="4">
        <v>15.240500000000001</v>
      </c>
      <c r="H196" s="156"/>
    </row>
    <row r="197" spans="2:8" x14ac:dyDescent="0.2">
      <c r="B197" s="3">
        <v>32568</v>
      </c>
      <c r="C197" s="4">
        <v>15.4674</v>
      </c>
      <c r="E197" s="161"/>
      <c r="F197" s="59" t="s">
        <v>196</v>
      </c>
      <c r="G197" s="4">
        <v>15.4674</v>
      </c>
      <c r="H197" s="156"/>
    </row>
    <row r="198" spans="2:8" x14ac:dyDescent="0.2">
      <c r="B198" s="3">
        <v>32599</v>
      </c>
      <c r="C198" s="4">
        <v>15.718</v>
      </c>
      <c r="E198" s="161"/>
      <c r="F198" s="59" t="s">
        <v>197</v>
      </c>
      <c r="G198" s="4">
        <v>15.718</v>
      </c>
      <c r="H198" s="156"/>
    </row>
    <row r="199" spans="2:8" x14ac:dyDescent="0.2">
      <c r="B199" s="3">
        <v>32629</v>
      </c>
      <c r="C199" s="4">
        <v>16.101800000000001</v>
      </c>
      <c r="E199" s="161"/>
      <c r="F199" s="59" t="s">
        <v>198</v>
      </c>
      <c r="G199" s="4">
        <v>16.101800000000001</v>
      </c>
      <c r="H199" s="156"/>
    </row>
    <row r="200" spans="2:8" x14ac:dyDescent="0.2">
      <c r="B200" s="3">
        <v>32660</v>
      </c>
      <c r="C200" s="4">
        <v>16.419499999999999</v>
      </c>
      <c r="E200" s="161"/>
      <c r="F200" s="59" t="s">
        <v>199</v>
      </c>
      <c r="G200" s="4">
        <v>16.419499999999999</v>
      </c>
      <c r="H200" s="156"/>
    </row>
    <row r="201" spans="2:8" x14ac:dyDescent="0.2">
      <c r="B201" s="3">
        <v>32690</v>
      </c>
      <c r="C201" s="4">
        <v>16.416</v>
      </c>
      <c r="E201" s="161"/>
      <c r="F201" s="59" t="s">
        <v>200</v>
      </c>
      <c r="G201" s="4">
        <v>16.416</v>
      </c>
      <c r="H201" s="156"/>
    </row>
    <row r="202" spans="2:8" x14ac:dyDescent="0.2">
      <c r="B202" s="3">
        <v>32721</v>
      </c>
      <c r="C202" s="4">
        <v>16.609100000000002</v>
      </c>
      <c r="E202" s="161"/>
      <c r="F202" s="59" t="s">
        <v>201</v>
      </c>
      <c r="G202" s="4">
        <v>16.609100000000002</v>
      </c>
      <c r="H202" s="156"/>
    </row>
    <row r="203" spans="2:8" x14ac:dyDescent="0.2">
      <c r="B203" s="3">
        <v>32752</v>
      </c>
      <c r="C203" s="4">
        <v>16.745000000000001</v>
      </c>
      <c r="E203" s="161"/>
      <c r="F203" s="59" t="s">
        <v>202</v>
      </c>
      <c r="G203" s="4">
        <v>16.745000000000001</v>
      </c>
      <c r="H203" s="156"/>
    </row>
    <row r="204" spans="2:8" x14ac:dyDescent="0.2">
      <c r="B204" s="3">
        <v>32782</v>
      </c>
      <c r="C204" s="4">
        <v>16.818999999999999</v>
      </c>
      <c r="E204" s="161"/>
      <c r="F204" s="59" t="s">
        <v>203</v>
      </c>
      <c r="G204" s="4">
        <v>16.818999999999999</v>
      </c>
      <c r="H204" s="156"/>
    </row>
    <row r="205" spans="2:8" x14ac:dyDescent="0.2">
      <c r="B205" s="3">
        <v>32813</v>
      </c>
      <c r="C205" s="4">
        <v>16.924800000000001</v>
      </c>
      <c r="E205" s="161"/>
      <c r="F205" s="59" t="s">
        <v>204</v>
      </c>
      <c r="G205" s="4">
        <v>16.924800000000001</v>
      </c>
      <c r="H205" s="156"/>
    </row>
    <row r="206" spans="2:8" ht="15.75" thickBot="1" x14ac:dyDescent="0.25">
      <c r="B206" s="3">
        <v>32843</v>
      </c>
      <c r="C206" s="4">
        <v>16.931999999999999</v>
      </c>
      <c r="E206" s="162"/>
      <c r="F206" s="60" t="s">
        <v>205</v>
      </c>
      <c r="G206" s="6">
        <v>16.931999999999999</v>
      </c>
      <c r="H206" s="157"/>
    </row>
    <row r="207" spans="2:8" x14ac:dyDescent="0.2">
      <c r="B207" s="3">
        <v>32874</v>
      </c>
      <c r="C207" s="4">
        <v>16.9633</v>
      </c>
      <c r="E207" s="160">
        <v>1990</v>
      </c>
      <c r="F207" s="58" t="s">
        <v>206</v>
      </c>
      <c r="G207" s="48">
        <v>16.9633</v>
      </c>
      <c r="H207" s="155">
        <v>17.502099999999995</v>
      </c>
    </row>
    <row r="208" spans="2:8" x14ac:dyDescent="0.2">
      <c r="B208" s="3">
        <v>32905</v>
      </c>
      <c r="C208" s="4">
        <v>16.9895</v>
      </c>
      <c r="E208" s="161"/>
      <c r="F208" s="59" t="s">
        <v>207</v>
      </c>
      <c r="G208" s="4">
        <v>16.9895</v>
      </c>
      <c r="H208" s="156"/>
    </row>
    <row r="209" spans="2:8" x14ac:dyDescent="0.2">
      <c r="B209" s="3">
        <v>32933</v>
      </c>
      <c r="C209" s="4">
        <v>17.116399999999999</v>
      </c>
      <c r="E209" s="161"/>
      <c r="F209" s="59" t="s">
        <v>208</v>
      </c>
      <c r="G209" s="4">
        <v>17.116399999999999</v>
      </c>
      <c r="H209" s="156"/>
    </row>
    <row r="210" spans="2:8" x14ac:dyDescent="0.2">
      <c r="B210" s="3">
        <v>32964</v>
      </c>
      <c r="C210" s="4">
        <v>17.2943</v>
      </c>
      <c r="E210" s="161"/>
      <c r="F210" s="59" t="s">
        <v>209</v>
      </c>
      <c r="G210" s="4">
        <v>17.2943</v>
      </c>
      <c r="H210" s="156"/>
    </row>
    <row r="211" spans="2:8" x14ac:dyDescent="0.2">
      <c r="B211" s="3">
        <v>32994</v>
      </c>
      <c r="C211" s="4">
        <v>17.3245</v>
      </c>
      <c r="E211" s="161"/>
      <c r="F211" s="59" t="s">
        <v>210</v>
      </c>
      <c r="G211" s="4">
        <v>17.3245</v>
      </c>
      <c r="H211" s="156"/>
    </row>
    <row r="212" spans="2:8" x14ac:dyDescent="0.2">
      <c r="B212" s="3">
        <v>33025</v>
      </c>
      <c r="C212" s="4">
        <v>17.420999999999999</v>
      </c>
      <c r="E212" s="161"/>
      <c r="F212" s="59" t="s">
        <v>211</v>
      </c>
      <c r="G212" s="4">
        <v>17.420999999999999</v>
      </c>
      <c r="H212" s="156"/>
    </row>
    <row r="213" spans="2:8" x14ac:dyDescent="0.2">
      <c r="B213" s="3">
        <v>33055</v>
      </c>
      <c r="C213" s="4">
        <v>17.411899999999999</v>
      </c>
      <c r="E213" s="161"/>
      <c r="F213" s="59" t="s">
        <v>212</v>
      </c>
      <c r="G213" s="4">
        <v>17.411899999999999</v>
      </c>
      <c r="H213" s="156"/>
    </row>
    <row r="214" spans="2:8" x14ac:dyDescent="0.2">
      <c r="B214" s="3">
        <v>33086</v>
      </c>
      <c r="C214" s="4">
        <v>17.346499999999999</v>
      </c>
      <c r="E214" s="161"/>
      <c r="F214" s="59" t="s">
        <v>213</v>
      </c>
      <c r="G214" s="4">
        <v>17.346499999999999</v>
      </c>
      <c r="H214" s="156"/>
    </row>
    <row r="215" spans="2:8" x14ac:dyDescent="0.2">
      <c r="B215" s="3">
        <v>33117</v>
      </c>
      <c r="C215" s="4">
        <v>17.859500000000001</v>
      </c>
      <c r="E215" s="161"/>
      <c r="F215" s="59" t="s">
        <v>214</v>
      </c>
      <c r="G215" s="4">
        <v>17.859500000000001</v>
      </c>
      <c r="H215" s="156"/>
    </row>
    <row r="216" spans="2:8" x14ac:dyDescent="0.2">
      <c r="B216" s="3">
        <v>33147</v>
      </c>
      <c r="C216" s="4">
        <v>18.073599999999999</v>
      </c>
      <c r="E216" s="161"/>
      <c r="F216" s="59" t="s">
        <v>215</v>
      </c>
      <c r="G216" s="4">
        <v>18.073599999999999</v>
      </c>
      <c r="H216" s="156"/>
    </row>
    <row r="217" spans="2:8" x14ac:dyDescent="0.2">
      <c r="B217" s="3">
        <v>33178</v>
      </c>
      <c r="C217" s="4">
        <v>18.0975</v>
      </c>
      <c r="E217" s="161"/>
      <c r="F217" s="59" t="s">
        <v>216</v>
      </c>
      <c r="G217" s="4">
        <v>18.0975</v>
      </c>
      <c r="H217" s="156"/>
    </row>
    <row r="218" spans="2:8" ht="15.75" thickBot="1" x14ac:dyDescent="0.25">
      <c r="B218" s="3">
        <v>33208</v>
      </c>
      <c r="C218" s="4">
        <v>18.127199999999998</v>
      </c>
      <c r="E218" s="162"/>
      <c r="F218" s="60" t="s">
        <v>217</v>
      </c>
      <c r="G218" s="6">
        <v>18.127199999999998</v>
      </c>
      <c r="H218" s="157"/>
    </row>
    <row r="219" spans="2:8" x14ac:dyDescent="0.2">
      <c r="B219" s="3">
        <v>33239</v>
      </c>
      <c r="C219" s="4">
        <v>18.338999999999999</v>
      </c>
      <c r="E219" s="163">
        <v>1991</v>
      </c>
      <c r="F219" s="61" t="s">
        <v>218</v>
      </c>
      <c r="G219" s="8">
        <v>18.338999999999999</v>
      </c>
      <c r="H219" s="158">
        <v>22.719849999999997</v>
      </c>
    </row>
    <row r="220" spans="2:8" x14ac:dyDescent="0.2">
      <c r="B220" s="3">
        <v>33270</v>
      </c>
      <c r="C220" s="4">
        <v>18.86</v>
      </c>
      <c r="E220" s="161"/>
      <c r="F220" s="59" t="s">
        <v>219</v>
      </c>
      <c r="G220" s="4">
        <v>18.86</v>
      </c>
      <c r="H220" s="156"/>
    </row>
    <row r="221" spans="2:8" x14ac:dyDescent="0.2">
      <c r="B221" s="3">
        <v>33298</v>
      </c>
      <c r="C221" s="4">
        <v>19.242899999999999</v>
      </c>
      <c r="E221" s="161"/>
      <c r="F221" s="59" t="s">
        <v>220</v>
      </c>
      <c r="G221" s="4">
        <v>19.242899999999999</v>
      </c>
      <c r="H221" s="156"/>
    </row>
    <row r="222" spans="2:8" x14ac:dyDescent="0.2">
      <c r="B222" s="3">
        <v>33329</v>
      </c>
      <c r="C222" s="4">
        <v>19.906400000000001</v>
      </c>
      <c r="E222" s="161"/>
      <c r="F222" s="59" t="s">
        <v>221</v>
      </c>
      <c r="G222" s="4">
        <v>19.906400000000001</v>
      </c>
      <c r="H222" s="156"/>
    </row>
    <row r="223" spans="2:8" x14ac:dyDescent="0.2">
      <c r="B223" s="3">
        <v>33359</v>
      </c>
      <c r="C223" s="4">
        <v>20.518599999999999</v>
      </c>
      <c r="E223" s="161"/>
      <c r="F223" s="59" t="s">
        <v>222</v>
      </c>
      <c r="G223" s="4">
        <v>20.518599999999999</v>
      </c>
      <c r="H223" s="156"/>
    </row>
    <row r="224" spans="2:8" x14ac:dyDescent="0.2">
      <c r="B224" s="3">
        <v>33390</v>
      </c>
      <c r="C224" s="4">
        <v>21.062000000000001</v>
      </c>
      <c r="E224" s="161"/>
      <c r="F224" s="59" t="s">
        <v>223</v>
      </c>
      <c r="G224" s="4">
        <v>21.062000000000001</v>
      </c>
      <c r="H224" s="156"/>
    </row>
    <row r="225" spans="2:8" x14ac:dyDescent="0.2">
      <c r="B225" s="3">
        <v>33420</v>
      </c>
      <c r="C225" s="4">
        <v>25.6127</v>
      </c>
      <c r="E225" s="161"/>
      <c r="F225" s="59" t="s">
        <v>224</v>
      </c>
      <c r="G225" s="4">
        <v>25.6127</v>
      </c>
      <c r="H225" s="156"/>
    </row>
    <row r="226" spans="2:8" x14ac:dyDescent="0.2">
      <c r="B226" s="3">
        <v>33451</v>
      </c>
      <c r="C226" s="4">
        <v>25.845700000000001</v>
      </c>
      <c r="E226" s="161"/>
      <c r="F226" s="59" t="s">
        <v>225</v>
      </c>
      <c r="G226" s="4">
        <v>25.845700000000001</v>
      </c>
      <c r="H226" s="156"/>
    </row>
    <row r="227" spans="2:8" x14ac:dyDescent="0.2">
      <c r="B227" s="3">
        <v>33482</v>
      </c>
      <c r="C227" s="4">
        <v>25.833500000000001</v>
      </c>
      <c r="E227" s="161"/>
      <c r="F227" s="59" t="s">
        <v>226</v>
      </c>
      <c r="G227" s="4">
        <v>25.833500000000001</v>
      </c>
      <c r="H227" s="156"/>
    </row>
    <row r="228" spans="2:8" x14ac:dyDescent="0.2">
      <c r="B228" s="3">
        <v>33512</v>
      </c>
      <c r="C228" s="4">
        <v>25.7973</v>
      </c>
      <c r="E228" s="161"/>
      <c r="F228" s="59" t="s">
        <v>227</v>
      </c>
      <c r="G228" s="4">
        <v>25.7973</v>
      </c>
      <c r="H228" s="156"/>
    </row>
    <row r="229" spans="2:8" x14ac:dyDescent="0.2">
      <c r="B229" s="3">
        <v>33543</v>
      </c>
      <c r="C229" s="4">
        <v>25.802099999999999</v>
      </c>
      <c r="E229" s="161"/>
      <c r="F229" s="59" t="s">
        <v>228</v>
      </c>
      <c r="G229" s="4">
        <v>25.802099999999999</v>
      </c>
      <c r="H229" s="156"/>
    </row>
    <row r="230" spans="2:8" ht="15.75" thickBot="1" x14ac:dyDescent="0.25">
      <c r="B230" s="3">
        <v>33573</v>
      </c>
      <c r="C230" s="4">
        <v>25.818000000000001</v>
      </c>
      <c r="E230" s="164"/>
      <c r="F230" s="62" t="s">
        <v>229</v>
      </c>
      <c r="G230" s="43">
        <v>25.818000000000001</v>
      </c>
      <c r="H230" s="159"/>
    </row>
    <row r="231" spans="2:8" x14ac:dyDescent="0.2">
      <c r="B231" s="3">
        <v>33604</v>
      </c>
      <c r="C231" s="4">
        <v>25.8629</v>
      </c>
      <c r="E231" s="160">
        <v>1992</v>
      </c>
      <c r="F231" s="58" t="s">
        <v>230</v>
      </c>
      <c r="G231" s="48">
        <v>25.8629</v>
      </c>
      <c r="H231" s="155">
        <v>28.135091666666671</v>
      </c>
    </row>
    <row r="232" spans="2:8" x14ac:dyDescent="0.2">
      <c r="B232" s="3">
        <v>33635</v>
      </c>
      <c r="C232" s="4">
        <v>25.992100000000001</v>
      </c>
      <c r="E232" s="161"/>
      <c r="F232" s="59" t="s">
        <v>231</v>
      </c>
      <c r="G232" s="4">
        <v>25.992100000000001</v>
      </c>
      <c r="H232" s="156"/>
    </row>
    <row r="233" spans="2:8" x14ac:dyDescent="0.2">
      <c r="B233" s="3">
        <v>33664</v>
      </c>
      <c r="C233" s="4">
        <v>28.377700000000001</v>
      </c>
      <c r="E233" s="161"/>
      <c r="F233" s="59" t="s">
        <v>232</v>
      </c>
      <c r="G233" s="4">
        <v>28.377700000000001</v>
      </c>
      <c r="H233" s="156"/>
    </row>
    <row r="234" spans="2:8" x14ac:dyDescent="0.2">
      <c r="B234" s="3">
        <v>33695</v>
      </c>
      <c r="C234" s="4">
        <v>28.8962</v>
      </c>
      <c r="E234" s="161"/>
      <c r="F234" s="59" t="s">
        <v>233</v>
      </c>
      <c r="G234" s="4">
        <v>28.8962</v>
      </c>
      <c r="H234" s="156"/>
    </row>
    <row r="235" spans="2:8" x14ac:dyDescent="0.2">
      <c r="B235" s="3">
        <v>33725</v>
      </c>
      <c r="C235" s="4">
        <v>28.541499999999999</v>
      </c>
      <c r="E235" s="161"/>
      <c r="F235" s="59" t="s">
        <v>234</v>
      </c>
      <c r="G235" s="4">
        <v>28.541499999999999</v>
      </c>
      <c r="H235" s="156"/>
    </row>
    <row r="236" spans="2:8" x14ac:dyDescent="0.2">
      <c r="B236" s="3">
        <v>33756</v>
      </c>
      <c r="C236" s="4">
        <v>28.518599999999999</v>
      </c>
      <c r="E236" s="161"/>
      <c r="F236" s="59" t="s">
        <v>235</v>
      </c>
      <c r="G236" s="4">
        <v>28.518599999999999</v>
      </c>
      <c r="H236" s="156"/>
    </row>
    <row r="237" spans="2:8" x14ac:dyDescent="0.2">
      <c r="B237" s="3">
        <v>33786</v>
      </c>
      <c r="C237" s="4">
        <v>28.5639</v>
      </c>
      <c r="E237" s="161"/>
      <c r="F237" s="59" t="s">
        <v>236</v>
      </c>
      <c r="G237" s="4">
        <v>28.5639</v>
      </c>
      <c r="H237" s="156"/>
    </row>
    <row r="238" spans="2:8" x14ac:dyDescent="0.2">
      <c r="B238" s="3">
        <v>33817</v>
      </c>
      <c r="C238" s="4">
        <v>28.4635</v>
      </c>
      <c r="E238" s="161"/>
      <c r="F238" s="59" t="s">
        <v>237</v>
      </c>
      <c r="G238" s="4">
        <v>28.4635</v>
      </c>
      <c r="H238" s="156"/>
    </row>
    <row r="239" spans="2:8" x14ac:dyDescent="0.2">
      <c r="B239" s="3">
        <v>33848</v>
      </c>
      <c r="C239" s="4">
        <v>28.4757</v>
      </c>
      <c r="E239" s="161"/>
      <c r="F239" s="59" t="s">
        <v>238</v>
      </c>
      <c r="G239" s="4">
        <v>28.4757</v>
      </c>
      <c r="H239" s="156"/>
    </row>
    <row r="240" spans="2:8" x14ac:dyDescent="0.2">
      <c r="B240" s="3">
        <v>33878</v>
      </c>
      <c r="C240" s="4">
        <v>28.476700000000001</v>
      </c>
      <c r="E240" s="161"/>
      <c r="F240" s="59" t="s">
        <v>239</v>
      </c>
      <c r="G240" s="4">
        <v>28.476700000000001</v>
      </c>
      <c r="H240" s="156"/>
    </row>
    <row r="241" spans="2:8" x14ac:dyDescent="0.2">
      <c r="B241" s="3">
        <v>33909</v>
      </c>
      <c r="C241" s="4">
        <v>28.473700000000001</v>
      </c>
      <c r="E241" s="161"/>
      <c r="F241" s="59" t="s">
        <v>240</v>
      </c>
      <c r="G241" s="4">
        <v>28.473700000000001</v>
      </c>
      <c r="H241" s="156"/>
    </row>
    <row r="242" spans="2:8" ht="15.75" thickBot="1" x14ac:dyDescent="0.25">
      <c r="B242" s="3">
        <v>33939</v>
      </c>
      <c r="C242" s="4">
        <v>28.9786</v>
      </c>
      <c r="E242" s="162"/>
      <c r="F242" s="60" t="s">
        <v>241</v>
      </c>
      <c r="G242" s="6">
        <v>28.9786</v>
      </c>
      <c r="H242" s="157"/>
    </row>
    <row r="243" spans="2:8" x14ac:dyDescent="0.2">
      <c r="B243" s="3">
        <v>33970</v>
      </c>
      <c r="C243" s="4">
        <v>29.043199999999999</v>
      </c>
      <c r="E243" s="160">
        <v>1993</v>
      </c>
      <c r="F243" s="58" t="s">
        <v>242</v>
      </c>
      <c r="G243" s="48">
        <v>29.043199999999999</v>
      </c>
      <c r="H243" s="155">
        <v>31.256916666666665</v>
      </c>
    </row>
    <row r="244" spans="2:8" x14ac:dyDescent="0.2">
      <c r="B244" s="3">
        <v>34001</v>
      </c>
      <c r="C244" s="4">
        <v>30.042100000000001</v>
      </c>
      <c r="E244" s="161"/>
      <c r="F244" s="59" t="s">
        <v>243</v>
      </c>
      <c r="G244" s="4">
        <v>30.042100000000001</v>
      </c>
      <c r="H244" s="156"/>
    </row>
    <row r="245" spans="2:8" x14ac:dyDescent="0.2">
      <c r="B245" s="3">
        <v>34029</v>
      </c>
      <c r="C245" s="4">
        <v>31.9391</v>
      </c>
      <c r="E245" s="161"/>
      <c r="F245" s="59" t="s">
        <v>244</v>
      </c>
      <c r="G245" s="4">
        <v>31.9391</v>
      </c>
      <c r="H245" s="156"/>
    </row>
    <row r="246" spans="2:8" x14ac:dyDescent="0.2">
      <c r="B246" s="3">
        <v>34060</v>
      </c>
      <c r="C246" s="4">
        <v>31.609500000000001</v>
      </c>
      <c r="E246" s="161"/>
      <c r="F246" s="59" t="s">
        <v>245</v>
      </c>
      <c r="G246" s="4">
        <v>31.609500000000001</v>
      </c>
      <c r="H246" s="156"/>
    </row>
    <row r="247" spans="2:8" x14ac:dyDescent="0.2">
      <c r="B247" s="3">
        <v>34090</v>
      </c>
      <c r="C247" s="4">
        <v>31.612500000000001</v>
      </c>
      <c r="E247" s="161"/>
      <c r="F247" s="59" t="s">
        <v>246</v>
      </c>
      <c r="G247" s="4">
        <v>31.612500000000001</v>
      </c>
      <c r="H247" s="156"/>
    </row>
    <row r="248" spans="2:8" x14ac:dyDescent="0.2">
      <c r="B248" s="3">
        <v>34121</v>
      </c>
      <c r="C248" s="4">
        <v>31.668199999999999</v>
      </c>
      <c r="E248" s="161"/>
      <c r="F248" s="59" t="s">
        <v>247</v>
      </c>
      <c r="G248" s="4">
        <v>31.668199999999999</v>
      </c>
      <c r="H248" s="156"/>
    </row>
    <row r="249" spans="2:8" x14ac:dyDescent="0.2">
      <c r="B249" s="3">
        <v>34151</v>
      </c>
      <c r="C249" s="4">
        <v>31.6</v>
      </c>
      <c r="E249" s="161"/>
      <c r="F249" s="59" t="s">
        <v>248</v>
      </c>
      <c r="G249" s="4">
        <v>31.6</v>
      </c>
      <c r="H249" s="156"/>
    </row>
    <row r="250" spans="2:8" x14ac:dyDescent="0.2">
      <c r="B250" s="3">
        <v>34182</v>
      </c>
      <c r="C250" s="4">
        <v>31.612300000000001</v>
      </c>
      <c r="E250" s="161"/>
      <c r="F250" s="59" t="s">
        <v>249</v>
      </c>
      <c r="G250" s="4">
        <v>31.612300000000001</v>
      </c>
      <c r="H250" s="156"/>
    </row>
    <row r="251" spans="2:8" x14ac:dyDescent="0.2">
      <c r="B251" s="3">
        <v>34213</v>
      </c>
      <c r="C251" s="4">
        <v>31.5776</v>
      </c>
      <c r="E251" s="161"/>
      <c r="F251" s="59" t="s">
        <v>250</v>
      </c>
      <c r="G251" s="4">
        <v>31.5776</v>
      </c>
      <c r="H251" s="156"/>
    </row>
    <row r="252" spans="2:8" x14ac:dyDescent="0.2">
      <c r="B252" s="3">
        <v>34243</v>
      </c>
      <c r="C252" s="4">
        <v>31.504999999999999</v>
      </c>
      <c r="E252" s="161"/>
      <c r="F252" s="59" t="s">
        <v>251</v>
      </c>
      <c r="G252" s="4">
        <v>31.504999999999999</v>
      </c>
      <c r="H252" s="156"/>
    </row>
    <row r="253" spans="2:8" x14ac:dyDescent="0.2">
      <c r="B253" s="3">
        <v>34274</v>
      </c>
      <c r="C253" s="4">
        <v>31.433499999999999</v>
      </c>
      <c r="E253" s="161"/>
      <c r="F253" s="59" t="s">
        <v>252</v>
      </c>
      <c r="G253" s="4">
        <v>31.433499999999999</v>
      </c>
      <c r="H253" s="156"/>
    </row>
    <row r="254" spans="2:8" ht="15.75" thickBot="1" x14ac:dyDescent="0.25">
      <c r="B254" s="3">
        <v>34304</v>
      </c>
      <c r="C254" s="4">
        <v>31.44</v>
      </c>
      <c r="E254" s="162"/>
      <c r="F254" s="60" t="s">
        <v>253</v>
      </c>
      <c r="G254" s="6">
        <v>31.44</v>
      </c>
      <c r="H254" s="157"/>
    </row>
    <row r="255" spans="2:8" x14ac:dyDescent="0.2">
      <c r="B255" s="3">
        <v>34335</v>
      </c>
      <c r="C255" s="4">
        <v>31.44</v>
      </c>
      <c r="E255" s="160">
        <v>1994</v>
      </c>
      <c r="F255" s="58" t="s">
        <v>254</v>
      </c>
      <c r="G255" s="48">
        <v>31.44</v>
      </c>
      <c r="H255" s="155">
        <v>31.394358333333333</v>
      </c>
    </row>
    <row r="256" spans="2:8" x14ac:dyDescent="0.2">
      <c r="B256" s="3">
        <v>34366</v>
      </c>
      <c r="C256" s="4">
        <v>31.448899999999998</v>
      </c>
      <c r="E256" s="161"/>
      <c r="F256" s="59" t="s">
        <v>255</v>
      </c>
      <c r="G256" s="4">
        <v>31.448899999999998</v>
      </c>
      <c r="H256" s="156"/>
    </row>
    <row r="257" spans="2:8" x14ac:dyDescent="0.2">
      <c r="B257" s="3">
        <v>34394</v>
      </c>
      <c r="C257" s="4">
        <v>31.4147</v>
      </c>
      <c r="E257" s="161"/>
      <c r="F257" s="59" t="s">
        <v>256</v>
      </c>
      <c r="G257" s="4">
        <v>31.4147</v>
      </c>
      <c r="H257" s="156"/>
    </row>
    <row r="258" spans="2:8" x14ac:dyDescent="0.2">
      <c r="B258" s="3">
        <v>34425</v>
      </c>
      <c r="C258" s="4">
        <v>31.391400000000001</v>
      </c>
      <c r="E258" s="161"/>
      <c r="F258" s="59" t="s">
        <v>257</v>
      </c>
      <c r="G258" s="4">
        <v>31.391400000000001</v>
      </c>
      <c r="H258" s="156"/>
    </row>
    <row r="259" spans="2:8" x14ac:dyDescent="0.2">
      <c r="B259" s="3">
        <v>34455</v>
      </c>
      <c r="C259" s="4">
        <v>31.375399999999999</v>
      </c>
      <c r="E259" s="161"/>
      <c r="F259" s="59" t="s">
        <v>258</v>
      </c>
      <c r="G259" s="4">
        <v>31.375399999999999</v>
      </c>
      <c r="H259" s="156"/>
    </row>
    <row r="260" spans="2:8" x14ac:dyDescent="0.2">
      <c r="B260" s="3">
        <v>34486</v>
      </c>
      <c r="C260" s="4">
        <v>31.384499999999999</v>
      </c>
      <c r="E260" s="161"/>
      <c r="F260" s="59" t="s">
        <v>259</v>
      </c>
      <c r="G260" s="4">
        <v>31.384499999999999</v>
      </c>
      <c r="H260" s="156"/>
    </row>
    <row r="261" spans="2:8" x14ac:dyDescent="0.2">
      <c r="B261" s="3">
        <v>34516</v>
      </c>
      <c r="C261" s="4">
        <v>31.3764</v>
      </c>
      <c r="E261" s="161"/>
      <c r="F261" s="59" t="s">
        <v>260</v>
      </c>
      <c r="G261" s="4">
        <v>31.3764</v>
      </c>
      <c r="H261" s="156"/>
    </row>
    <row r="262" spans="2:8" x14ac:dyDescent="0.2">
      <c r="B262" s="3">
        <v>34547</v>
      </c>
      <c r="C262" s="4">
        <v>31.372699999999998</v>
      </c>
      <c r="E262" s="161"/>
      <c r="F262" s="59" t="s">
        <v>261</v>
      </c>
      <c r="G262" s="4">
        <v>31.372699999999998</v>
      </c>
      <c r="H262" s="156"/>
    </row>
    <row r="263" spans="2:8" x14ac:dyDescent="0.2">
      <c r="B263" s="3">
        <v>34578</v>
      </c>
      <c r="C263" s="4">
        <v>31.372299999999999</v>
      </c>
      <c r="E263" s="161"/>
      <c r="F263" s="59" t="s">
        <v>262</v>
      </c>
      <c r="G263" s="4">
        <v>31.372299999999999</v>
      </c>
      <c r="H263" s="156"/>
    </row>
    <row r="264" spans="2:8" x14ac:dyDescent="0.2">
      <c r="B264" s="3">
        <v>34608</v>
      </c>
      <c r="C264" s="4">
        <v>31.372599999999998</v>
      </c>
      <c r="E264" s="161"/>
      <c r="F264" s="59" t="s">
        <v>263</v>
      </c>
      <c r="G264" s="4">
        <v>31.372599999999998</v>
      </c>
      <c r="H264" s="156"/>
    </row>
    <row r="265" spans="2:8" x14ac:dyDescent="0.2">
      <c r="B265" s="3">
        <v>34639</v>
      </c>
      <c r="C265" s="4">
        <v>31.393999999999998</v>
      </c>
      <c r="E265" s="161"/>
      <c r="F265" s="59" t="s">
        <v>264</v>
      </c>
      <c r="G265" s="4">
        <v>31.393999999999998</v>
      </c>
      <c r="H265" s="156"/>
    </row>
    <row r="266" spans="2:8" ht="15.75" thickBot="1" x14ac:dyDescent="0.25">
      <c r="B266" s="3">
        <v>34669</v>
      </c>
      <c r="C266" s="4">
        <v>31.389399999999998</v>
      </c>
      <c r="E266" s="162"/>
      <c r="F266" s="60" t="s">
        <v>265</v>
      </c>
      <c r="G266" s="6">
        <v>31.389399999999998</v>
      </c>
      <c r="H266" s="157"/>
    </row>
    <row r="267" spans="2:8" x14ac:dyDescent="0.2">
      <c r="B267" s="3">
        <v>34700</v>
      </c>
      <c r="C267" s="4">
        <v>31.3736</v>
      </c>
      <c r="E267" s="160">
        <v>1995</v>
      </c>
      <c r="F267" s="58" t="s">
        <v>266</v>
      </c>
      <c r="G267" s="48">
        <v>31.3736</v>
      </c>
      <c r="H267" s="155">
        <v>32.432383333333334</v>
      </c>
    </row>
    <row r="268" spans="2:8" x14ac:dyDescent="0.2">
      <c r="B268" s="3">
        <v>34731</v>
      </c>
      <c r="C268" s="4">
        <v>31.3795</v>
      </c>
      <c r="E268" s="161"/>
      <c r="F268" s="59" t="s">
        <v>267</v>
      </c>
      <c r="G268" s="4">
        <v>31.3795</v>
      </c>
      <c r="H268" s="156"/>
    </row>
    <row r="269" spans="2:8" x14ac:dyDescent="0.2">
      <c r="B269" s="3">
        <v>34759</v>
      </c>
      <c r="C269" s="4">
        <v>31.586500000000001</v>
      </c>
      <c r="E269" s="161"/>
      <c r="F269" s="59" t="s">
        <v>268</v>
      </c>
      <c r="G269" s="4">
        <v>31.586500000000001</v>
      </c>
      <c r="H269" s="156"/>
    </row>
    <row r="270" spans="2:8" x14ac:dyDescent="0.2">
      <c r="B270" s="3">
        <v>34790</v>
      </c>
      <c r="C270" s="4">
        <v>31.407299999999999</v>
      </c>
      <c r="E270" s="161"/>
      <c r="F270" s="59" t="s">
        <v>269</v>
      </c>
      <c r="G270" s="4">
        <v>31.407299999999999</v>
      </c>
      <c r="H270" s="156"/>
    </row>
    <row r="271" spans="2:8" x14ac:dyDescent="0.2">
      <c r="B271" s="3">
        <v>34820</v>
      </c>
      <c r="C271" s="4">
        <v>31.417899999999999</v>
      </c>
      <c r="E271" s="161"/>
      <c r="F271" s="59" t="s">
        <v>270</v>
      </c>
      <c r="G271" s="4">
        <v>31.417899999999999</v>
      </c>
      <c r="H271" s="156"/>
    </row>
    <row r="272" spans="2:8" x14ac:dyDescent="0.2">
      <c r="B272" s="3">
        <v>34851</v>
      </c>
      <c r="C272" s="4">
        <v>31.403700000000001</v>
      </c>
      <c r="E272" s="161"/>
      <c r="F272" s="59" t="s">
        <v>271</v>
      </c>
      <c r="G272" s="4">
        <v>31.403700000000001</v>
      </c>
      <c r="H272" s="156"/>
    </row>
    <row r="273" spans="2:8" x14ac:dyDescent="0.2">
      <c r="B273" s="3">
        <v>34881</v>
      </c>
      <c r="C273" s="4">
        <v>31.385300000000001</v>
      </c>
      <c r="E273" s="161"/>
      <c r="F273" s="59" t="s">
        <v>272</v>
      </c>
      <c r="G273" s="4">
        <v>31.385300000000001</v>
      </c>
      <c r="H273" s="156"/>
    </row>
    <row r="274" spans="2:8" x14ac:dyDescent="0.2">
      <c r="B274" s="3">
        <v>34912</v>
      </c>
      <c r="C274" s="4">
        <v>31.592300000000002</v>
      </c>
      <c r="E274" s="161"/>
      <c r="F274" s="59" t="s">
        <v>273</v>
      </c>
      <c r="G274" s="4">
        <v>31.592300000000002</v>
      </c>
      <c r="H274" s="156"/>
    </row>
    <row r="275" spans="2:8" x14ac:dyDescent="0.2">
      <c r="B275" s="3">
        <v>34943</v>
      </c>
      <c r="C275" s="4">
        <v>33.309800000000003</v>
      </c>
      <c r="E275" s="161"/>
      <c r="F275" s="59" t="s">
        <v>274</v>
      </c>
      <c r="G275" s="4">
        <v>33.309800000000003</v>
      </c>
      <c r="H275" s="156"/>
    </row>
    <row r="276" spans="2:8" x14ac:dyDescent="0.2">
      <c r="B276" s="3">
        <v>34973</v>
      </c>
      <c r="C276" s="4">
        <v>34.656399999999998</v>
      </c>
      <c r="E276" s="161"/>
      <c r="F276" s="59" t="s">
        <v>275</v>
      </c>
      <c r="G276" s="4">
        <v>34.656399999999998</v>
      </c>
      <c r="H276" s="156"/>
    </row>
    <row r="277" spans="2:8" x14ac:dyDescent="0.2">
      <c r="B277" s="3">
        <v>35004</v>
      </c>
      <c r="C277" s="4">
        <v>34.71</v>
      </c>
      <c r="E277" s="161"/>
      <c r="F277" s="59" t="s">
        <v>276</v>
      </c>
      <c r="G277" s="4">
        <v>34.71</v>
      </c>
      <c r="H277" s="156"/>
    </row>
    <row r="278" spans="2:8" ht="15.75" thickBot="1" x14ac:dyDescent="0.25">
      <c r="B278" s="3">
        <v>35034</v>
      </c>
      <c r="C278" s="4">
        <v>34.966299999999997</v>
      </c>
      <c r="E278" s="162"/>
      <c r="F278" s="60" t="s">
        <v>277</v>
      </c>
      <c r="G278" s="6">
        <v>34.966299999999997</v>
      </c>
      <c r="H278" s="157"/>
    </row>
    <row r="279" spans="2:8" x14ac:dyDescent="0.2">
      <c r="B279" s="3">
        <v>35065</v>
      </c>
      <c r="C279" s="4">
        <v>35.811700000000002</v>
      </c>
      <c r="E279" s="160">
        <v>1996</v>
      </c>
      <c r="F279" s="58" t="s">
        <v>278</v>
      </c>
      <c r="G279" s="48">
        <v>35.811700000000002</v>
      </c>
      <c r="H279" s="155">
        <v>35.516416666666672</v>
      </c>
    </row>
    <row r="280" spans="2:8" x14ac:dyDescent="0.2">
      <c r="B280" s="3">
        <v>35096</v>
      </c>
      <c r="C280" s="4">
        <v>36.594499999999996</v>
      </c>
      <c r="E280" s="161"/>
      <c r="F280" s="59" t="s">
        <v>279</v>
      </c>
      <c r="G280" s="4">
        <v>36.594499999999996</v>
      </c>
      <c r="H280" s="156"/>
    </row>
    <row r="281" spans="2:8" x14ac:dyDescent="0.2">
      <c r="B281" s="3">
        <v>35125</v>
      </c>
      <c r="C281" s="4">
        <v>34.485199999999999</v>
      </c>
      <c r="E281" s="161"/>
      <c r="F281" s="59" t="s">
        <v>280</v>
      </c>
      <c r="G281" s="4">
        <v>34.485199999999999</v>
      </c>
      <c r="H281" s="156"/>
    </row>
    <row r="282" spans="2:8" x14ac:dyDescent="0.2">
      <c r="B282" s="3">
        <v>35156</v>
      </c>
      <c r="C282" s="4">
        <v>34.319499999999998</v>
      </c>
      <c r="E282" s="161"/>
      <c r="F282" s="59" t="s">
        <v>281</v>
      </c>
      <c r="G282" s="4">
        <v>34.319499999999998</v>
      </c>
      <c r="H282" s="156"/>
    </row>
    <row r="283" spans="2:8" x14ac:dyDescent="0.2">
      <c r="B283" s="3">
        <v>35186</v>
      </c>
      <c r="C283" s="4">
        <v>35.024999999999999</v>
      </c>
      <c r="E283" s="161"/>
      <c r="F283" s="59" t="s">
        <v>282</v>
      </c>
      <c r="G283" s="4">
        <v>35.024999999999999</v>
      </c>
      <c r="H283" s="156"/>
    </row>
    <row r="284" spans="2:8" x14ac:dyDescent="0.2">
      <c r="B284" s="3">
        <v>35217</v>
      </c>
      <c r="C284" s="4">
        <v>35.099499999999999</v>
      </c>
      <c r="E284" s="161"/>
      <c r="F284" s="59" t="s">
        <v>283</v>
      </c>
      <c r="G284" s="4">
        <v>35.099499999999999</v>
      </c>
      <c r="H284" s="156"/>
    </row>
    <row r="285" spans="2:8" x14ac:dyDescent="0.2">
      <c r="B285" s="3">
        <v>35247</v>
      </c>
      <c r="C285" s="4">
        <v>35.667299999999997</v>
      </c>
      <c r="E285" s="161"/>
      <c r="F285" s="59" t="s">
        <v>284</v>
      </c>
      <c r="G285" s="4">
        <v>35.667299999999997</v>
      </c>
      <c r="H285" s="156"/>
    </row>
    <row r="286" spans="2:8" x14ac:dyDescent="0.2">
      <c r="B286" s="3">
        <v>35278</v>
      </c>
      <c r="C286" s="4">
        <v>35.799999999999997</v>
      </c>
      <c r="E286" s="161"/>
      <c r="F286" s="59" t="s">
        <v>285</v>
      </c>
      <c r="G286" s="4">
        <v>35.799999999999997</v>
      </c>
      <c r="H286" s="156"/>
    </row>
    <row r="287" spans="2:8" x14ac:dyDescent="0.2">
      <c r="B287" s="3">
        <v>35309</v>
      </c>
      <c r="C287" s="4">
        <v>35.869999999999997</v>
      </c>
      <c r="E287" s="161"/>
      <c r="F287" s="59" t="s">
        <v>286</v>
      </c>
      <c r="G287" s="4">
        <v>35.869999999999997</v>
      </c>
      <c r="H287" s="156"/>
    </row>
    <row r="288" spans="2:8" x14ac:dyDescent="0.2">
      <c r="B288" s="3">
        <v>35339</v>
      </c>
      <c r="C288" s="4">
        <v>35.803600000000003</v>
      </c>
      <c r="E288" s="161"/>
      <c r="F288" s="59" t="s">
        <v>287</v>
      </c>
      <c r="G288" s="4">
        <v>35.803600000000003</v>
      </c>
      <c r="H288" s="156"/>
    </row>
    <row r="289" spans="2:8" x14ac:dyDescent="0.2">
      <c r="B289" s="3">
        <v>35370</v>
      </c>
      <c r="C289" s="4">
        <v>35.839199999999998</v>
      </c>
      <c r="E289" s="161"/>
      <c r="F289" s="59" t="s">
        <v>288</v>
      </c>
      <c r="G289" s="4">
        <v>35.839199999999998</v>
      </c>
      <c r="H289" s="156"/>
    </row>
    <row r="290" spans="2:8" ht="15.75" thickBot="1" x14ac:dyDescent="0.25">
      <c r="B290" s="3">
        <v>35400</v>
      </c>
      <c r="C290" s="4">
        <v>35.881500000000003</v>
      </c>
      <c r="E290" s="162"/>
      <c r="F290" s="60" t="s">
        <v>289</v>
      </c>
      <c r="G290" s="6">
        <v>35.881500000000003</v>
      </c>
      <c r="H290" s="157"/>
    </row>
    <row r="291" spans="2:8" x14ac:dyDescent="0.2">
      <c r="B291" s="3">
        <v>35431</v>
      </c>
      <c r="C291" s="4">
        <v>35.903700000000001</v>
      </c>
      <c r="E291" s="160">
        <v>1997</v>
      </c>
      <c r="F291" s="58" t="s">
        <v>290</v>
      </c>
      <c r="G291" s="48">
        <v>35.903700000000001</v>
      </c>
      <c r="H291" s="155">
        <v>36.364541666666668</v>
      </c>
    </row>
    <row r="292" spans="2:8" x14ac:dyDescent="0.2">
      <c r="B292" s="3">
        <v>35462</v>
      </c>
      <c r="C292" s="4">
        <v>35.890500000000003</v>
      </c>
      <c r="E292" s="161"/>
      <c r="F292" s="59" t="s">
        <v>291</v>
      </c>
      <c r="G292" s="4">
        <v>35.890500000000003</v>
      </c>
      <c r="H292" s="156"/>
    </row>
    <row r="293" spans="2:8" x14ac:dyDescent="0.2">
      <c r="B293" s="3">
        <v>35490</v>
      </c>
      <c r="C293" s="4">
        <v>35.884799999999998</v>
      </c>
      <c r="E293" s="161"/>
      <c r="F293" s="59" t="s">
        <v>292</v>
      </c>
      <c r="G293" s="4">
        <v>35.884799999999998</v>
      </c>
      <c r="H293" s="156"/>
    </row>
    <row r="294" spans="2:8" x14ac:dyDescent="0.2">
      <c r="B294" s="3">
        <v>35521</v>
      </c>
      <c r="C294" s="4">
        <v>35.828099999999999</v>
      </c>
      <c r="E294" s="161"/>
      <c r="F294" s="59" t="s">
        <v>293</v>
      </c>
      <c r="G294" s="4">
        <v>35.828099999999999</v>
      </c>
      <c r="H294" s="156"/>
    </row>
    <row r="295" spans="2:8" x14ac:dyDescent="0.2">
      <c r="B295" s="3">
        <v>35551</v>
      </c>
      <c r="C295" s="4">
        <v>35.824800000000003</v>
      </c>
      <c r="E295" s="161"/>
      <c r="F295" s="59" t="s">
        <v>294</v>
      </c>
      <c r="G295" s="4">
        <v>35.824800000000003</v>
      </c>
      <c r="H295" s="156"/>
    </row>
    <row r="296" spans="2:8" x14ac:dyDescent="0.2">
      <c r="B296" s="3">
        <v>35582</v>
      </c>
      <c r="C296" s="4">
        <v>35.8202</v>
      </c>
      <c r="E296" s="161"/>
      <c r="F296" s="59" t="s">
        <v>295</v>
      </c>
      <c r="G296" s="4">
        <v>35.8202</v>
      </c>
      <c r="H296" s="156"/>
    </row>
    <row r="297" spans="2:8" x14ac:dyDescent="0.2">
      <c r="B297" s="3">
        <v>35612</v>
      </c>
      <c r="C297" s="4">
        <v>35.747399999999999</v>
      </c>
      <c r="E297" s="161"/>
      <c r="F297" s="59" t="s">
        <v>296</v>
      </c>
      <c r="G297" s="4">
        <v>35.747399999999999</v>
      </c>
      <c r="H297" s="156"/>
    </row>
    <row r="298" spans="2:8" x14ac:dyDescent="0.2">
      <c r="B298" s="3">
        <v>35643</v>
      </c>
      <c r="C298" s="4">
        <v>36.008499999999998</v>
      </c>
      <c r="E298" s="161"/>
      <c r="F298" s="59" t="s">
        <v>297</v>
      </c>
      <c r="G298" s="4">
        <v>36.008499999999998</v>
      </c>
      <c r="H298" s="156"/>
    </row>
    <row r="299" spans="2:8" x14ac:dyDescent="0.2">
      <c r="B299" s="3">
        <v>35674</v>
      </c>
      <c r="C299" s="4">
        <v>36.4756</v>
      </c>
      <c r="E299" s="161"/>
      <c r="F299" s="59" t="s">
        <v>298</v>
      </c>
      <c r="G299" s="4">
        <v>36.4756</v>
      </c>
      <c r="H299" s="156"/>
    </row>
    <row r="300" spans="2:8" x14ac:dyDescent="0.2">
      <c r="B300" s="3">
        <v>35704</v>
      </c>
      <c r="C300" s="4">
        <v>36.302</v>
      </c>
      <c r="E300" s="161"/>
      <c r="F300" s="59" t="s">
        <v>299</v>
      </c>
      <c r="G300" s="4">
        <v>36.302</v>
      </c>
      <c r="H300" s="156"/>
    </row>
    <row r="301" spans="2:8" x14ac:dyDescent="0.2">
      <c r="B301" s="3">
        <v>35735</v>
      </c>
      <c r="C301" s="4">
        <v>37.288899999999998</v>
      </c>
      <c r="E301" s="161"/>
      <c r="F301" s="59" t="s">
        <v>300</v>
      </c>
      <c r="G301" s="4">
        <v>37.288899999999998</v>
      </c>
      <c r="H301" s="156"/>
    </row>
    <row r="302" spans="2:8" ht="15.75" thickBot="1" x14ac:dyDescent="0.25">
      <c r="B302" s="3">
        <v>35765</v>
      </c>
      <c r="C302" s="4">
        <v>39.4</v>
      </c>
      <c r="E302" s="162"/>
      <c r="F302" s="60" t="s">
        <v>301</v>
      </c>
      <c r="G302" s="6">
        <v>39.4</v>
      </c>
      <c r="H302" s="157"/>
    </row>
    <row r="303" spans="2:8" x14ac:dyDescent="0.2">
      <c r="B303" s="3">
        <v>35796</v>
      </c>
      <c r="C303" s="4">
        <v>39.390999999999998</v>
      </c>
      <c r="E303" s="160">
        <v>1998</v>
      </c>
      <c r="F303" s="58" t="s">
        <v>302</v>
      </c>
      <c r="G303" s="48">
        <v>39.390999999999998</v>
      </c>
      <c r="H303" s="155">
        <v>41.329433333333334</v>
      </c>
    </row>
    <row r="304" spans="2:8" x14ac:dyDescent="0.2">
      <c r="B304" s="3">
        <v>35827</v>
      </c>
      <c r="C304" s="4">
        <v>39.007899999999999</v>
      </c>
      <c r="E304" s="161"/>
      <c r="F304" s="59" t="s">
        <v>303</v>
      </c>
      <c r="G304" s="4">
        <v>39.007899999999999</v>
      </c>
      <c r="H304" s="156"/>
    </row>
    <row r="305" spans="2:8" x14ac:dyDescent="0.2">
      <c r="B305" s="3">
        <v>35855</v>
      </c>
      <c r="C305" s="4">
        <v>39.568600000000004</v>
      </c>
      <c r="E305" s="161"/>
      <c r="F305" s="59" t="s">
        <v>304</v>
      </c>
      <c r="G305" s="4">
        <v>39.568600000000004</v>
      </c>
      <c r="H305" s="156"/>
    </row>
    <row r="306" spans="2:8" x14ac:dyDescent="0.2">
      <c r="B306" s="3">
        <v>35886</v>
      </c>
      <c r="C306" s="4">
        <v>39.7029</v>
      </c>
      <c r="E306" s="161"/>
      <c r="F306" s="59" t="s">
        <v>305</v>
      </c>
      <c r="G306" s="4">
        <v>39.7029</v>
      </c>
      <c r="H306" s="156"/>
    </row>
    <row r="307" spans="2:8" x14ac:dyDescent="0.2">
      <c r="B307" s="3">
        <v>35916</v>
      </c>
      <c r="C307" s="4">
        <v>40.468699999999998</v>
      </c>
      <c r="E307" s="161"/>
      <c r="F307" s="59" t="s">
        <v>306</v>
      </c>
      <c r="G307" s="4">
        <v>40.468699999999998</v>
      </c>
      <c r="H307" s="156"/>
    </row>
    <row r="308" spans="2:8" x14ac:dyDescent="0.2">
      <c r="B308" s="3">
        <v>35947</v>
      </c>
      <c r="C308" s="4">
        <v>42.366799999999998</v>
      </c>
      <c r="E308" s="161"/>
      <c r="F308" s="59" t="s">
        <v>307</v>
      </c>
      <c r="G308" s="4">
        <v>42.366799999999998</v>
      </c>
      <c r="H308" s="156"/>
    </row>
    <row r="309" spans="2:8" x14ac:dyDescent="0.2">
      <c r="B309" s="3">
        <v>35977</v>
      </c>
      <c r="C309" s="4">
        <v>42.611800000000002</v>
      </c>
      <c r="E309" s="161"/>
      <c r="F309" s="59" t="s">
        <v>308</v>
      </c>
      <c r="G309" s="4">
        <v>42.611800000000002</v>
      </c>
      <c r="H309" s="156"/>
    </row>
    <row r="310" spans="2:8" x14ac:dyDescent="0.2">
      <c r="B310" s="3">
        <v>36008</v>
      </c>
      <c r="C310" s="4">
        <v>42.8429</v>
      </c>
      <c r="E310" s="161"/>
      <c r="F310" s="59" t="s">
        <v>309</v>
      </c>
      <c r="G310" s="4">
        <v>42.8429</v>
      </c>
      <c r="H310" s="156"/>
    </row>
    <row r="311" spans="2:8" x14ac:dyDescent="0.2">
      <c r="B311" s="3">
        <v>36039</v>
      </c>
      <c r="C311" s="4">
        <v>42.579000000000001</v>
      </c>
      <c r="E311" s="161"/>
      <c r="F311" s="59" t="s">
        <v>310</v>
      </c>
      <c r="G311" s="4">
        <v>42.579000000000001</v>
      </c>
      <c r="H311" s="156"/>
    </row>
    <row r="312" spans="2:8" x14ac:dyDescent="0.2">
      <c r="B312" s="3">
        <v>36069</v>
      </c>
      <c r="C312" s="4">
        <v>42.394300000000001</v>
      </c>
      <c r="E312" s="161"/>
      <c r="F312" s="59" t="s">
        <v>311</v>
      </c>
      <c r="G312" s="4">
        <v>42.394300000000001</v>
      </c>
      <c r="H312" s="156"/>
    </row>
    <row r="313" spans="2:8" x14ac:dyDescent="0.2">
      <c r="B313" s="3">
        <v>36100</v>
      </c>
      <c r="C313" s="4">
        <v>42.428400000000003</v>
      </c>
      <c r="E313" s="161"/>
      <c r="F313" s="59" t="s">
        <v>312</v>
      </c>
      <c r="G313" s="4">
        <v>42.428400000000003</v>
      </c>
      <c r="H313" s="156"/>
    </row>
    <row r="314" spans="2:8" ht="15.75" thickBot="1" x14ac:dyDescent="0.25">
      <c r="B314" s="3">
        <v>36130</v>
      </c>
      <c r="C314" s="4">
        <v>42.590899999999998</v>
      </c>
      <c r="E314" s="162"/>
      <c r="F314" s="60" t="s">
        <v>313</v>
      </c>
      <c r="G314" s="6">
        <v>42.590899999999998</v>
      </c>
      <c r="H314" s="157"/>
    </row>
    <row r="315" spans="2:8" x14ac:dyDescent="0.2">
      <c r="B315" s="3">
        <v>36161</v>
      </c>
      <c r="C315" s="4">
        <v>42.545299999999997</v>
      </c>
      <c r="E315" s="160">
        <v>1999</v>
      </c>
      <c r="F315" s="58" t="s">
        <v>314</v>
      </c>
      <c r="G315" s="48">
        <v>42.545299999999997</v>
      </c>
      <c r="H315" s="155">
        <v>43.121183333333335</v>
      </c>
    </row>
    <row r="316" spans="2:8" x14ac:dyDescent="0.2">
      <c r="B316" s="3">
        <v>36192</v>
      </c>
      <c r="C316" s="4">
        <v>42.531599999999997</v>
      </c>
      <c r="E316" s="161"/>
      <c r="F316" s="59" t="s">
        <v>315</v>
      </c>
      <c r="G316" s="4">
        <v>42.531599999999997</v>
      </c>
      <c r="H316" s="156"/>
    </row>
    <row r="317" spans="2:8" x14ac:dyDescent="0.2">
      <c r="B317" s="3">
        <v>36220</v>
      </c>
      <c r="C317" s="4">
        <v>42.516100000000002</v>
      </c>
      <c r="E317" s="161"/>
      <c r="F317" s="59" t="s">
        <v>316</v>
      </c>
      <c r="G317" s="4">
        <v>42.516100000000002</v>
      </c>
      <c r="H317" s="156"/>
    </row>
    <row r="318" spans="2:8" x14ac:dyDescent="0.2">
      <c r="B318" s="3">
        <v>36251</v>
      </c>
      <c r="C318" s="4">
        <v>42.796799999999998</v>
      </c>
      <c r="E318" s="161"/>
      <c r="F318" s="59" t="s">
        <v>317</v>
      </c>
      <c r="G318" s="4">
        <v>42.796799999999998</v>
      </c>
      <c r="H318" s="156"/>
    </row>
    <row r="319" spans="2:8" x14ac:dyDescent="0.2">
      <c r="B319" s="3">
        <v>36281</v>
      </c>
      <c r="C319" s="4">
        <v>42.859000000000002</v>
      </c>
      <c r="E319" s="161"/>
      <c r="F319" s="59" t="s">
        <v>318</v>
      </c>
      <c r="G319" s="4">
        <v>42.859000000000002</v>
      </c>
      <c r="H319" s="156"/>
    </row>
    <row r="320" spans="2:8" x14ac:dyDescent="0.2">
      <c r="B320" s="3">
        <v>36312</v>
      </c>
      <c r="C320" s="4">
        <v>43.212699999999998</v>
      </c>
      <c r="E320" s="161"/>
      <c r="F320" s="59" t="s">
        <v>319</v>
      </c>
      <c r="G320" s="4">
        <v>43.212699999999998</v>
      </c>
      <c r="H320" s="156"/>
    </row>
    <row r="321" spans="2:8" x14ac:dyDescent="0.2">
      <c r="B321" s="3">
        <v>36342</v>
      </c>
      <c r="C321" s="4">
        <v>43.356699999999996</v>
      </c>
      <c r="E321" s="161"/>
      <c r="F321" s="59" t="s">
        <v>320</v>
      </c>
      <c r="G321" s="4">
        <v>43.356699999999996</v>
      </c>
      <c r="H321" s="156"/>
    </row>
    <row r="322" spans="2:8" x14ac:dyDescent="0.2">
      <c r="B322" s="3">
        <v>36373</v>
      </c>
      <c r="C322" s="4">
        <v>43.5032</v>
      </c>
      <c r="E322" s="161"/>
      <c r="F322" s="59" t="s">
        <v>321</v>
      </c>
      <c r="G322" s="4">
        <v>43.5032</v>
      </c>
      <c r="H322" s="156"/>
    </row>
    <row r="323" spans="2:8" x14ac:dyDescent="0.2">
      <c r="B323" s="3">
        <v>36404</v>
      </c>
      <c r="C323" s="4">
        <v>43.598100000000002</v>
      </c>
      <c r="E323" s="161"/>
      <c r="F323" s="59" t="s">
        <v>322</v>
      </c>
      <c r="G323" s="4">
        <v>43.598100000000002</v>
      </c>
      <c r="H323" s="156"/>
    </row>
    <row r="324" spans="2:8" x14ac:dyDescent="0.2">
      <c r="B324" s="3">
        <v>36434</v>
      </c>
      <c r="C324" s="4">
        <v>43.552799999999998</v>
      </c>
      <c r="E324" s="161"/>
      <c r="F324" s="59" t="s">
        <v>323</v>
      </c>
      <c r="G324" s="4">
        <v>43.552799999999998</v>
      </c>
      <c r="H324" s="156"/>
    </row>
    <row r="325" spans="2:8" x14ac:dyDescent="0.2">
      <c r="B325" s="3">
        <v>36465</v>
      </c>
      <c r="C325" s="4">
        <v>43.457999999999998</v>
      </c>
      <c r="E325" s="161"/>
      <c r="F325" s="59" t="s">
        <v>324</v>
      </c>
      <c r="G325" s="4">
        <v>43.457999999999998</v>
      </c>
      <c r="H325" s="156"/>
    </row>
    <row r="326" spans="2:8" ht="15.75" thickBot="1" x14ac:dyDescent="0.25">
      <c r="B326" s="3">
        <v>36495</v>
      </c>
      <c r="C326" s="4">
        <v>43.523899999999998</v>
      </c>
      <c r="E326" s="162"/>
      <c r="F326" s="60" t="s">
        <v>325</v>
      </c>
      <c r="G326" s="6">
        <v>43.523899999999998</v>
      </c>
      <c r="H326" s="157"/>
    </row>
    <row r="327" spans="2:8" x14ac:dyDescent="0.2">
      <c r="B327" s="3">
        <v>36526</v>
      </c>
      <c r="C327" s="4">
        <v>43.589500000000001</v>
      </c>
      <c r="E327" s="160">
        <v>2000</v>
      </c>
      <c r="F327" s="58" t="s">
        <v>326</v>
      </c>
      <c r="G327" s="48">
        <v>43.589500000000001</v>
      </c>
      <c r="H327" s="155">
        <v>45.000933333333336</v>
      </c>
    </row>
    <row r="328" spans="2:8" x14ac:dyDescent="0.2">
      <c r="B328" s="3">
        <v>36557</v>
      </c>
      <c r="C328" s="4">
        <v>43.654000000000003</v>
      </c>
      <c r="E328" s="161"/>
      <c r="F328" s="59" t="s">
        <v>327</v>
      </c>
      <c r="G328" s="4">
        <v>43.654000000000003</v>
      </c>
      <c r="H328" s="156"/>
    </row>
    <row r="329" spans="2:8" x14ac:dyDescent="0.2">
      <c r="B329" s="3">
        <v>36586</v>
      </c>
      <c r="C329" s="4">
        <v>43.638300000000001</v>
      </c>
      <c r="E329" s="161"/>
      <c r="F329" s="59" t="s">
        <v>328</v>
      </c>
      <c r="G329" s="4">
        <v>43.638300000000001</v>
      </c>
      <c r="H329" s="156"/>
    </row>
    <row r="330" spans="2:8" x14ac:dyDescent="0.2">
      <c r="B330" s="3">
        <v>36617</v>
      </c>
      <c r="C330" s="4">
        <v>43.684699999999999</v>
      </c>
      <c r="E330" s="161"/>
      <c r="F330" s="59" t="s">
        <v>329</v>
      </c>
      <c r="G330" s="4">
        <v>43.684699999999999</v>
      </c>
      <c r="H330" s="156"/>
    </row>
    <row r="331" spans="2:8" x14ac:dyDescent="0.2">
      <c r="B331" s="3">
        <v>36647</v>
      </c>
      <c r="C331" s="4">
        <v>44.075899999999997</v>
      </c>
      <c r="E331" s="161"/>
      <c r="F331" s="59" t="s">
        <v>330</v>
      </c>
      <c r="G331" s="4">
        <v>44.075899999999997</v>
      </c>
      <c r="H331" s="156"/>
    </row>
    <row r="332" spans="2:8" x14ac:dyDescent="0.2">
      <c r="B332" s="3">
        <v>36678</v>
      </c>
      <c r="C332" s="4">
        <v>44.7605</v>
      </c>
      <c r="E332" s="161"/>
      <c r="F332" s="59" t="s">
        <v>331</v>
      </c>
      <c r="G332" s="4">
        <v>44.7605</v>
      </c>
      <c r="H332" s="156"/>
    </row>
    <row r="333" spans="2:8" x14ac:dyDescent="0.2">
      <c r="B333" s="3">
        <v>36708</v>
      </c>
      <c r="C333" s="4">
        <v>44.840499999999999</v>
      </c>
      <c r="E333" s="161"/>
      <c r="F333" s="59" t="s">
        <v>332</v>
      </c>
      <c r="G333" s="4">
        <v>44.840499999999999</v>
      </c>
      <c r="H333" s="156"/>
    </row>
    <row r="334" spans="2:8" x14ac:dyDescent="0.2">
      <c r="B334" s="3">
        <v>36739</v>
      </c>
      <c r="C334" s="4">
        <v>45.768700000000003</v>
      </c>
      <c r="E334" s="161"/>
      <c r="F334" s="59" t="s">
        <v>333</v>
      </c>
      <c r="G334" s="4">
        <v>45.768700000000003</v>
      </c>
      <c r="H334" s="156"/>
    </row>
    <row r="335" spans="2:8" x14ac:dyDescent="0.2">
      <c r="B335" s="3">
        <v>36770</v>
      </c>
      <c r="C335" s="4">
        <v>45.968000000000004</v>
      </c>
      <c r="E335" s="161"/>
      <c r="F335" s="59" t="s">
        <v>334</v>
      </c>
      <c r="G335" s="4">
        <v>45.968000000000004</v>
      </c>
      <c r="H335" s="156"/>
    </row>
    <row r="336" spans="2:8" x14ac:dyDescent="0.2">
      <c r="B336" s="3">
        <v>36800</v>
      </c>
      <c r="C336" s="4">
        <v>46.425199999999997</v>
      </c>
      <c r="E336" s="161"/>
      <c r="F336" s="59" t="s">
        <v>335</v>
      </c>
      <c r="G336" s="4">
        <v>46.425199999999997</v>
      </c>
      <c r="H336" s="156"/>
    </row>
    <row r="337" spans="2:8" x14ac:dyDescent="0.2">
      <c r="B337" s="3">
        <v>36831</v>
      </c>
      <c r="C337" s="4">
        <v>46.821399999999997</v>
      </c>
      <c r="E337" s="161"/>
      <c r="F337" s="59" t="s">
        <v>336</v>
      </c>
      <c r="G337" s="4">
        <v>46.821399999999997</v>
      </c>
      <c r="H337" s="156"/>
    </row>
    <row r="338" spans="2:8" ht="15.75" thickBot="1" x14ac:dyDescent="0.25">
      <c r="B338" s="3">
        <v>36861</v>
      </c>
      <c r="C338" s="4">
        <v>46.784500000000001</v>
      </c>
      <c r="E338" s="162"/>
      <c r="F338" s="60" t="s">
        <v>337</v>
      </c>
      <c r="G338" s="6">
        <v>46.784500000000001</v>
      </c>
      <c r="H338" s="157"/>
    </row>
    <row r="339" spans="2:8" x14ac:dyDescent="0.2">
      <c r="B339" s="3">
        <v>36892</v>
      </c>
      <c r="C339" s="4">
        <v>46.613799999999998</v>
      </c>
      <c r="E339" s="163">
        <v>2001</v>
      </c>
      <c r="F339" s="61" t="s">
        <v>338</v>
      </c>
      <c r="G339" s="8">
        <v>46.613799999999998</v>
      </c>
      <c r="H339" s="158">
        <v>47.227624999999989</v>
      </c>
    </row>
    <row r="340" spans="2:8" x14ac:dyDescent="0.2">
      <c r="B340" s="3">
        <v>36923</v>
      </c>
      <c r="C340" s="4">
        <v>46.561599999999999</v>
      </c>
      <c r="E340" s="161"/>
      <c r="F340" s="59" t="s">
        <v>339</v>
      </c>
      <c r="G340" s="4">
        <v>46.561599999999999</v>
      </c>
      <c r="H340" s="156"/>
    </row>
    <row r="341" spans="2:8" x14ac:dyDescent="0.2">
      <c r="B341" s="3">
        <v>36951</v>
      </c>
      <c r="C341" s="4">
        <v>46.653199999999998</v>
      </c>
      <c r="E341" s="161"/>
      <c r="F341" s="59" t="s">
        <v>340</v>
      </c>
      <c r="G341" s="4">
        <v>46.653199999999998</v>
      </c>
      <c r="H341" s="156"/>
    </row>
    <row r="342" spans="2:8" x14ac:dyDescent="0.2">
      <c r="B342" s="3">
        <v>36982</v>
      </c>
      <c r="C342" s="4">
        <v>46.788600000000002</v>
      </c>
      <c r="E342" s="161"/>
      <c r="F342" s="59" t="s">
        <v>341</v>
      </c>
      <c r="G342" s="4">
        <v>46.788600000000002</v>
      </c>
      <c r="H342" s="156"/>
    </row>
    <row r="343" spans="2:8" x14ac:dyDescent="0.2">
      <c r="B343" s="3">
        <v>37012</v>
      </c>
      <c r="C343" s="4">
        <v>46.947299999999998</v>
      </c>
      <c r="E343" s="161"/>
      <c r="F343" s="59" t="s">
        <v>342</v>
      </c>
      <c r="G343" s="4">
        <v>46.947299999999998</v>
      </c>
      <c r="H343" s="156"/>
    </row>
    <row r="344" spans="2:8" x14ac:dyDescent="0.2">
      <c r="B344" s="3">
        <v>37043</v>
      </c>
      <c r="C344" s="4">
        <v>47.042400000000001</v>
      </c>
      <c r="E344" s="161"/>
      <c r="F344" s="59" t="s">
        <v>343</v>
      </c>
      <c r="G344" s="4">
        <v>47.042400000000001</v>
      </c>
      <c r="H344" s="156"/>
    </row>
    <row r="345" spans="2:8" x14ac:dyDescent="0.2">
      <c r="B345" s="3">
        <v>37073</v>
      </c>
      <c r="C345" s="4">
        <v>47.178100000000001</v>
      </c>
      <c r="E345" s="161"/>
      <c r="F345" s="59" t="s">
        <v>344</v>
      </c>
      <c r="G345" s="4">
        <v>47.178100000000001</v>
      </c>
      <c r="H345" s="156"/>
    </row>
    <row r="346" spans="2:8" x14ac:dyDescent="0.2">
      <c r="B346" s="3">
        <v>37104</v>
      </c>
      <c r="C346" s="4">
        <v>47.166499999999999</v>
      </c>
      <c r="E346" s="161"/>
      <c r="F346" s="59" t="s">
        <v>345</v>
      </c>
      <c r="G346" s="4">
        <v>47.166499999999999</v>
      </c>
      <c r="H346" s="156"/>
    </row>
    <row r="347" spans="2:8" x14ac:dyDescent="0.2">
      <c r="B347" s="3">
        <v>37135</v>
      </c>
      <c r="C347" s="4">
        <v>47.751100000000001</v>
      </c>
      <c r="E347" s="161"/>
      <c r="F347" s="59" t="s">
        <v>346</v>
      </c>
      <c r="G347" s="4">
        <v>47.751100000000001</v>
      </c>
      <c r="H347" s="156"/>
    </row>
    <row r="348" spans="2:8" x14ac:dyDescent="0.2">
      <c r="B348" s="3">
        <v>37165</v>
      </c>
      <c r="C348" s="4">
        <v>48.051400000000001</v>
      </c>
      <c r="E348" s="161"/>
      <c r="F348" s="59" t="s">
        <v>347</v>
      </c>
      <c r="G348" s="4">
        <v>48.051400000000001</v>
      </c>
      <c r="H348" s="156"/>
    </row>
    <row r="349" spans="2:8" x14ac:dyDescent="0.2">
      <c r="B349" s="3">
        <v>37196</v>
      </c>
      <c r="C349" s="4">
        <v>48.042999999999999</v>
      </c>
      <c r="E349" s="161"/>
      <c r="F349" s="59" t="s">
        <v>348</v>
      </c>
      <c r="G349" s="4">
        <v>48.042999999999999</v>
      </c>
      <c r="H349" s="156"/>
    </row>
    <row r="350" spans="2:8" ht="15.75" thickBot="1" x14ac:dyDescent="0.25">
      <c r="B350" s="3">
        <v>37226</v>
      </c>
      <c r="C350" s="4">
        <v>47.9345</v>
      </c>
      <c r="E350" s="164"/>
      <c r="F350" s="62" t="s">
        <v>349</v>
      </c>
      <c r="G350" s="43">
        <v>47.9345</v>
      </c>
      <c r="H350" s="159"/>
    </row>
    <row r="351" spans="2:8" x14ac:dyDescent="0.2">
      <c r="B351" s="3">
        <v>37257</v>
      </c>
      <c r="C351" s="4">
        <v>48.353299999999997</v>
      </c>
      <c r="E351" s="160">
        <v>2002</v>
      </c>
      <c r="F351" s="58" t="s">
        <v>350</v>
      </c>
      <c r="G351" s="48">
        <v>48.353299999999997</v>
      </c>
      <c r="H351" s="155">
        <v>48.622033333333327</v>
      </c>
    </row>
    <row r="352" spans="2:8" x14ac:dyDescent="0.2">
      <c r="B352" s="3">
        <v>37288</v>
      </c>
      <c r="C352" s="4">
        <v>48.716799999999999</v>
      </c>
      <c r="E352" s="161"/>
      <c r="F352" s="59" t="s">
        <v>351</v>
      </c>
      <c r="G352" s="4">
        <v>48.716799999999999</v>
      </c>
      <c r="H352" s="156"/>
    </row>
    <row r="353" spans="2:8" x14ac:dyDescent="0.2">
      <c r="B353" s="3">
        <v>37316</v>
      </c>
      <c r="C353" s="4">
        <v>48.7667</v>
      </c>
      <c r="E353" s="161"/>
      <c r="F353" s="59" t="s">
        <v>352</v>
      </c>
      <c r="G353" s="4">
        <v>48.7667</v>
      </c>
      <c r="H353" s="156"/>
    </row>
    <row r="354" spans="2:8" x14ac:dyDescent="0.2">
      <c r="B354" s="3">
        <v>37347</v>
      </c>
      <c r="C354" s="4">
        <v>48.938600000000001</v>
      </c>
      <c r="E354" s="161"/>
      <c r="F354" s="59" t="s">
        <v>353</v>
      </c>
      <c r="G354" s="4">
        <v>48.938600000000001</v>
      </c>
      <c r="H354" s="156"/>
    </row>
    <row r="355" spans="2:8" x14ac:dyDescent="0.2">
      <c r="B355" s="3">
        <v>37377</v>
      </c>
      <c r="C355" s="4">
        <v>49.016800000000003</v>
      </c>
      <c r="E355" s="161"/>
      <c r="F355" s="59" t="s">
        <v>354</v>
      </c>
      <c r="G355" s="4">
        <v>49.016800000000003</v>
      </c>
      <c r="H355" s="156"/>
    </row>
    <row r="356" spans="2:8" x14ac:dyDescent="0.2">
      <c r="B356" s="3">
        <v>37408</v>
      </c>
      <c r="C356" s="4">
        <v>48.984000000000002</v>
      </c>
      <c r="E356" s="161"/>
      <c r="F356" s="59" t="s">
        <v>355</v>
      </c>
      <c r="G356" s="4">
        <v>48.984000000000002</v>
      </c>
      <c r="H356" s="156"/>
    </row>
    <row r="357" spans="2:8" x14ac:dyDescent="0.2">
      <c r="B357" s="3">
        <v>37438</v>
      </c>
      <c r="C357" s="4">
        <v>48.787700000000001</v>
      </c>
      <c r="E357" s="161"/>
      <c r="F357" s="59" t="s">
        <v>356</v>
      </c>
      <c r="G357" s="4">
        <v>48.787700000000001</v>
      </c>
      <c r="H357" s="156"/>
    </row>
    <row r="358" spans="2:8" x14ac:dyDescent="0.2">
      <c r="B358" s="3">
        <v>37469</v>
      </c>
      <c r="C358" s="4">
        <v>48.615000000000002</v>
      </c>
      <c r="E358" s="161"/>
      <c r="F358" s="59" t="s">
        <v>357</v>
      </c>
      <c r="G358" s="4">
        <v>48.615000000000002</v>
      </c>
      <c r="H358" s="156"/>
    </row>
    <row r="359" spans="2:8" x14ac:dyDescent="0.2">
      <c r="B359" s="3">
        <v>37500</v>
      </c>
      <c r="C359" s="4">
        <v>48.462499999999999</v>
      </c>
      <c r="E359" s="161"/>
      <c r="F359" s="59" t="s">
        <v>358</v>
      </c>
      <c r="G359" s="4">
        <v>48.462499999999999</v>
      </c>
      <c r="H359" s="156"/>
    </row>
    <row r="360" spans="2:8" x14ac:dyDescent="0.2">
      <c r="B360" s="3">
        <v>37530</v>
      </c>
      <c r="C360" s="4">
        <v>48.388199999999998</v>
      </c>
      <c r="E360" s="161"/>
      <c r="F360" s="59" t="s">
        <v>359</v>
      </c>
      <c r="G360" s="4">
        <v>48.388199999999998</v>
      </c>
      <c r="H360" s="156"/>
    </row>
    <row r="361" spans="2:8" x14ac:dyDescent="0.2">
      <c r="B361" s="3">
        <v>37561</v>
      </c>
      <c r="C361" s="4">
        <v>48.285299999999999</v>
      </c>
      <c r="E361" s="161"/>
      <c r="F361" s="59" t="s">
        <v>360</v>
      </c>
      <c r="G361" s="4">
        <v>48.285299999999999</v>
      </c>
      <c r="H361" s="156"/>
    </row>
    <row r="362" spans="2:8" ht="15.75" thickBot="1" x14ac:dyDescent="0.25">
      <c r="B362" s="3">
        <v>37591</v>
      </c>
      <c r="C362" s="4">
        <v>48.149500000000003</v>
      </c>
      <c r="E362" s="162"/>
      <c r="F362" s="60" t="s">
        <v>361</v>
      </c>
      <c r="G362" s="6">
        <v>48.149500000000003</v>
      </c>
      <c r="H362" s="157"/>
    </row>
    <row r="363" spans="2:8" x14ac:dyDescent="0.2">
      <c r="B363" s="3">
        <v>37622</v>
      </c>
      <c r="C363" s="4">
        <v>47.957099999999997</v>
      </c>
      <c r="E363" s="160">
        <v>2003</v>
      </c>
      <c r="F363" s="58" t="s">
        <v>362</v>
      </c>
      <c r="G363" s="48">
        <v>47.957099999999997</v>
      </c>
      <c r="H363" s="155">
        <v>46.594675000000002</v>
      </c>
    </row>
    <row r="364" spans="2:8" x14ac:dyDescent="0.2">
      <c r="B364" s="3">
        <v>37653</v>
      </c>
      <c r="C364" s="4">
        <v>47.747399999999999</v>
      </c>
      <c r="E364" s="161"/>
      <c r="F364" s="59" t="s">
        <v>363</v>
      </c>
      <c r="G364" s="4">
        <v>47.747399999999999</v>
      </c>
      <c r="H364" s="156"/>
    </row>
    <row r="365" spans="2:8" x14ac:dyDescent="0.2">
      <c r="B365" s="3">
        <v>37681</v>
      </c>
      <c r="C365" s="4">
        <v>47.676699999999997</v>
      </c>
      <c r="E365" s="161"/>
      <c r="F365" s="59" t="s">
        <v>364</v>
      </c>
      <c r="G365" s="4">
        <v>47.676699999999997</v>
      </c>
      <c r="H365" s="156"/>
    </row>
    <row r="366" spans="2:8" x14ac:dyDescent="0.2">
      <c r="B366" s="3">
        <v>37712</v>
      </c>
      <c r="C366" s="4">
        <v>47.390900000000002</v>
      </c>
      <c r="E366" s="161"/>
      <c r="F366" s="59" t="s">
        <v>365</v>
      </c>
      <c r="G366" s="4">
        <v>47.390900000000002</v>
      </c>
      <c r="H366" s="156"/>
    </row>
    <row r="367" spans="2:8" x14ac:dyDescent="0.2">
      <c r="B367" s="3">
        <v>37742</v>
      </c>
      <c r="C367" s="4">
        <v>47.11</v>
      </c>
      <c r="E367" s="161"/>
      <c r="F367" s="59" t="s">
        <v>366</v>
      </c>
      <c r="G367" s="4">
        <v>47.11</v>
      </c>
      <c r="H367" s="156"/>
    </row>
    <row r="368" spans="2:8" x14ac:dyDescent="0.2">
      <c r="B368" s="3">
        <v>37773</v>
      </c>
      <c r="C368" s="4">
        <v>46.6995</v>
      </c>
      <c r="E368" s="161"/>
      <c r="F368" s="59" t="s">
        <v>367</v>
      </c>
      <c r="G368" s="4">
        <v>46.6995</v>
      </c>
      <c r="H368" s="156"/>
    </row>
    <row r="369" spans="2:8" x14ac:dyDescent="0.2">
      <c r="B369" s="3">
        <v>37803</v>
      </c>
      <c r="C369" s="4">
        <v>46.22</v>
      </c>
      <c r="E369" s="161"/>
      <c r="F369" s="59" t="s">
        <v>368</v>
      </c>
      <c r="G369" s="4">
        <v>46.22</v>
      </c>
      <c r="H369" s="156"/>
    </row>
    <row r="370" spans="2:8" x14ac:dyDescent="0.2">
      <c r="B370" s="3">
        <v>37834</v>
      </c>
      <c r="C370" s="4">
        <v>45.9557</v>
      </c>
      <c r="E370" s="161"/>
      <c r="F370" s="59" t="s">
        <v>369</v>
      </c>
      <c r="G370" s="4">
        <v>45.9557</v>
      </c>
      <c r="H370" s="156"/>
    </row>
    <row r="371" spans="2:8" x14ac:dyDescent="0.2">
      <c r="B371" s="3">
        <v>37865</v>
      </c>
      <c r="C371" s="4">
        <v>45.846699999999998</v>
      </c>
      <c r="E371" s="161"/>
      <c r="F371" s="59" t="s">
        <v>370</v>
      </c>
      <c r="G371" s="4">
        <v>45.846699999999998</v>
      </c>
      <c r="H371" s="156"/>
    </row>
    <row r="372" spans="2:8" x14ac:dyDescent="0.2">
      <c r="B372" s="3">
        <v>37895</v>
      </c>
      <c r="C372" s="4">
        <v>45.403599999999997</v>
      </c>
      <c r="E372" s="161"/>
      <c r="F372" s="59" t="s">
        <v>371</v>
      </c>
      <c r="G372" s="4">
        <v>45.403599999999997</v>
      </c>
      <c r="H372" s="156"/>
    </row>
    <row r="373" spans="2:8" x14ac:dyDescent="0.2">
      <c r="B373" s="3">
        <v>37926</v>
      </c>
      <c r="C373" s="4">
        <v>45.554400000000001</v>
      </c>
      <c r="E373" s="161"/>
      <c r="F373" s="59" t="s">
        <v>372</v>
      </c>
      <c r="G373" s="4">
        <v>45.554400000000001</v>
      </c>
      <c r="H373" s="156"/>
    </row>
    <row r="374" spans="2:8" ht="15.75" thickBot="1" x14ac:dyDescent="0.25">
      <c r="B374" s="3">
        <v>37956</v>
      </c>
      <c r="C374" s="4">
        <v>45.574100000000001</v>
      </c>
      <c r="E374" s="162"/>
      <c r="F374" s="60" t="s">
        <v>373</v>
      </c>
      <c r="G374" s="6">
        <v>45.574100000000001</v>
      </c>
      <c r="H374" s="157"/>
    </row>
    <row r="375" spans="2:8" x14ac:dyDescent="0.2">
      <c r="B375" s="3">
        <v>37987</v>
      </c>
      <c r="C375" s="4">
        <v>45.456000000000003</v>
      </c>
      <c r="E375" s="160">
        <v>2004</v>
      </c>
      <c r="F375" s="58" t="s">
        <v>374</v>
      </c>
      <c r="G375" s="48">
        <v>45.456000000000003</v>
      </c>
      <c r="H375" s="155">
        <v>45.276283333333332</v>
      </c>
    </row>
    <row r="376" spans="2:8" x14ac:dyDescent="0.2">
      <c r="B376" s="3">
        <v>38018</v>
      </c>
      <c r="C376" s="4">
        <v>45.272599999999997</v>
      </c>
      <c r="E376" s="161"/>
      <c r="F376" s="59" t="s">
        <v>375</v>
      </c>
      <c r="G376" s="4">
        <v>45.272599999999997</v>
      </c>
      <c r="H376" s="156"/>
    </row>
    <row r="377" spans="2:8" x14ac:dyDescent="0.2">
      <c r="B377" s="3">
        <v>38047</v>
      </c>
      <c r="C377" s="4">
        <v>44.969299999999997</v>
      </c>
      <c r="E377" s="161"/>
      <c r="F377" s="59" t="s">
        <v>376</v>
      </c>
      <c r="G377" s="4">
        <v>44.969299999999997</v>
      </c>
      <c r="H377" s="156"/>
    </row>
    <row r="378" spans="2:8" x14ac:dyDescent="0.2">
      <c r="B378" s="3">
        <v>38078</v>
      </c>
      <c r="C378" s="4">
        <v>43.891800000000003</v>
      </c>
      <c r="E378" s="161"/>
      <c r="F378" s="59" t="s">
        <v>377</v>
      </c>
      <c r="G378" s="4">
        <v>43.891800000000003</v>
      </c>
      <c r="H378" s="156"/>
    </row>
    <row r="379" spans="2:8" x14ac:dyDescent="0.2">
      <c r="B379" s="3">
        <v>38108</v>
      </c>
      <c r="C379" s="4">
        <v>45.1755</v>
      </c>
      <c r="E379" s="161"/>
      <c r="F379" s="59" t="s">
        <v>378</v>
      </c>
      <c r="G379" s="4">
        <v>45.1755</v>
      </c>
      <c r="H379" s="156"/>
    </row>
    <row r="380" spans="2:8" x14ac:dyDescent="0.2">
      <c r="B380" s="3">
        <v>38139</v>
      </c>
      <c r="C380" s="4">
        <v>45.502699999999997</v>
      </c>
      <c r="E380" s="161"/>
      <c r="F380" s="59" t="s">
        <v>379</v>
      </c>
      <c r="G380" s="4">
        <v>45.502699999999997</v>
      </c>
      <c r="H380" s="156"/>
    </row>
    <row r="381" spans="2:8" x14ac:dyDescent="0.2">
      <c r="B381" s="3">
        <v>38169</v>
      </c>
      <c r="C381" s="4">
        <v>46.055700000000002</v>
      </c>
      <c r="E381" s="161"/>
      <c r="F381" s="59" t="s">
        <v>380</v>
      </c>
      <c r="G381" s="4">
        <v>46.055700000000002</v>
      </c>
      <c r="H381" s="156"/>
    </row>
    <row r="382" spans="2:8" x14ac:dyDescent="0.2">
      <c r="B382" s="3">
        <v>38200</v>
      </c>
      <c r="C382" s="4">
        <v>46.322000000000003</v>
      </c>
      <c r="E382" s="161"/>
      <c r="F382" s="59" t="s">
        <v>381</v>
      </c>
      <c r="G382" s="4">
        <v>46.322000000000003</v>
      </c>
      <c r="H382" s="156"/>
    </row>
    <row r="383" spans="2:8" x14ac:dyDescent="0.2">
      <c r="B383" s="3">
        <v>38231</v>
      </c>
      <c r="C383" s="4">
        <v>46.0548</v>
      </c>
      <c r="E383" s="161"/>
      <c r="F383" s="59" t="s">
        <v>382</v>
      </c>
      <c r="G383" s="4">
        <v>46.0548</v>
      </c>
      <c r="H383" s="156"/>
    </row>
    <row r="384" spans="2:8" x14ac:dyDescent="0.2">
      <c r="B384" s="3">
        <v>38261</v>
      </c>
      <c r="C384" s="4">
        <v>45.735500000000002</v>
      </c>
      <c r="E384" s="161"/>
      <c r="F384" s="59" t="s">
        <v>383</v>
      </c>
      <c r="G384" s="4">
        <v>45.735500000000002</v>
      </c>
      <c r="H384" s="156"/>
    </row>
    <row r="385" spans="2:8" x14ac:dyDescent="0.2">
      <c r="B385" s="3">
        <v>38292</v>
      </c>
      <c r="C385" s="4">
        <v>45.032499999999999</v>
      </c>
      <c r="E385" s="161"/>
      <c r="F385" s="59" t="s">
        <v>384</v>
      </c>
      <c r="G385" s="4">
        <v>45.032499999999999</v>
      </c>
      <c r="H385" s="156"/>
    </row>
    <row r="386" spans="2:8" ht="15.75" thickBot="1" x14ac:dyDescent="0.25">
      <c r="B386" s="3">
        <v>38322</v>
      </c>
      <c r="C386" s="4">
        <v>43.847000000000001</v>
      </c>
      <c r="E386" s="162"/>
      <c r="F386" s="60" t="s">
        <v>385</v>
      </c>
      <c r="G386" s="6">
        <v>43.847000000000001</v>
      </c>
      <c r="H386" s="157"/>
    </row>
    <row r="387" spans="2:8" x14ac:dyDescent="0.2">
      <c r="B387" s="3">
        <v>38353</v>
      </c>
      <c r="C387" s="4">
        <v>43.615000000000002</v>
      </c>
      <c r="E387" s="160">
        <v>2005</v>
      </c>
      <c r="F387" s="58" t="s">
        <v>386</v>
      </c>
      <c r="G387" s="48">
        <v>43.615000000000002</v>
      </c>
      <c r="H387" s="155">
        <v>44.011275000000005</v>
      </c>
    </row>
    <row r="388" spans="2:8" x14ac:dyDescent="0.2">
      <c r="B388" s="3">
        <v>38384</v>
      </c>
      <c r="C388" s="4">
        <v>43.575800000000001</v>
      </c>
      <c r="E388" s="161"/>
      <c r="F388" s="59" t="s">
        <v>387</v>
      </c>
      <c r="G388" s="4">
        <v>43.575800000000001</v>
      </c>
      <c r="H388" s="156"/>
    </row>
    <row r="389" spans="2:8" x14ac:dyDescent="0.2">
      <c r="B389" s="3">
        <v>38412</v>
      </c>
      <c r="C389" s="4">
        <v>43.586100000000002</v>
      </c>
      <c r="E389" s="161"/>
      <c r="F389" s="59" t="s">
        <v>388</v>
      </c>
      <c r="G389" s="4">
        <v>43.586100000000002</v>
      </c>
      <c r="H389" s="156"/>
    </row>
    <row r="390" spans="2:8" x14ac:dyDescent="0.2">
      <c r="B390" s="3">
        <v>38443</v>
      </c>
      <c r="C390" s="4">
        <v>43.6419</v>
      </c>
      <c r="E390" s="161"/>
      <c r="F390" s="59" t="s">
        <v>389</v>
      </c>
      <c r="G390" s="4">
        <v>43.6419</v>
      </c>
      <c r="H390" s="156"/>
    </row>
    <row r="391" spans="2:8" x14ac:dyDescent="0.2">
      <c r="B391" s="3">
        <v>38473</v>
      </c>
      <c r="C391" s="4">
        <v>43.409500000000001</v>
      </c>
      <c r="E391" s="161"/>
      <c r="F391" s="59" t="s">
        <v>390</v>
      </c>
      <c r="G391" s="4">
        <v>43.409500000000001</v>
      </c>
      <c r="H391" s="156"/>
    </row>
    <row r="392" spans="2:8" x14ac:dyDescent="0.2">
      <c r="B392" s="3">
        <v>38504</v>
      </c>
      <c r="C392" s="4">
        <v>43.524500000000003</v>
      </c>
      <c r="E392" s="161"/>
      <c r="F392" s="59" t="s">
        <v>391</v>
      </c>
      <c r="G392" s="4">
        <v>43.524500000000003</v>
      </c>
      <c r="H392" s="156"/>
    </row>
    <row r="393" spans="2:8" x14ac:dyDescent="0.2">
      <c r="B393" s="3">
        <v>38534</v>
      </c>
      <c r="C393" s="4">
        <v>43.433999999999997</v>
      </c>
      <c r="E393" s="161"/>
      <c r="F393" s="59" t="s">
        <v>392</v>
      </c>
      <c r="G393" s="4">
        <v>43.433999999999997</v>
      </c>
      <c r="H393" s="156"/>
    </row>
    <row r="394" spans="2:8" x14ac:dyDescent="0.2">
      <c r="B394" s="3">
        <v>38565</v>
      </c>
      <c r="C394" s="4">
        <v>43.55</v>
      </c>
      <c r="E394" s="161"/>
      <c r="F394" s="59" t="s">
        <v>393</v>
      </c>
      <c r="G394" s="4">
        <v>43.55</v>
      </c>
      <c r="H394" s="156"/>
    </row>
    <row r="395" spans="2:8" x14ac:dyDescent="0.2">
      <c r="B395" s="3">
        <v>38596</v>
      </c>
      <c r="C395" s="4">
        <v>43.846200000000003</v>
      </c>
      <c r="E395" s="161"/>
      <c r="F395" s="59" t="s">
        <v>394</v>
      </c>
      <c r="G395" s="4">
        <v>43.846200000000003</v>
      </c>
      <c r="H395" s="156"/>
    </row>
    <row r="396" spans="2:8" x14ac:dyDescent="0.2">
      <c r="B396" s="3">
        <v>38626</v>
      </c>
      <c r="C396" s="4">
        <v>44.7575</v>
      </c>
      <c r="E396" s="161"/>
      <c r="F396" s="59" t="s">
        <v>395</v>
      </c>
      <c r="G396" s="4">
        <v>44.7575</v>
      </c>
      <c r="H396" s="156"/>
    </row>
    <row r="397" spans="2:8" x14ac:dyDescent="0.2">
      <c r="B397" s="3">
        <v>38657</v>
      </c>
      <c r="C397" s="4">
        <v>45.631500000000003</v>
      </c>
      <c r="E397" s="161"/>
      <c r="F397" s="59" t="s">
        <v>396</v>
      </c>
      <c r="G397" s="4">
        <v>45.631500000000003</v>
      </c>
      <c r="H397" s="156"/>
    </row>
    <row r="398" spans="2:8" ht="15.75" thickBot="1" x14ac:dyDescent="0.25">
      <c r="B398" s="3">
        <v>38687</v>
      </c>
      <c r="C398" s="4">
        <v>45.563299999999998</v>
      </c>
      <c r="E398" s="162"/>
      <c r="F398" s="60" t="s">
        <v>397</v>
      </c>
      <c r="G398" s="6">
        <v>45.563299999999998</v>
      </c>
      <c r="H398" s="157"/>
    </row>
    <row r="399" spans="2:8" x14ac:dyDescent="0.2">
      <c r="B399" s="3">
        <v>38718</v>
      </c>
      <c r="C399" s="4">
        <v>44.201000000000001</v>
      </c>
      <c r="E399" s="163">
        <v>2006</v>
      </c>
      <c r="F399" s="61" t="s">
        <v>398</v>
      </c>
      <c r="G399" s="8">
        <v>44.201000000000001</v>
      </c>
      <c r="H399" s="158">
        <v>45.17219166666667</v>
      </c>
    </row>
    <row r="400" spans="2:8" x14ac:dyDescent="0.2">
      <c r="B400" s="3">
        <v>38749</v>
      </c>
      <c r="C400" s="4">
        <v>44.23</v>
      </c>
      <c r="E400" s="161"/>
      <c r="F400" s="59" t="s">
        <v>399</v>
      </c>
      <c r="G400" s="4">
        <v>44.23</v>
      </c>
      <c r="H400" s="156"/>
    </row>
    <row r="401" spans="2:8" x14ac:dyDescent="0.2">
      <c r="B401" s="3">
        <v>38777</v>
      </c>
      <c r="C401" s="4">
        <v>44.337800000000001</v>
      </c>
      <c r="E401" s="161"/>
      <c r="F401" s="59" t="s">
        <v>400</v>
      </c>
      <c r="G401" s="4">
        <v>44.337800000000001</v>
      </c>
      <c r="H401" s="156"/>
    </row>
    <row r="402" spans="2:8" x14ac:dyDescent="0.2">
      <c r="B402" s="3">
        <v>38808</v>
      </c>
      <c r="C402" s="4">
        <v>44.8245</v>
      </c>
      <c r="E402" s="161"/>
      <c r="F402" s="59" t="s">
        <v>401</v>
      </c>
      <c r="G402" s="4">
        <v>44.8245</v>
      </c>
      <c r="H402" s="156"/>
    </row>
    <row r="403" spans="2:8" x14ac:dyDescent="0.2">
      <c r="B403" s="3">
        <v>38838</v>
      </c>
      <c r="C403" s="4">
        <v>45.195900000000002</v>
      </c>
      <c r="E403" s="161"/>
      <c r="F403" s="59" t="s">
        <v>402</v>
      </c>
      <c r="G403" s="4">
        <v>45.195900000000002</v>
      </c>
      <c r="H403" s="156"/>
    </row>
    <row r="404" spans="2:8" x14ac:dyDescent="0.2">
      <c r="B404" s="3">
        <v>38869</v>
      </c>
      <c r="C404" s="4">
        <v>45.888599999999997</v>
      </c>
      <c r="E404" s="161"/>
      <c r="F404" s="59" t="s">
        <v>403</v>
      </c>
      <c r="G404" s="4">
        <v>45.888599999999997</v>
      </c>
      <c r="H404" s="156"/>
    </row>
    <row r="405" spans="2:8" x14ac:dyDescent="0.2">
      <c r="B405" s="3">
        <v>38899</v>
      </c>
      <c r="C405" s="4">
        <v>46.3675</v>
      </c>
      <c r="E405" s="161"/>
      <c r="F405" s="59" t="s">
        <v>404</v>
      </c>
      <c r="G405" s="4">
        <v>46.3675</v>
      </c>
      <c r="H405" s="156"/>
    </row>
    <row r="406" spans="2:8" x14ac:dyDescent="0.2">
      <c r="B406" s="3">
        <v>38930</v>
      </c>
      <c r="C406" s="4">
        <v>46.446100000000001</v>
      </c>
      <c r="E406" s="161"/>
      <c r="F406" s="59" t="s">
        <v>405</v>
      </c>
      <c r="G406" s="4">
        <v>46.446100000000001</v>
      </c>
      <c r="H406" s="156"/>
    </row>
    <row r="407" spans="2:8" x14ac:dyDescent="0.2">
      <c r="B407" s="3">
        <v>38961</v>
      </c>
      <c r="C407" s="4">
        <v>46.0105</v>
      </c>
      <c r="E407" s="161"/>
      <c r="F407" s="59" t="s">
        <v>406</v>
      </c>
      <c r="G407" s="4">
        <v>46.0105</v>
      </c>
      <c r="H407" s="156"/>
    </row>
    <row r="408" spans="2:8" x14ac:dyDescent="0.2">
      <c r="B408" s="3">
        <v>38991</v>
      </c>
      <c r="C408" s="4">
        <v>45.355200000000004</v>
      </c>
      <c r="E408" s="161"/>
      <c r="F408" s="59" t="s">
        <v>407</v>
      </c>
      <c r="G408" s="4">
        <v>45.355200000000004</v>
      </c>
      <c r="H408" s="156"/>
    </row>
    <row r="409" spans="2:8" x14ac:dyDescent="0.2">
      <c r="B409" s="3">
        <v>39022</v>
      </c>
      <c r="C409" s="4">
        <v>44.725700000000003</v>
      </c>
      <c r="E409" s="161"/>
      <c r="F409" s="59" t="s">
        <v>408</v>
      </c>
      <c r="G409" s="4">
        <v>44.725700000000003</v>
      </c>
      <c r="H409" s="156"/>
    </row>
    <row r="410" spans="2:8" ht="15.75" thickBot="1" x14ac:dyDescent="0.25">
      <c r="B410" s="3">
        <v>39052</v>
      </c>
      <c r="C410" s="4">
        <v>44.483499999999999</v>
      </c>
      <c r="E410" s="164"/>
      <c r="F410" s="62" t="s">
        <v>409</v>
      </c>
      <c r="G410" s="43">
        <v>44.483499999999999</v>
      </c>
      <c r="H410" s="159"/>
    </row>
    <row r="411" spans="2:8" x14ac:dyDescent="0.2">
      <c r="B411" s="3">
        <v>39083</v>
      </c>
      <c r="C411" s="4">
        <v>44.206200000000003</v>
      </c>
      <c r="E411" s="160">
        <v>2007</v>
      </c>
      <c r="F411" s="58" t="s">
        <v>410</v>
      </c>
      <c r="G411" s="48">
        <v>44.206200000000003</v>
      </c>
      <c r="H411" s="155">
        <v>41.199183333333337</v>
      </c>
    </row>
    <row r="412" spans="2:8" x14ac:dyDescent="0.2">
      <c r="B412" s="3">
        <v>39114</v>
      </c>
      <c r="C412" s="4">
        <v>44.019500000000001</v>
      </c>
      <c r="E412" s="161"/>
      <c r="F412" s="59" t="s">
        <v>411</v>
      </c>
      <c r="G412" s="4">
        <v>44.019500000000001</v>
      </c>
      <c r="H412" s="156"/>
    </row>
    <row r="413" spans="2:8" x14ac:dyDescent="0.2">
      <c r="B413" s="3">
        <v>39142</v>
      </c>
      <c r="C413" s="4">
        <v>43.793599999999998</v>
      </c>
      <c r="E413" s="161"/>
      <c r="F413" s="59" t="s">
        <v>412</v>
      </c>
      <c r="G413" s="4">
        <v>43.793599999999998</v>
      </c>
      <c r="H413" s="156"/>
    </row>
    <row r="414" spans="2:8" x14ac:dyDescent="0.2">
      <c r="B414" s="3">
        <v>39173</v>
      </c>
      <c r="C414" s="4">
        <v>42.017600000000002</v>
      </c>
      <c r="E414" s="161"/>
      <c r="F414" s="59" t="s">
        <v>413</v>
      </c>
      <c r="G414" s="4">
        <v>42.017600000000002</v>
      </c>
      <c r="H414" s="156"/>
    </row>
    <row r="415" spans="2:8" x14ac:dyDescent="0.2">
      <c r="B415" s="3">
        <v>39203</v>
      </c>
      <c r="C415" s="4">
        <v>40.568600000000004</v>
      </c>
      <c r="E415" s="161"/>
      <c r="F415" s="59" t="s">
        <v>414</v>
      </c>
      <c r="G415" s="4">
        <v>40.568600000000004</v>
      </c>
      <c r="H415" s="156"/>
    </row>
    <row r="416" spans="2:8" x14ac:dyDescent="0.2">
      <c r="B416" s="3">
        <v>39234</v>
      </c>
      <c r="C416" s="4">
        <v>40.590499999999999</v>
      </c>
      <c r="E416" s="161"/>
      <c r="F416" s="59" t="s">
        <v>415</v>
      </c>
      <c r="G416" s="4">
        <v>40.590499999999999</v>
      </c>
      <c r="H416" s="156"/>
    </row>
    <row r="417" spans="2:8" x14ac:dyDescent="0.2">
      <c r="B417" s="3">
        <v>39264</v>
      </c>
      <c r="C417" s="4">
        <v>40.273800000000001</v>
      </c>
      <c r="E417" s="161"/>
      <c r="F417" s="59" t="s">
        <v>416</v>
      </c>
      <c r="G417" s="4">
        <v>40.273800000000001</v>
      </c>
      <c r="H417" s="156"/>
    </row>
    <row r="418" spans="2:8" x14ac:dyDescent="0.2">
      <c r="B418" s="3">
        <v>39295</v>
      </c>
      <c r="C418" s="4">
        <v>40.679099999999998</v>
      </c>
      <c r="E418" s="161"/>
      <c r="F418" s="59" t="s">
        <v>417</v>
      </c>
      <c r="G418" s="4">
        <v>40.679099999999998</v>
      </c>
      <c r="H418" s="156"/>
    </row>
    <row r="419" spans="2:8" x14ac:dyDescent="0.2">
      <c r="B419" s="3">
        <v>39326</v>
      </c>
      <c r="C419" s="4">
        <v>40.173499999999997</v>
      </c>
      <c r="E419" s="161"/>
      <c r="F419" s="59" t="s">
        <v>418</v>
      </c>
      <c r="G419" s="4">
        <v>40.173499999999997</v>
      </c>
      <c r="H419" s="156"/>
    </row>
    <row r="420" spans="2:8" x14ac:dyDescent="0.2">
      <c r="B420" s="3">
        <v>39356</v>
      </c>
      <c r="C420" s="4">
        <v>39.366100000000003</v>
      </c>
      <c r="E420" s="161"/>
      <c r="F420" s="59" t="s">
        <v>419</v>
      </c>
      <c r="G420" s="4">
        <v>39.366100000000003</v>
      </c>
      <c r="H420" s="156"/>
    </row>
    <row r="421" spans="2:8" x14ac:dyDescent="0.2">
      <c r="B421" s="3">
        <v>39387</v>
      </c>
      <c r="C421" s="4">
        <v>39.326700000000002</v>
      </c>
      <c r="E421" s="161"/>
      <c r="F421" s="59" t="s">
        <v>420</v>
      </c>
      <c r="G421" s="4">
        <v>39.326700000000002</v>
      </c>
      <c r="H421" s="156"/>
    </row>
    <row r="422" spans="2:8" ht="15.75" thickBot="1" x14ac:dyDescent="0.25">
      <c r="B422" s="3">
        <v>39417</v>
      </c>
      <c r="C422" s="4">
        <v>39.375</v>
      </c>
      <c r="E422" s="162"/>
      <c r="F422" s="60" t="s">
        <v>421</v>
      </c>
      <c r="G422" s="6">
        <v>39.375</v>
      </c>
      <c r="H422" s="157"/>
    </row>
    <row r="423" spans="2:8" x14ac:dyDescent="0.2">
      <c r="B423" s="3">
        <v>39448</v>
      </c>
      <c r="C423" s="4">
        <v>39.267600000000002</v>
      </c>
      <c r="E423" s="160">
        <v>2008</v>
      </c>
      <c r="F423" s="58" t="s">
        <v>422</v>
      </c>
      <c r="G423" s="48">
        <v>39.267600000000002</v>
      </c>
      <c r="H423" s="155">
        <v>43.411425000000008</v>
      </c>
    </row>
    <row r="424" spans="2:8" x14ac:dyDescent="0.2">
      <c r="B424" s="3">
        <v>39479</v>
      </c>
      <c r="C424" s="4">
        <v>39.673499999999997</v>
      </c>
      <c r="E424" s="161"/>
      <c r="F424" s="59" t="s">
        <v>423</v>
      </c>
      <c r="G424" s="4">
        <v>39.673499999999997</v>
      </c>
      <c r="H424" s="156"/>
    </row>
    <row r="425" spans="2:8" x14ac:dyDescent="0.2">
      <c r="B425" s="3">
        <v>39508</v>
      </c>
      <c r="C425" s="4">
        <v>40.145200000000003</v>
      </c>
      <c r="E425" s="161"/>
      <c r="F425" s="59" t="s">
        <v>424</v>
      </c>
      <c r="G425" s="4">
        <v>40.145200000000003</v>
      </c>
      <c r="H425" s="156"/>
    </row>
    <row r="426" spans="2:8" x14ac:dyDescent="0.2">
      <c r="B426" s="3">
        <v>39539</v>
      </c>
      <c r="C426" s="4">
        <v>39.966799999999999</v>
      </c>
      <c r="E426" s="161"/>
      <c r="F426" s="59" t="s">
        <v>425</v>
      </c>
      <c r="G426" s="4">
        <v>39.966799999999999</v>
      </c>
      <c r="H426" s="156"/>
    </row>
    <row r="427" spans="2:8" x14ac:dyDescent="0.2">
      <c r="B427" s="3">
        <v>39569</v>
      </c>
      <c r="C427" s="4">
        <v>42.001899999999999</v>
      </c>
      <c r="E427" s="161"/>
      <c r="F427" s="59" t="s">
        <v>426</v>
      </c>
      <c r="G427" s="4">
        <v>42.001899999999999</v>
      </c>
      <c r="H427" s="156"/>
    </row>
    <row r="428" spans="2:8" x14ac:dyDescent="0.2">
      <c r="B428" s="3">
        <v>39600</v>
      </c>
      <c r="C428" s="4">
        <v>42.763300000000001</v>
      </c>
      <c r="E428" s="161"/>
      <c r="F428" s="59" t="s">
        <v>427</v>
      </c>
      <c r="G428" s="4">
        <v>42.763300000000001</v>
      </c>
      <c r="H428" s="156"/>
    </row>
    <row r="429" spans="2:8" x14ac:dyDescent="0.2">
      <c r="B429" s="3">
        <v>39630</v>
      </c>
      <c r="C429" s="4">
        <v>42.7027</v>
      </c>
      <c r="E429" s="161"/>
      <c r="F429" s="59" t="s">
        <v>428</v>
      </c>
      <c r="G429" s="4">
        <v>42.7027</v>
      </c>
      <c r="H429" s="156"/>
    </row>
    <row r="430" spans="2:8" x14ac:dyDescent="0.2">
      <c r="B430" s="3">
        <v>39661</v>
      </c>
      <c r="C430" s="4">
        <v>42.905700000000003</v>
      </c>
      <c r="E430" s="161"/>
      <c r="F430" s="59" t="s">
        <v>429</v>
      </c>
      <c r="G430" s="4">
        <v>42.905700000000003</v>
      </c>
      <c r="H430" s="156"/>
    </row>
    <row r="431" spans="2:8" x14ac:dyDescent="0.2">
      <c r="B431" s="3">
        <v>39692</v>
      </c>
      <c r="C431" s="4">
        <v>45.53</v>
      </c>
      <c r="E431" s="161"/>
      <c r="F431" s="59" t="s">
        <v>430</v>
      </c>
      <c r="G431" s="4">
        <v>45.53</v>
      </c>
      <c r="H431" s="156"/>
    </row>
    <row r="432" spans="2:8" x14ac:dyDescent="0.2">
      <c r="B432" s="3">
        <v>39722</v>
      </c>
      <c r="C432" s="4">
        <v>48.615499999999997</v>
      </c>
      <c r="E432" s="161"/>
      <c r="F432" s="59" t="s">
        <v>431</v>
      </c>
      <c r="G432" s="4">
        <v>48.615499999999997</v>
      </c>
      <c r="H432" s="156"/>
    </row>
    <row r="433" spans="2:8" x14ac:dyDescent="0.2">
      <c r="B433" s="3">
        <v>39753</v>
      </c>
      <c r="C433" s="4">
        <v>48.851700000000001</v>
      </c>
      <c r="E433" s="161"/>
      <c r="F433" s="59" t="s">
        <v>432</v>
      </c>
      <c r="G433" s="4">
        <v>48.851700000000001</v>
      </c>
      <c r="H433" s="156"/>
    </row>
    <row r="434" spans="2:8" ht="15.75" thickBot="1" x14ac:dyDescent="0.25">
      <c r="B434" s="3">
        <v>39783</v>
      </c>
      <c r="C434" s="4">
        <v>48.513199999999998</v>
      </c>
      <c r="E434" s="162"/>
      <c r="F434" s="60" t="s">
        <v>433</v>
      </c>
      <c r="G434" s="6">
        <v>48.513199999999998</v>
      </c>
      <c r="H434" s="157"/>
    </row>
    <row r="435" spans="2:8" x14ac:dyDescent="0.2">
      <c r="B435" s="3">
        <v>39814</v>
      </c>
      <c r="C435" s="4">
        <v>48.6995</v>
      </c>
      <c r="E435" s="160">
        <v>2009</v>
      </c>
      <c r="F435" s="58" t="s">
        <v>434</v>
      </c>
      <c r="G435" s="48">
        <v>48.6995</v>
      </c>
      <c r="H435" s="155">
        <v>48.31947499999999</v>
      </c>
    </row>
    <row r="436" spans="2:8" x14ac:dyDescent="0.2">
      <c r="B436" s="3">
        <v>39845</v>
      </c>
      <c r="C436" s="4">
        <v>49.248399999999997</v>
      </c>
      <c r="E436" s="161"/>
      <c r="F436" s="59" t="s">
        <v>435</v>
      </c>
      <c r="G436" s="4">
        <v>49.248399999999997</v>
      </c>
      <c r="H436" s="156"/>
    </row>
    <row r="437" spans="2:8" x14ac:dyDescent="0.2">
      <c r="B437" s="3">
        <v>39873</v>
      </c>
      <c r="C437" s="4">
        <v>51.129100000000001</v>
      </c>
      <c r="E437" s="161"/>
      <c r="F437" s="59" t="s">
        <v>436</v>
      </c>
      <c r="G437" s="4">
        <v>51.129100000000001</v>
      </c>
      <c r="H437" s="156"/>
    </row>
    <row r="438" spans="2:8" x14ac:dyDescent="0.2">
      <c r="B438" s="3">
        <v>39904</v>
      </c>
      <c r="C438" s="4">
        <v>49.965499999999999</v>
      </c>
      <c r="E438" s="161"/>
      <c r="F438" s="59" t="s">
        <v>437</v>
      </c>
      <c r="G438" s="4">
        <v>49.965499999999999</v>
      </c>
      <c r="H438" s="156"/>
    </row>
    <row r="439" spans="2:8" x14ac:dyDescent="0.2">
      <c r="B439" s="3">
        <v>39934</v>
      </c>
      <c r="C439" s="4">
        <v>48.51</v>
      </c>
      <c r="E439" s="161"/>
      <c r="F439" s="59" t="s">
        <v>438</v>
      </c>
      <c r="G439" s="4">
        <v>48.51</v>
      </c>
      <c r="H439" s="156"/>
    </row>
    <row r="440" spans="2:8" x14ac:dyDescent="0.2">
      <c r="B440" s="3">
        <v>39965</v>
      </c>
      <c r="C440" s="4">
        <v>47.6736</v>
      </c>
      <c r="E440" s="161"/>
      <c r="F440" s="59" t="s">
        <v>439</v>
      </c>
      <c r="G440" s="4">
        <v>47.6736</v>
      </c>
      <c r="H440" s="156"/>
    </row>
    <row r="441" spans="2:8" x14ac:dyDescent="0.2">
      <c r="B441" s="3">
        <v>39995</v>
      </c>
      <c r="C441" s="4">
        <v>48.362400000000001</v>
      </c>
      <c r="E441" s="161"/>
      <c r="F441" s="59" t="s">
        <v>440</v>
      </c>
      <c r="G441" s="4">
        <v>48.362400000000001</v>
      </c>
      <c r="H441" s="156"/>
    </row>
    <row r="442" spans="2:8" x14ac:dyDescent="0.2">
      <c r="B442" s="3">
        <v>40026</v>
      </c>
      <c r="C442" s="4">
        <v>48.242600000000003</v>
      </c>
      <c r="E442" s="161"/>
      <c r="F442" s="59" t="s">
        <v>441</v>
      </c>
      <c r="G442" s="4">
        <v>48.242600000000003</v>
      </c>
      <c r="H442" s="156"/>
    </row>
    <row r="443" spans="2:8" x14ac:dyDescent="0.2">
      <c r="B443" s="3">
        <v>40057</v>
      </c>
      <c r="C443" s="4">
        <v>48.292400000000001</v>
      </c>
      <c r="E443" s="161"/>
      <c r="F443" s="59" t="s">
        <v>442</v>
      </c>
      <c r="G443" s="4">
        <v>48.292400000000001</v>
      </c>
      <c r="H443" s="156"/>
    </row>
    <row r="444" spans="2:8" x14ac:dyDescent="0.2">
      <c r="B444" s="3">
        <v>40087</v>
      </c>
      <c r="C444" s="4">
        <v>46.6524</v>
      </c>
      <c r="E444" s="161"/>
      <c r="F444" s="59" t="s">
        <v>443</v>
      </c>
      <c r="G444" s="4">
        <v>46.6524</v>
      </c>
      <c r="H444" s="156"/>
    </row>
    <row r="445" spans="2:8" x14ac:dyDescent="0.2">
      <c r="B445" s="3">
        <v>40118</v>
      </c>
      <c r="C445" s="4">
        <v>46.530500000000004</v>
      </c>
      <c r="E445" s="161"/>
      <c r="F445" s="59" t="s">
        <v>444</v>
      </c>
      <c r="G445" s="4">
        <v>46.530500000000004</v>
      </c>
      <c r="H445" s="156"/>
    </row>
    <row r="446" spans="2:8" ht="15.75" thickBot="1" x14ac:dyDescent="0.25">
      <c r="B446" s="3">
        <v>40148</v>
      </c>
      <c r="C446" s="4">
        <v>46.527299999999997</v>
      </c>
      <c r="E446" s="162"/>
      <c r="F446" s="60" t="s">
        <v>445</v>
      </c>
      <c r="G446" s="6">
        <v>46.527299999999997</v>
      </c>
      <c r="H446" s="157"/>
    </row>
    <row r="447" spans="2:8" x14ac:dyDescent="0.2">
      <c r="B447" s="3">
        <v>40179</v>
      </c>
      <c r="C447" s="4">
        <v>45.894399999999997</v>
      </c>
      <c r="E447" s="160">
        <v>2010</v>
      </c>
      <c r="F447" s="58" t="s">
        <v>446</v>
      </c>
      <c r="G447" s="48">
        <v>45.894399999999997</v>
      </c>
      <c r="H447" s="155">
        <v>45.650866666666673</v>
      </c>
    </row>
    <row r="448" spans="2:8" x14ac:dyDescent="0.2">
      <c r="B448" s="3">
        <v>40210</v>
      </c>
      <c r="C448" s="4">
        <v>46.273200000000003</v>
      </c>
      <c r="E448" s="161"/>
      <c r="F448" s="59" t="s">
        <v>447</v>
      </c>
      <c r="G448" s="4">
        <v>46.273200000000003</v>
      </c>
      <c r="H448" s="156"/>
    </row>
    <row r="449" spans="2:8" x14ac:dyDescent="0.2">
      <c r="B449" s="3">
        <v>40238</v>
      </c>
      <c r="C449" s="4">
        <v>45.450899999999997</v>
      </c>
      <c r="E449" s="161"/>
      <c r="F449" s="59" t="s">
        <v>448</v>
      </c>
      <c r="G449" s="4">
        <v>45.450899999999997</v>
      </c>
      <c r="H449" s="156"/>
    </row>
    <row r="450" spans="2:8" x14ac:dyDescent="0.2">
      <c r="B450" s="3">
        <v>40269</v>
      </c>
      <c r="C450" s="4">
        <v>44.444000000000003</v>
      </c>
      <c r="E450" s="161"/>
      <c r="F450" s="59" t="s">
        <v>449</v>
      </c>
      <c r="G450" s="4">
        <v>44.444000000000003</v>
      </c>
      <c r="H450" s="156"/>
    </row>
    <row r="451" spans="2:8" x14ac:dyDescent="0.2">
      <c r="B451" s="3">
        <v>40299</v>
      </c>
      <c r="C451" s="4">
        <v>45.768999999999998</v>
      </c>
      <c r="E451" s="161"/>
      <c r="F451" s="59" t="s">
        <v>450</v>
      </c>
      <c r="G451" s="4">
        <v>45.768999999999998</v>
      </c>
      <c r="H451" s="156"/>
    </row>
    <row r="452" spans="2:8" x14ac:dyDescent="0.2">
      <c r="B452" s="3">
        <v>40330</v>
      </c>
      <c r="C452" s="4">
        <v>46.4983</v>
      </c>
      <c r="E452" s="161"/>
      <c r="F452" s="59" t="s">
        <v>451</v>
      </c>
      <c r="G452" s="4">
        <v>46.4983</v>
      </c>
      <c r="H452" s="156"/>
    </row>
    <row r="453" spans="2:8" x14ac:dyDescent="0.2">
      <c r="B453" s="3">
        <v>40360</v>
      </c>
      <c r="C453" s="4">
        <v>46.761699999999998</v>
      </c>
      <c r="E453" s="161"/>
      <c r="F453" s="59" t="s">
        <v>452</v>
      </c>
      <c r="G453" s="4">
        <v>46.761699999999998</v>
      </c>
      <c r="H453" s="156"/>
    </row>
    <row r="454" spans="2:8" x14ac:dyDescent="0.2">
      <c r="B454" s="3">
        <v>40391</v>
      </c>
      <c r="C454" s="4">
        <v>46.460500000000003</v>
      </c>
      <c r="E454" s="161"/>
      <c r="F454" s="59" t="s">
        <v>453</v>
      </c>
      <c r="G454" s="4">
        <v>46.460500000000003</v>
      </c>
      <c r="H454" s="156"/>
    </row>
    <row r="455" spans="2:8" x14ac:dyDescent="0.2">
      <c r="B455" s="3">
        <v>40422</v>
      </c>
      <c r="C455" s="4">
        <v>45.872900000000001</v>
      </c>
      <c r="E455" s="161"/>
      <c r="F455" s="59" t="s">
        <v>454</v>
      </c>
      <c r="G455" s="4">
        <v>45.872900000000001</v>
      </c>
      <c r="H455" s="156"/>
    </row>
    <row r="456" spans="2:8" x14ac:dyDescent="0.2">
      <c r="B456" s="3">
        <v>40452</v>
      </c>
      <c r="C456" s="4">
        <v>44.353999999999999</v>
      </c>
      <c r="E456" s="161"/>
      <c r="F456" s="59" t="s">
        <v>455</v>
      </c>
      <c r="G456" s="4">
        <v>44.353999999999999</v>
      </c>
      <c r="H456" s="156"/>
    </row>
    <row r="457" spans="2:8" x14ac:dyDescent="0.2">
      <c r="B457" s="3">
        <v>40483</v>
      </c>
      <c r="C457" s="4">
        <v>44.9315</v>
      </c>
      <c r="E457" s="161"/>
      <c r="F457" s="59" t="s">
        <v>456</v>
      </c>
      <c r="G457" s="4">
        <v>44.9315</v>
      </c>
      <c r="H457" s="156"/>
    </row>
    <row r="458" spans="2:8" ht="15.75" thickBot="1" x14ac:dyDescent="0.25">
      <c r="B458" s="3">
        <v>40513</v>
      </c>
      <c r="C458" s="4">
        <v>45.1</v>
      </c>
      <c r="E458" s="162"/>
      <c r="F458" s="60" t="s">
        <v>457</v>
      </c>
      <c r="G458" s="6">
        <v>45.1</v>
      </c>
      <c r="H458" s="157"/>
    </row>
    <row r="459" spans="2:8" x14ac:dyDescent="0.2">
      <c r="B459" s="3">
        <v>40544</v>
      </c>
      <c r="C459" s="4">
        <v>45.375</v>
      </c>
      <c r="E459" s="160">
        <v>2011</v>
      </c>
      <c r="F459" s="58" t="s">
        <v>458</v>
      </c>
      <c r="G459" s="48">
        <v>45.375</v>
      </c>
      <c r="H459" s="155">
        <v>46.612166666666667</v>
      </c>
    </row>
    <row r="460" spans="2:8" x14ac:dyDescent="0.2">
      <c r="B460" s="3">
        <v>40575</v>
      </c>
      <c r="C460" s="4">
        <v>45.3795</v>
      </c>
      <c r="E460" s="161"/>
      <c r="F460" s="59" t="s">
        <v>459</v>
      </c>
      <c r="G460" s="4">
        <v>45.3795</v>
      </c>
      <c r="H460" s="156"/>
    </row>
    <row r="461" spans="2:8" x14ac:dyDescent="0.2">
      <c r="B461" s="3">
        <v>40603</v>
      </c>
      <c r="C461" s="4">
        <v>44.914299999999997</v>
      </c>
      <c r="E461" s="161"/>
      <c r="F461" s="59" t="s">
        <v>460</v>
      </c>
      <c r="G461" s="4">
        <v>44.914299999999997</v>
      </c>
      <c r="H461" s="156"/>
    </row>
    <row r="462" spans="2:8" x14ac:dyDescent="0.2">
      <c r="B462" s="3">
        <v>40634</v>
      </c>
      <c r="C462" s="4">
        <v>44.301000000000002</v>
      </c>
      <c r="E462" s="161"/>
      <c r="F462" s="59" t="s">
        <v>461</v>
      </c>
      <c r="G462" s="4">
        <v>44.301000000000002</v>
      </c>
      <c r="H462" s="156"/>
    </row>
    <row r="463" spans="2:8" x14ac:dyDescent="0.2">
      <c r="B463" s="3">
        <v>40664</v>
      </c>
      <c r="C463" s="4">
        <v>44.9024</v>
      </c>
      <c r="E463" s="161"/>
      <c r="F463" s="59" t="s">
        <v>462</v>
      </c>
      <c r="G463" s="4">
        <v>44.9024</v>
      </c>
      <c r="H463" s="156"/>
    </row>
    <row r="464" spans="2:8" x14ac:dyDescent="0.2">
      <c r="B464" s="3">
        <v>40695</v>
      </c>
      <c r="C464" s="4">
        <v>44.810899999999997</v>
      </c>
      <c r="E464" s="161"/>
      <c r="F464" s="59" t="s">
        <v>463</v>
      </c>
      <c r="G464" s="4">
        <v>44.810899999999997</v>
      </c>
      <c r="H464" s="156"/>
    </row>
    <row r="465" spans="2:8" x14ac:dyDescent="0.2">
      <c r="B465" s="3">
        <v>40725</v>
      </c>
      <c r="C465" s="4">
        <v>44.396000000000001</v>
      </c>
      <c r="E465" s="161"/>
      <c r="F465" s="59" t="s">
        <v>464</v>
      </c>
      <c r="G465" s="4">
        <v>44.396000000000001</v>
      </c>
      <c r="H465" s="156"/>
    </row>
    <row r="466" spans="2:8" x14ac:dyDescent="0.2">
      <c r="B466" s="3">
        <v>40756</v>
      </c>
      <c r="C466" s="4">
        <v>45.313499999999998</v>
      </c>
      <c r="E466" s="161"/>
      <c r="F466" s="59" t="s">
        <v>465</v>
      </c>
      <c r="G466" s="4">
        <v>45.313499999999998</v>
      </c>
      <c r="H466" s="156"/>
    </row>
    <row r="467" spans="2:8" x14ac:dyDescent="0.2">
      <c r="B467" s="3">
        <v>40787</v>
      </c>
      <c r="C467" s="4">
        <v>47.6905</v>
      </c>
      <c r="E467" s="161"/>
      <c r="F467" s="59" t="s">
        <v>466</v>
      </c>
      <c r="G467" s="4">
        <v>47.6905</v>
      </c>
      <c r="H467" s="156"/>
    </row>
    <row r="468" spans="2:8" x14ac:dyDescent="0.2">
      <c r="B468" s="3">
        <v>40817</v>
      </c>
      <c r="C468" s="4">
        <v>49.201999999999998</v>
      </c>
      <c r="E468" s="161"/>
      <c r="F468" s="59" t="s">
        <v>467</v>
      </c>
      <c r="G468" s="4">
        <v>49.201999999999998</v>
      </c>
      <c r="H468" s="156"/>
    </row>
    <row r="469" spans="2:8" x14ac:dyDescent="0.2">
      <c r="B469" s="3">
        <v>40848</v>
      </c>
      <c r="C469" s="4">
        <v>50.6785</v>
      </c>
      <c r="E469" s="161"/>
      <c r="F469" s="59" t="s">
        <v>468</v>
      </c>
      <c r="G469" s="4">
        <v>50.6785</v>
      </c>
      <c r="H469" s="156"/>
    </row>
    <row r="470" spans="2:8" ht="15.75" thickBot="1" x14ac:dyDescent="0.25">
      <c r="B470" s="3">
        <v>40878</v>
      </c>
      <c r="C470" s="4">
        <v>52.382399999999997</v>
      </c>
      <c r="E470" s="162"/>
      <c r="F470" s="60" t="s">
        <v>469</v>
      </c>
      <c r="G470" s="6">
        <v>52.382399999999997</v>
      </c>
      <c r="H470" s="157"/>
    </row>
    <row r="471" spans="2:8" x14ac:dyDescent="0.2">
      <c r="B471" s="3">
        <v>40909</v>
      </c>
      <c r="C471" s="4">
        <v>51.0015</v>
      </c>
      <c r="E471" s="160">
        <v>2012</v>
      </c>
      <c r="F471" s="58" t="s">
        <v>470</v>
      </c>
      <c r="G471" s="48">
        <v>51.0015</v>
      </c>
      <c r="H471" s="155">
        <v>53.359108333333332</v>
      </c>
    </row>
    <row r="472" spans="2:8" x14ac:dyDescent="0.2">
      <c r="B472" s="3">
        <v>40940</v>
      </c>
      <c r="C472" s="4">
        <v>49.181199999999997</v>
      </c>
      <c r="E472" s="161"/>
      <c r="F472" s="59" t="s">
        <v>471</v>
      </c>
      <c r="G472" s="4">
        <v>49.181199999999997</v>
      </c>
      <c r="H472" s="156"/>
    </row>
    <row r="473" spans="2:8" x14ac:dyDescent="0.2">
      <c r="B473" s="3">
        <v>40969</v>
      </c>
      <c r="C473" s="4">
        <v>50.363500000000002</v>
      </c>
      <c r="E473" s="161"/>
      <c r="F473" s="59" t="s">
        <v>472</v>
      </c>
      <c r="G473" s="4">
        <v>50.363500000000002</v>
      </c>
      <c r="H473" s="156"/>
    </row>
    <row r="474" spans="2:8" x14ac:dyDescent="0.2">
      <c r="B474" s="3">
        <v>41000</v>
      </c>
      <c r="C474" s="4">
        <v>51.69</v>
      </c>
      <c r="E474" s="161"/>
      <c r="F474" s="59" t="s">
        <v>473</v>
      </c>
      <c r="G474" s="4">
        <v>51.69</v>
      </c>
      <c r="H474" s="156"/>
    </row>
    <row r="475" spans="2:8" x14ac:dyDescent="0.2">
      <c r="B475" s="3">
        <v>41030</v>
      </c>
      <c r="C475" s="4">
        <v>54.331400000000002</v>
      </c>
      <c r="E475" s="161"/>
      <c r="F475" s="59" t="s">
        <v>474</v>
      </c>
      <c r="G475" s="4">
        <v>54.331400000000002</v>
      </c>
      <c r="H475" s="156"/>
    </row>
    <row r="476" spans="2:8" x14ac:dyDescent="0.2">
      <c r="B476" s="3">
        <v>41061</v>
      </c>
      <c r="C476" s="4">
        <v>55.942399999999999</v>
      </c>
      <c r="E476" s="161"/>
      <c r="F476" s="59" t="s">
        <v>475</v>
      </c>
      <c r="G476" s="4">
        <v>55.942399999999999</v>
      </c>
      <c r="H476" s="156"/>
    </row>
    <row r="477" spans="2:8" x14ac:dyDescent="0.2">
      <c r="B477" s="3">
        <v>41091</v>
      </c>
      <c r="C477" s="4">
        <v>55.424799999999998</v>
      </c>
      <c r="E477" s="161"/>
      <c r="F477" s="59" t="s">
        <v>476</v>
      </c>
      <c r="G477" s="4">
        <v>55.424799999999998</v>
      </c>
      <c r="H477" s="156"/>
    </row>
    <row r="478" spans="2:8" x14ac:dyDescent="0.2">
      <c r="B478" s="3">
        <v>41122</v>
      </c>
      <c r="C478" s="4">
        <v>55.493499999999997</v>
      </c>
      <c r="E478" s="161"/>
      <c r="F478" s="59" t="s">
        <v>477</v>
      </c>
      <c r="G478" s="4">
        <v>55.493499999999997</v>
      </c>
      <c r="H478" s="156"/>
    </row>
    <row r="479" spans="2:8" x14ac:dyDescent="0.2">
      <c r="B479" s="3">
        <v>41153</v>
      </c>
      <c r="C479" s="4">
        <v>54.35</v>
      </c>
      <c r="E479" s="161"/>
      <c r="F479" s="59" t="s">
        <v>478</v>
      </c>
      <c r="G479" s="4">
        <v>54.35</v>
      </c>
      <c r="H479" s="156"/>
    </row>
    <row r="480" spans="2:8" x14ac:dyDescent="0.2">
      <c r="B480" s="3">
        <v>41183</v>
      </c>
      <c r="C480" s="4">
        <v>53.099499999999999</v>
      </c>
      <c r="E480" s="161"/>
      <c r="F480" s="59" t="s">
        <v>479</v>
      </c>
      <c r="G480" s="4">
        <v>53.099499999999999</v>
      </c>
      <c r="H480" s="156"/>
    </row>
    <row r="481" spans="2:8" x14ac:dyDescent="0.2">
      <c r="B481" s="3">
        <v>41214</v>
      </c>
      <c r="C481" s="4">
        <v>54.784500000000001</v>
      </c>
      <c r="E481" s="161"/>
      <c r="F481" s="59" t="s">
        <v>480</v>
      </c>
      <c r="G481" s="4">
        <v>54.784500000000001</v>
      </c>
      <c r="H481" s="156"/>
    </row>
    <row r="482" spans="2:8" ht="15.75" thickBot="1" x14ac:dyDescent="0.25">
      <c r="B482" s="3">
        <v>41244</v>
      </c>
      <c r="C482" s="4">
        <v>54.646999999999998</v>
      </c>
      <c r="E482" s="162"/>
      <c r="F482" s="60" t="s">
        <v>481</v>
      </c>
      <c r="G482" s="6">
        <v>54.646999999999998</v>
      </c>
      <c r="H482" s="157"/>
    </row>
    <row r="483" spans="2:8" x14ac:dyDescent="0.2">
      <c r="B483" s="3">
        <v>41275</v>
      </c>
      <c r="C483" s="4">
        <v>54.228999999999999</v>
      </c>
      <c r="E483" s="160">
        <v>2013</v>
      </c>
      <c r="F483" s="58" t="s">
        <v>482</v>
      </c>
      <c r="G483" s="48">
        <v>54.228999999999999</v>
      </c>
      <c r="H483" s="155">
        <v>58.525499999999994</v>
      </c>
    </row>
    <row r="484" spans="2:8" x14ac:dyDescent="0.2">
      <c r="B484" s="3">
        <v>41306</v>
      </c>
      <c r="C484" s="4">
        <v>53.807899999999997</v>
      </c>
      <c r="E484" s="161"/>
      <c r="F484" s="59" t="s">
        <v>483</v>
      </c>
      <c r="G484" s="4">
        <v>53.807899999999997</v>
      </c>
      <c r="H484" s="156"/>
    </row>
    <row r="485" spans="2:8" x14ac:dyDescent="0.2">
      <c r="B485" s="3">
        <v>41334</v>
      </c>
      <c r="C485" s="4">
        <v>54.422899999999998</v>
      </c>
      <c r="E485" s="161"/>
      <c r="F485" s="59" t="s">
        <v>484</v>
      </c>
      <c r="G485" s="4">
        <v>54.422899999999998</v>
      </c>
      <c r="H485" s="156"/>
    </row>
    <row r="486" spans="2:8" x14ac:dyDescent="0.2">
      <c r="B486" s="3">
        <v>41365</v>
      </c>
      <c r="C486" s="4">
        <v>54.323599999999999</v>
      </c>
      <c r="E486" s="161"/>
      <c r="F486" s="59" t="s">
        <v>485</v>
      </c>
      <c r="G486" s="4">
        <v>54.323599999999999</v>
      </c>
      <c r="H486" s="156"/>
    </row>
    <row r="487" spans="2:8" x14ac:dyDescent="0.2">
      <c r="B487" s="3">
        <v>41395</v>
      </c>
      <c r="C487" s="4">
        <v>54.984499999999997</v>
      </c>
      <c r="E487" s="161"/>
      <c r="F487" s="59" t="s">
        <v>486</v>
      </c>
      <c r="G487" s="4">
        <v>54.984499999999997</v>
      </c>
      <c r="H487" s="156"/>
    </row>
    <row r="488" spans="2:8" x14ac:dyDescent="0.2">
      <c r="B488" s="3">
        <v>41426</v>
      </c>
      <c r="C488" s="4">
        <v>58.383499999999998</v>
      </c>
      <c r="E488" s="161"/>
      <c r="F488" s="59" t="s">
        <v>487</v>
      </c>
      <c r="G488" s="4">
        <v>58.383499999999998</v>
      </c>
      <c r="H488" s="156"/>
    </row>
    <row r="489" spans="2:8" x14ac:dyDescent="0.2">
      <c r="B489" s="3">
        <v>41456</v>
      </c>
      <c r="C489" s="4">
        <v>59.760899999999999</v>
      </c>
      <c r="E489" s="161"/>
      <c r="F489" s="59" t="s">
        <v>488</v>
      </c>
      <c r="G489" s="4">
        <v>59.760899999999999</v>
      </c>
      <c r="H489" s="156"/>
    </row>
    <row r="490" spans="2:8" x14ac:dyDescent="0.2">
      <c r="B490" s="3">
        <v>41487</v>
      </c>
      <c r="C490" s="4">
        <v>62.810899999999997</v>
      </c>
      <c r="E490" s="161"/>
      <c r="F490" s="59" t="s">
        <v>489</v>
      </c>
      <c r="G490" s="4">
        <v>62.810899999999997</v>
      </c>
      <c r="H490" s="156"/>
    </row>
    <row r="491" spans="2:8" x14ac:dyDescent="0.2">
      <c r="B491" s="3">
        <v>41518</v>
      </c>
      <c r="C491" s="4">
        <v>63.648000000000003</v>
      </c>
      <c r="E491" s="161"/>
      <c r="F491" s="59" t="s">
        <v>490</v>
      </c>
      <c r="G491" s="4">
        <v>63.648000000000003</v>
      </c>
      <c r="H491" s="156"/>
    </row>
    <row r="492" spans="2:8" x14ac:dyDescent="0.2">
      <c r="B492" s="3">
        <v>41548</v>
      </c>
      <c r="C492" s="4">
        <v>61.605899999999998</v>
      </c>
      <c r="E492" s="161"/>
      <c r="F492" s="59" t="s">
        <v>491</v>
      </c>
      <c r="G492" s="4">
        <v>61.605899999999998</v>
      </c>
      <c r="H492" s="156"/>
    </row>
    <row r="493" spans="2:8" x14ac:dyDescent="0.2">
      <c r="B493" s="3">
        <v>41579</v>
      </c>
      <c r="C493" s="4">
        <v>62.517899999999997</v>
      </c>
      <c r="E493" s="161"/>
      <c r="F493" s="59" t="s">
        <v>492</v>
      </c>
      <c r="G493" s="4">
        <v>62.517899999999997</v>
      </c>
      <c r="H493" s="156"/>
    </row>
    <row r="494" spans="2:8" ht="15.75" thickBot="1" x14ac:dyDescent="0.25">
      <c r="B494" s="3">
        <v>41609</v>
      </c>
      <c r="C494" s="4">
        <v>61.811</v>
      </c>
      <c r="E494" s="162"/>
      <c r="F494" s="60" t="s">
        <v>493</v>
      </c>
      <c r="G494" s="6">
        <v>61.811</v>
      </c>
      <c r="H494" s="157"/>
    </row>
    <row r="495" spans="2:8" x14ac:dyDescent="0.2">
      <c r="B495" s="3">
        <v>41640</v>
      </c>
      <c r="C495" s="4">
        <v>62.105699999999999</v>
      </c>
      <c r="E495" s="160">
        <v>2014</v>
      </c>
      <c r="F495" s="58" t="s">
        <v>494</v>
      </c>
      <c r="G495" s="48">
        <v>62.105699999999999</v>
      </c>
      <c r="H495" s="155">
        <v>61.017383333333335</v>
      </c>
    </row>
    <row r="496" spans="2:8" x14ac:dyDescent="0.2">
      <c r="B496" s="3">
        <v>41671</v>
      </c>
      <c r="C496" s="4">
        <v>62.164200000000001</v>
      </c>
      <c r="E496" s="161"/>
      <c r="F496" s="59" t="s">
        <v>495</v>
      </c>
      <c r="G496" s="4">
        <v>62.164200000000001</v>
      </c>
      <c r="H496" s="156"/>
    </row>
    <row r="497" spans="2:8" x14ac:dyDescent="0.2">
      <c r="B497" s="3">
        <v>41699</v>
      </c>
      <c r="C497" s="4">
        <v>60.947600000000001</v>
      </c>
      <c r="E497" s="161"/>
      <c r="F497" s="59" t="s">
        <v>496</v>
      </c>
      <c r="G497" s="4">
        <v>60.947600000000001</v>
      </c>
      <c r="H497" s="156"/>
    </row>
    <row r="498" spans="2:8" x14ac:dyDescent="0.2">
      <c r="B498" s="3">
        <v>41730</v>
      </c>
      <c r="C498" s="4">
        <v>60.346400000000003</v>
      </c>
      <c r="E498" s="161"/>
      <c r="F498" s="59" t="s">
        <v>497</v>
      </c>
      <c r="G498" s="4">
        <v>60.346400000000003</v>
      </c>
      <c r="H498" s="156"/>
    </row>
    <row r="499" spans="2:8" x14ac:dyDescent="0.2">
      <c r="B499" s="3">
        <v>41760</v>
      </c>
      <c r="C499" s="4">
        <v>59.284300000000002</v>
      </c>
      <c r="E499" s="161"/>
      <c r="F499" s="59" t="s">
        <v>498</v>
      </c>
      <c r="G499" s="4">
        <v>59.284300000000002</v>
      </c>
      <c r="H499" s="156"/>
    </row>
    <row r="500" spans="2:8" x14ac:dyDescent="0.2">
      <c r="B500" s="3">
        <v>41791</v>
      </c>
      <c r="C500" s="4">
        <v>59.736699999999999</v>
      </c>
      <c r="E500" s="161"/>
      <c r="F500" s="59" t="s">
        <v>499</v>
      </c>
      <c r="G500" s="4">
        <v>59.736699999999999</v>
      </c>
      <c r="H500" s="156"/>
    </row>
    <row r="501" spans="2:8" x14ac:dyDescent="0.2">
      <c r="B501" s="3">
        <v>41821</v>
      </c>
      <c r="C501" s="4">
        <v>60.095599999999997</v>
      </c>
      <c r="E501" s="161"/>
      <c r="F501" s="59" t="s">
        <v>500</v>
      </c>
      <c r="G501" s="4">
        <v>60.095599999999997</v>
      </c>
      <c r="H501" s="156"/>
    </row>
    <row r="502" spans="2:8" x14ac:dyDescent="0.2">
      <c r="B502" s="3">
        <v>41852</v>
      </c>
      <c r="C502" s="4">
        <v>60.873800000000003</v>
      </c>
      <c r="E502" s="161"/>
      <c r="F502" s="59" t="s">
        <v>501</v>
      </c>
      <c r="G502" s="4">
        <v>60.873800000000003</v>
      </c>
      <c r="H502" s="156"/>
    </row>
    <row r="503" spans="2:8" x14ac:dyDescent="0.2">
      <c r="B503" s="3">
        <v>41883</v>
      </c>
      <c r="C503" s="4">
        <v>60.897599999999997</v>
      </c>
      <c r="E503" s="161"/>
      <c r="F503" s="59" t="s">
        <v>502</v>
      </c>
      <c r="G503" s="4">
        <v>60.897599999999997</v>
      </c>
      <c r="H503" s="156"/>
    </row>
    <row r="504" spans="2:8" x14ac:dyDescent="0.2">
      <c r="B504" s="3">
        <v>41913</v>
      </c>
      <c r="C504" s="4">
        <v>61.366799999999998</v>
      </c>
      <c r="E504" s="161"/>
      <c r="F504" s="59" t="s">
        <v>503</v>
      </c>
      <c r="G504" s="4">
        <v>61.366799999999998</v>
      </c>
      <c r="H504" s="156"/>
    </row>
    <row r="505" spans="2:8" x14ac:dyDescent="0.2">
      <c r="B505" s="3">
        <v>41944</v>
      </c>
      <c r="C505" s="4">
        <v>61.6828</v>
      </c>
      <c r="E505" s="161"/>
      <c r="F505" s="59" t="s">
        <v>504</v>
      </c>
      <c r="G505" s="4">
        <v>61.6828</v>
      </c>
      <c r="H505" s="156"/>
    </row>
    <row r="506" spans="2:8" ht="15.75" thickBot="1" x14ac:dyDescent="0.25">
      <c r="B506" s="3">
        <v>41974</v>
      </c>
      <c r="C506" s="4">
        <v>62.707099999999997</v>
      </c>
      <c r="E506" s="162"/>
      <c r="F506" s="60" t="s">
        <v>505</v>
      </c>
      <c r="G506" s="6">
        <v>62.707099999999997</v>
      </c>
      <c r="H506" s="157"/>
    </row>
    <row r="507" spans="2:8" x14ac:dyDescent="0.2">
      <c r="B507" s="3">
        <v>42005</v>
      </c>
      <c r="C507" s="4">
        <v>62.13</v>
      </c>
      <c r="E507" s="160">
        <v>2015</v>
      </c>
      <c r="F507" s="58" t="s">
        <v>506</v>
      </c>
      <c r="G507" s="48">
        <v>62.13</v>
      </c>
      <c r="H507" s="155">
        <v>64.102925000000013</v>
      </c>
    </row>
    <row r="508" spans="2:8" x14ac:dyDescent="0.2">
      <c r="B508" s="3">
        <v>42036</v>
      </c>
      <c r="C508" s="4">
        <v>61.990499999999997</v>
      </c>
      <c r="E508" s="161"/>
      <c r="F508" s="59" t="s">
        <v>507</v>
      </c>
      <c r="G508" s="4">
        <v>61.990499999999997</v>
      </c>
      <c r="H508" s="156"/>
    </row>
    <row r="509" spans="2:8" x14ac:dyDescent="0.2">
      <c r="B509" s="3">
        <v>42064</v>
      </c>
      <c r="C509" s="4">
        <v>62.480499999999999</v>
      </c>
      <c r="E509" s="161"/>
      <c r="F509" s="59" t="s">
        <v>508</v>
      </c>
      <c r="G509" s="4">
        <v>62.480499999999999</v>
      </c>
      <c r="H509" s="156"/>
    </row>
    <row r="510" spans="2:8" x14ac:dyDescent="0.2">
      <c r="B510" s="3">
        <v>42095</v>
      </c>
      <c r="C510" s="4">
        <v>62.641399999999997</v>
      </c>
      <c r="E510" s="161"/>
      <c r="F510" s="59" t="s">
        <v>509</v>
      </c>
      <c r="G510" s="4">
        <v>62.641399999999997</v>
      </c>
      <c r="H510" s="156"/>
    </row>
    <row r="511" spans="2:8" x14ac:dyDescent="0.2">
      <c r="B511" s="3">
        <v>42125</v>
      </c>
      <c r="C511" s="4">
        <v>63.715000000000003</v>
      </c>
      <c r="E511" s="161"/>
      <c r="F511" s="59" t="s">
        <v>510</v>
      </c>
      <c r="G511" s="4">
        <v>63.715000000000003</v>
      </c>
      <c r="H511" s="156"/>
    </row>
    <row r="512" spans="2:8" x14ac:dyDescent="0.2">
      <c r="B512" s="3">
        <v>42156</v>
      </c>
      <c r="C512" s="4">
        <v>63.780900000000003</v>
      </c>
      <c r="E512" s="161"/>
      <c r="F512" s="59" t="s">
        <v>511</v>
      </c>
      <c r="G512" s="4">
        <v>63.780900000000003</v>
      </c>
      <c r="H512" s="156"/>
    </row>
    <row r="513" spans="2:8" x14ac:dyDescent="0.2">
      <c r="B513" s="3">
        <v>42186</v>
      </c>
      <c r="C513" s="4">
        <v>63.604500000000002</v>
      </c>
      <c r="E513" s="161"/>
      <c r="F513" s="59" t="s">
        <v>512</v>
      </c>
      <c r="G513" s="4">
        <v>63.604500000000002</v>
      </c>
      <c r="H513" s="156"/>
    </row>
    <row r="514" spans="2:8" x14ac:dyDescent="0.2">
      <c r="B514" s="3">
        <v>42217</v>
      </c>
      <c r="C514" s="4">
        <v>65.097099999999998</v>
      </c>
      <c r="E514" s="161"/>
      <c r="F514" s="59" t="s">
        <v>513</v>
      </c>
      <c r="G514" s="4">
        <v>65.097099999999998</v>
      </c>
      <c r="H514" s="156"/>
    </row>
    <row r="515" spans="2:8" x14ac:dyDescent="0.2">
      <c r="B515" s="3">
        <v>42248</v>
      </c>
      <c r="C515" s="4">
        <v>66.166700000000006</v>
      </c>
      <c r="E515" s="161"/>
      <c r="F515" s="59" t="s">
        <v>514</v>
      </c>
      <c r="G515" s="4">
        <v>66.166700000000006</v>
      </c>
      <c r="H515" s="156"/>
    </row>
    <row r="516" spans="2:8" x14ac:dyDescent="0.2">
      <c r="B516" s="3">
        <v>42278</v>
      </c>
      <c r="C516" s="4">
        <v>65.026200000000003</v>
      </c>
      <c r="E516" s="161"/>
      <c r="F516" s="59" t="s">
        <v>515</v>
      </c>
      <c r="G516" s="4">
        <v>65.026200000000003</v>
      </c>
      <c r="H516" s="156"/>
    </row>
    <row r="517" spans="2:8" x14ac:dyDescent="0.2">
      <c r="B517" s="3">
        <v>42309</v>
      </c>
      <c r="C517" s="4">
        <v>66.099999999999994</v>
      </c>
      <c r="E517" s="161"/>
      <c r="F517" s="59" t="s">
        <v>516</v>
      </c>
      <c r="G517" s="4">
        <v>66.099999999999994</v>
      </c>
      <c r="H517" s="156"/>
    </row>
    <row r="518" spans="2:8" ht="15.75" thickBot="1" x14ac:dyDescent="0.25">
      <c r="B518" s="3">
        <v>42339</v>
      </c>
      <c r="C518" s="4">
        <v>66.502300000000005</v>
      </c>
      <c r="E518" s="162"/>
      <c r="F518" s="60" t="s">
        <v>517</v>
      </c>
      <c r="G518" s="6">
        <v>66.502300000000005</v>
      </c>
      <c r="H518" s="157"/>
    </row>
    <row r="519" spans="2:8" x14ac:dyDescent="0.2">
      <c r="B519" s="3">
        <v>42370</v>
      </c>
      <c r="C519" s="4">
        <v>67.333200000000005</v>
      </c>
      <c r="E519" s="160">
        <v>2016</v>
      </c>
      <c r="F519" s="58" t="s">
        <v>518</v>
      </c>
      <c r="G519" s="48">
        <v>67.333200000000005</v>
      </c>
      <c r="H519" s="155">
        <v>67.166833333333329</v>
      </c>
    </row>
    <row r="520" spans="2:8" x14ac:dyDescent="0.2">
      <c r="B520" s="3">
        <v>42401</v>
      </c>
      <c r="C520" s="4">
        <v>68.239500000000007</v>
      </c>
      <c r="E520" s="161"/>
      <c r="F520" s="59" t="s">
        <v>519</v>
      </c>
      <c r="G520" s="4">
        <v>68.239500000000007</v>
      </c>
      <c r="H520" s="156"/>
    </row>
    <row r="521" spans="2:8" x14ac:dyDescent="0.2">
      <c r="B521" s="3">
        <v>42430</v>
      </c>
      <c r="C521" s="4">
        <v>66.890900000000002</v>
      </c>
      <c r="E521" s="161"/>
      <c r="F521" s="59" t="s">
        <v>520</v>
      </c>
      <c r="G521" s="4">
        <v>66.890900000000002</v>
      </c>
      <c r="H521" s="156"/>
    </row>
    <row r="522" spans="2:8" x14ac:dyDescent="0.2">
      <c r="B522" s="3">
        <v>42461</v>
      </c>
      <c r="C522" s="4">
        <v>66.421899999999994</v>
      </c>
      <c r="E522" s="161"/>
      <c r="F522" s="59" t="s">
        <v>521</v>
      </c>
      <c r="G522" s="4">
        <v>66.421899999999994</v>
      </c>
      <c r="H522" s="156"/>
    </row>
    <row r="523" spans="2:8" x14ac:dyDescent="0.2">
      <c r="B523" s="3">
        <v>42491</v>
      </c>
      <c r="C523" s="4">
        <v>66.889499999999998</v>
      </c>
      <c r="E523" s="161"/>
      <c r="F523" s="59" t="s">
        <v>522</v>
      </c>
      <c r="G523" s="4">
        <v>66.889499999999998</v>
      </c>
      <c r="H523" s="156"/>
    </row>
    <row r="524" spans="2:8" x14ac:dyDescent="0.2">
      <c r="B524" s="3">
        <v>42522</v>
      </c>
      <c r="C524" s="4">
        <v>67.265500000000003</v>
      </c>
      <c r="E524" s="161"/>
      <c r="F524" s="59" t="s">
        <v>523</v>
      </c>
      <c r="G524" s="4">
        <v>67.265500000000003</v>
      </c>
      <c r="H524" s="156"/>
    </row>
    <row r="525" spans="2:8" x14ac:dyDescent="0.2">
      <c r="B525" s="3">
        <v>42552</v>
      </c>
      <c r="C525" s="4">
        <v>67.158000000000001</v>
      </c>
      <c r="E525" s="161"/>
      <c r="F525" s="59" t="s">
        <v>524</v>
      </c>
      <c r="G525" s="4">
        <v>67.158000000000001</v>
      </c>
      <c r="H525" s="156"/>
    </row>
    <row r="526" spans="2:8" x14ac:dyDescent="0.2">
      <c r="B526" s="3">
        <v>42583</v>
      </c>
      <c r="C526" s="4">
        <v>66.903499999999994</v>
      </c>
      <c r="E526" s="161"/>
      <c r="F526" s="59" t="s">
        <v>525</v>
      </c>
      <c r="G526" s="4">
        <v>66.903499999999994</v>
      </c>
      <c r="H526" s="156"/>
    </row>
    <row r="527" spans="2:8" x14ac:dyDescent="0.2">
      <c r="B527" s="3">
        <v>42614</v>
      </c>
      <c r="C527" s="4">
        <v>66.713800000000006</v>
      </c>
      <c r="E527" s="161"/>
      <c r="F527" s="59" t="s">
        <v>526</v>
      </c>
      <c r="G527" s="4">
        <v>66.713800000000006</v>
      </c>
      <c r="H527" s="156"/>
    </row>
    <row r="528" spans="2:8" x14ac:dyDescent="0.2">
      <c r="B528" s="3">
        <v>42644</v>
      </c>
      <c r="C528" s="4">
        <v>66.741500000000002</v>
      </c>
      <c r="E528" s="161"/>
      <c r="F528" s="59" t="s">
        <v>527</v>
      </c>
      <c r="G528" s="4">
        <v>66.741500000000002</v>
      </c>
      <c r="H528" s="156"/>
    </row>
    <row r="529" spans="2:8" x14ac:dyDescent="0.2">
      <c r="B529" s="3">
        <v>42675</v>
      </c>
      <c r="C529" s="4">
        <v>67.639499999999998</v>
      </c>
      <c r="E529" s="161"/>
      <c r="F529" s="59" t="s">
        <v>528</v>
      </c>
      <c r="G529" s="4">
        <v>67.639499999999998</v>
      </c>
      <c r="H529" s="156"/>
    </row>
    <row r="530" spans="2:8" ht="15.75" thickBot="1" x14ac:dyDescent="0.25">
      <c r="B530" s="3">
        <v>42705</v>
      </c>
      <c r="C530" s="4">
        <v>67.805199999999999</v>
      </c>
      <c r="E530" s="162"/>
      <c r="F530" s="60" t="s">
        <v>529</v>
      </c>
      <c r="G530" s="6">
        <v>67.805199999999999</v>
      </c>
      <c r="H530" s="157"/>
    </row>
    <row r="531" spans="2:8" x14ac:dyDescent="0.2">
      <c r="B531" s="3">
        <v>42736</v>
      </c>
      <c r="C531" s="4">
        <v>68.047399999999996</v>
      </c>
      <c r="E531" s="160">
        <v>2017</v>
      </c>
      <c r="F531" s="58" t="s">
        <v>530</v>
      </c>
      <c r="G531" s="48">
        <v>68.047399999999996</v>
      </c>
      <c r="H531" s="155">
        <v>65.101508333333342</v>
      </c>
    </row>
    <row r="532" spans="2:8" x14ac:dyDescent="0.2">
      <c r="B532" s="3">
        <v>42767</v>
      </c>
      <c r="C532" s="4">
        <v>66.9726</v>
      </c>
      <c r="E532" s="161"/>
      <c r="F532" s="59" t="s">
        <v>531</v>
      </c>
      <c r="G532" s="4">
        <v>66.9726</v>
      </c>
      <c r="H532" s="156"/>
    </row>
    <row r="533" spans="2:8" x14ac:dyDescent="0.2">
      <c r="B533" s="3">
        <v>42795</v>
      </c>
      <c r="C533" s="4">
        <v>65.800899999999999</v>
      </c>
      <c r="E533" s="161"/>
      <c r="F533" s="59" t="s">
        <v>532</v>
      </c>
      <c r="G533" s="4">
        <v>65.800899999999999</v>
      </c>
      <c r="H533" s="156"/>
    </row>
    <row r="534" spans="2:8" x14ac:dyDescent="0.2">
      <c r="B534" s="3">
        <v>42826</v>
      </c>
      <c r="C534" s="4">
        <v>64.536000000000001</v>
      </c>
      <c r="E534" s="161"/>
      <c r="F534" s="59" t="s">
        <v>533</v>
      </c>
      <c r="G534" s="4">
        <v>64.536000000000001</v>
      </c>
      <c r="H534" s="156"/>
    </row>
    <row r="535" spans="2:8" x14ac:dyDescent="0.2">
      <c r="B535" s="3">
        <v>42856</v>
      </c>
      <c r="C535" s="4">
        <v>64.419499999999999</v>
      </c>
      <c r="E535" s="161"/>
      <c r="F535" s="59" t="s">
        <v>534</v>
      </c>
      <c r="G535" s="4">
        <v>64.419499999999999</v>
      </c>
      <c r="H535" s="156"/>
    </row>
    <row r="536" spans="2:8" x14ac:dyDescent="0.2">
      <c r="B536" s="3">
        <v>42887</v>
      </c>
      <c r="C536" s="4">
        <v>64.4482</v>
      </c>
      <c r="E536" s="161"/>
      <c r="F536" s="59" t="s">
        <v>535</v>
      </c>
      <c r="G536" s="4">
        <v>64.4482</v>
      </c>
      <c r="H536" s="156"/>
    </row>
    <row r="537" spans="2:8" x14ac:dyDescent="0.2">
      <c r="B537" s="3">
        <v>42917</v>
      </c>
      <c r="C537" s="4">
        <v>64.424000000000007</v>
      </c>
      <c r="E537" s="161"/>
      <c r="F537" s="59" t="s">
        <v>536</v>
      </c>
      <c r="G537" s="4">
        <v>64.424000000000007</v>
      </c>
      <c r="H537" s="156"/>
    </row>
    <row r="538" spans="2:8" x14ac:dyDescent="0.2">
      <c r="B538" s="3">
        <v>42948</v>
      </c>
      <c r="C538" s="4">
        <v>63.968299999999999</v>
      </c>
      <c r="E538" s="161"/>
      <c r="F538" s="59" t="s">
        <v>537</v>
      </c>
      <c r="G538" s="4">
        <v>63.968299999999999</v>
      </c>
      <c r="H538" s="156"/>
    </row>
    <row r="539" spans="2:8" x14ac:dyDescent="0.2">
      <c r="B539" s="3">
        <v>42979</v>
      </c>
      <c r="C539" s="4">
        <v>64.477500000000006</v>
      </c>
      <c r="E539" s="161"/>
      <c r="F539" s="59" t="s">
        <v>538</v>
      </c>
      <c r="G539" s="4">
        <v>64.477500000000006</v>
      </c>
      <c r="H539" s="156"/>
    </row>
    <row r="540" spans="2:8" x14ac:dyDescent="0.2">
      <c r="B540" s="3">
        <v>43009</v>
      </c>
      <c r="C540" s="4">
        <v>65.035700000000006</v>
      </c>
      <c r="E540" s="161"/>
      <c r="F540" s="59" t="s">
        <v>539</v>
      </c>
      <c r="G540" s="4">
        <v>65.035700000000006</v>
      </c>
      <c r="H540" s="156"/>
    </row>
    <row r="541" spans="2:8" x14ac:dyDescent="0.2">
      <c r="B541" s="3">
        <v>43040</v>
      </c>
      <c r="C541" s="4">
        <v>64.843500000000006</v>
      </c>
      <c r="E541" s="161"/>
      <c r="F541" s="59" t="s">
        <v>540</v>
      </c>
      <c r="G541" s="4">
        <v>64.843500000000006</v>
      </c>
      <c r="H541" s="156"/>
    </row>
    <row r="542" spans="2:8" ht="15.75" thickBot="1" x14ac:dyDescent="0.25">
      <c r="B542" s="3">
        <v>43070</v>
      </c>
      <c r="C542" s="4">
        <v>64.244500000000002</v>
      </c>
      <c r="E542" s="162"/>
      <c r="F542" s="60" t="s">
        <v>541</v>
      </c>
      <c r="G542" s="6">
        <v>64.244500000000002</v>
      </c>
      <c r="H542" s="157"/>
    </row>
    <row r="543" spans="2:8" x14ac:dyDescent="0.2">
      <c r="B543" s="3">
        <v>43101</v>
      </c>
      <c r="C543" s="4">
        <v>63.645200000000003</v>
      </c>
      <c r="E543" s="160">
        <v>2018</v>
      </c>
      <c r="F543" s="58" t="s">
        <v>542</v>
      </c>
      <c r="G543" s="48">
        <v>63.645200000000003</v>
      </c>
      <c r="H543" s="155">
        <v>68.401825000000017</v>
      </c>
    </row>
    <row r="544" spans="2:8" x14ac:dyDescent="0.2">
      <c r="B544" s="3">
        <v>43132</v>
      </c>
      <c r="C544" s="4">
        <v>64.430000000000007</v>
      </c>
      <c r="E544" s="161"/>
      <c r="F544" s="59" t="s">
        <v>543</v>
      </c>
      <c r="G544" s="4">
        <v>64.430000000000007</v>
      </c>
      <c r="H544" s="156"/>
    </row>
    <row r="545" spans="2:8" x14ac:dyDescent="0.2">
      <c r="B545" s="3">
        <v>43160</v>
      </c>
      <c r="C545" s="4">
        <v>65.045500000000004</v>
      </c>
      <c r="E545" s="161"/>
      <c r="F545" s="59" t="s">
        <v>544</v>
      </c>
      <c r="G545" s="4">
        <v>65.045500000000004</v>
      </c>
      <c r="H545" s="156"/>
    </row>
    <row r="546" spans="2:8" x14ac:dyDescent="0.2">
      <c r="B546" s="3">
        <v>43191</v>
      </c>
      <c r="C546" s="4">
        <v>65.672899999999998</v>
      </c>
      <c r="E546" s="161"/>
      <c r="F546" s="59" t="s">
        <v>545</v>
      </c>
      <c r="G546" s="4">
        <v>65.672899999999998</v>
      </c>
      <c r="H546" s="156"/>
    </row>
    <row r="547" spans="2:8" x14ac:dyDescent="0.2">
      <c r="B547" s="3">
        <v>43221</v>
      </c>
      <c r="C547" s="4">
        <v>67.510000000000005</v>
      </c>
      <c r="E547" s="161"/>
      <c r="F547" s="59" t="s">
        <v>546</v>
      </c>
      <c r="G547" s="4">
        <v>67.510000000000005</v>
      </c>
      <c r="H547" s="156"/>
    </row>
    <row r="548" spans="2:8" x14ac:dyDescent="0.2">
      <c r="B548" s="3">
        <v>43252</v>
      </c>
      <c r="C548" s="4">
        <v>67.790000000000006</v>
      </c>
      <c r="E548" s="161"/>
      <c r="F548" s="59" t="s">
        <v>547</v>
      </c>
      <c r="G548" s="4">
        <v>67.790000000000006</v>
      </c>
      <c r="H548" s="156"/>
    </row>
    <row r="549" spans="2:8" x14ac:dyDescent="0.2">
      <c r="B549" s="3">
        <v>43282</v>
      </c>
      <c r="C549" s="4">
        <v>68.686700000000002</v>
      </c>
      <c r="E549" s="161"/>
      <c r="F549" s="59" t="s">
        <v>548</v>
      </c>
      <c r="G549" s="4">
        <v>68.686700000000002</v>
      </c>
      <c r="H549" s="156"/>
    </row>
    <row r="550" spans="2:8" x14ac:dyDescent="0.2">
      <c r="B550" s="3">
        <v>43313</v>
      </c>
      <c r="C550" s="4">
        <v>69.631699999999995</v>
      </c>
      <c r="E550" s="161"/>
      <c r="F550" s="59" t="s">
        <v>549</v>
      </c>
      <c r="G550" s="4">
        <v>69.631699999999995</v>
      </c>
      <c r="H550" s="156"/>
    </row>
    <row r="551" spans="2:8" x14ac:dyDescent="0.2">
      <c r="B551" s="3">
        <v>43344</v>
      </c>
      <c r="C551" s="4">
        <v>72.277900000000002</v>
      </c>
      <c r="E551" s="161"/>
      <c r="F551" s="59" t="s">
        <v>550</v>
      </c>
      <c r="G551" s="4">
        <v>72.277900000000002</v>
      </c>
      <c r="H551" s="156"/>
    </row>
    <row r="552" spans="2:8" x14ac:dyDescent="0.2">
      <c r="B552" s="3">
        <v>43374</v>
      </c>
      <c r="C552" s="4">
        <v>73.560900000000004</v>
      </c>
      <c r="E552" s="161"/>
      <c r="F552" s="59" t="s">
        <v>551</v>
      </c>
      <c r="G552" s="4">
        <v>73.560900000000004</v>
      </c>
      <c r="H552" s="156"/>
    </row>
    <row r="553" spans="2:8" x14ac:dyDescent="0.2">
      <c r="B553" s="3">
        <v>43405</v>
      </c>
      <c r="C553" s="4">
        <v>71.738</v>
      </c>
      <c r="E553" s="161"/>
      <c r="F553" s="59" t="s">
        <v>552</v>
      </c>
      <c r="G553" s="4">
        <v>71.738</v>
      </c>
      <c r="H553" s="156"/>
    </row>
    <row r="554" spans="2:8" ht="15.75" thickBot="1" x14ac:dyDescent="0.25">
      <c r="B554" s="3">
        <v>43435</v>
      </c>
      <c r="C554" s="4">
        <v>70.833100000000002</v>
      </c>
      <c r="E554" s="162"/>
      <c r="F554" s="60" t="s">
        <v>553</v>
      </c>
      <c r="G554" s="6">
        <v>70.833100000000002</v>
      </c>
      <c r="H554" s="157"/>
    </row>
    <row r="555" spans="2:8" x14ac:dyDescent="0.2">
      <c r="B555" s="3">
        <v>43466</v>
      </c>
      <c r="C555" s="4">
        <v>70.709999999999994</v>
      </c>
      <c r="E555" s="160">
        <v>2019</v>
      </c>
      <c r="F555" s="58" t="s">
        <v>554</v>
      </c>
      <c r="G555" s="48">
        <v>70.709999999999994</v>
      </c>
      <c r="H555" s="155">
        <v>70.404133333333348</v>
      </c>
    </row>
    <row r="556" spans="2:8" x14ac:dyDescent="0.2">
      <c r="B556" s="3">
        <v>43497</v>
      </c>
      <c r="C556" s="4">
        <v>71.173900000000003</v>
      </c>
      <c r="E556" s="161"/>
      <c r="F556" s="59" t="s">
        <v>555</v>
      </c>
      <c r="G556" s="4">
        <v>71.173900000000003</v>
      </c>
      <c r="H556" s="156"/>
    </row>
    <row r="557" spans="2:8" x14ac:dyDescent="0.2">
      <c r="B557" s="3">
        <v>43525</v>
      </c>
      <c r="C557" s="4">
        <v>69.489500000000007</v>
      </c>
      <c r="E557" s="161"/>
      <c r="F557" s="59" t="s">
        <v>556</v>
      </c>
      <c r="G557" s="4">
        <v>69.489500000000007</v>
      </c>
      <c r="H557" s="156"/>
    </row>
    <row r="558" spans="2:8" x14ac:dyDescent="0.2">
      <c r="B558" s="3">
        <v>43556</v>
      </c>
      <c r="C558" s="4">
        <v>69.406800000000004</v>
      </c>
      <c r="E558" s="161"/>
      <c r="F558" s="59" t="s">
        <v>557</v>
      </c>
      <c r="G558" s="4">
        <v>69.406800000000004</v>
      </c>
      <c r="H558" s="156"/>
    </row>
    <row r="559" spans="2:8" x14ac:dyDescent="0.2">
      <c r="B559" s="3">
        <v>43586</v>
      </c>
      <c r="C559" s="4">
        <v>69.782700000000006</v>
      </c>
      <c r="E559" s="161"/>
      <c r="F559" s="59" t="s">
        <v>558</v>
      </c>
      <c r="G559" s="4">
        <v>69.782700000000006</v>
      </c>
      <c r="H559" s="156"/>
    </row>
    <row r="560" spans="2:8" x14ac:dyDescent="0.2">
      <c r="B560" s="3">
        <v>43617</v>
      </c>
      <c r="C560" s="4">
        <v>69.388000000000005</v>
      </c>
      <c r="E560" s="161"/>
      <c r="F560" s="59" t="s">
        <v>559</v>
      </c>
      <c r="G560" s="4">
        <v>69.388000000000005</v>
      </c>
      <c r="H560" s="156"/>
    </row>
    <row r="561" spans="2:8" x14ac:dyDescent="0.2">
      <c r="B561" s="3">
        <v>43647</v>
      </c>
      <c r="C561" s="4">
        <v>68.739099999999993</v>
      </c>
      <c r="E561" s="161"/>
      <c r="F561" s="59" t="s">
        <v>560</v>
      </c>
      <c r="G561" s="4">
        <v>68.739099999999993</v>
      </c>
      <c r="H561" s="156"/>
    </row>
    <row r="562" spans="2:8" x14ac:dyDescent="0.2">
      <c r="B562" s="3">
        <v>43678</v>
      </c>
      <c r="C562" s="4">
        <v>71.189099999999996</v>
      </c>
      <c r="E562" s="161"/>
      <c r="F562" s="59" t="s">
        <v>561</v>
      </c>
      <c r="G562" s="4">
        <v>71.189099999999996</v>
      </c>
      <c r="H562" s="156"/>
    </row>
    <row r="563" spans="2:8" x14ac:dyDescent="0.2">
      <c r="B563" s="3">
        <v>43709</v>
      </c>
      <c r="C563" s="4">
        <v>71.311000000000007</v>
      </c>
      <c r="E563" s="161"/>
      <c r="F563" s="59" t="s">
        <v>562</v>
      </c>
      <c r="G563" s="4">
        <v>71.311000000000007</v>
      </c>
      <c r="H563" s="156"/>
    </row>
    <row r="564" spans="2:8" x14ac:dyDescent="0.2">
      <c r="B564" s="3">
        <v>43739</v>
      </c>
      <c r="C564" s="4">
        <v>71.008600000000001</v>
      </c>
      <c r="E564" s="161"/>
      <c r="F564" s="59" t="s">
        <v>563</v>
      </c>
      <c r="G564" s="4">
        <v>71.008600000000001</v>
      </c>
      <c r="H564" s="156"/>
    </row>
    <row r="565" spans="2:8" x14ac:dyDescent="0.2">
      <c r="B565" s="3">
        <v>43770</v>
      </c>
      <c r="C565" s="4">
        <v>71.494200000000006</v>
      </c>
      <c r="E565" s="161"/>
      <c r="F565" s="59" t="s">
        <v>564</v>
      </c>
      <c r="G565" s="4">
        <v>71.494200000000006</v>
      </c>
      <c r="H565" s="156"/>
    </row>
    <row r="566" spans="2:8" ht="15.75" thickBot="1" x14ac:dyDescent="0.25">
      <c r="B566" s="3">
        <v>43800</v>
      </c>
      <c r="C566" s="4">
        <v>71.156700000000001</v>
      </c>
      <c r="E566" s="162"/>
      <c r="F566" s="60" t="s">
        <v>565</v>
      </c>
      <c r="G566" s="6">
        <v>71.156700000000001</v>
      </c>
      <c r="H566" s="157"/>
    </row>
    <row r="567" spans="2:8" x14ac:dyDescent="0.2">
      <c r="B567" s="3">
        <v>43831</v>
      </c>
      <c r="C567" s="4">
        <v>71.278999999999996</v>
      </c>
      <c r="E567" s="160">
        <v>2020</v>
      </c>
      <c r="F567" s="58" t="s">
        <v>566</v>
      </c>
      <c r="G567" s="48">
        <v>71.278999999999996</v>
      </c>
      <c r="H567" s="155">
        <v>74.110258333333334</v>
      </c>
    </row>
    <row r="568" spans="2:8" x14ac:dyDescent="0.2">
      <c r="B568" s="3">
        <v>43862</v>
      </c>
      <c r="C568" s="4">
        <v>71.529499999999999</v>
      </c>
      <c r="E568" s="161"/>
      <c r="F568" s="59" t="s">
        <v>567</v>
      </c>
      <c r="G568" s="4">
        <v>71.529499999999999</v>
      </c>
      <c r="H568" s="156"/>
    </row>
    <row r="569" spans="2:8" x14ac:dyDescent="0.2">
      <c r="B569" s="3">
        <v>43891</v>
      </c>
      <c r="C569" s="4">
        <v>74.548199999999994</v>
      </c>
      <c r="E569" s="161"/>
      <c r="F569" s="59" t="s">
        <v>568</v>
      </c>
      <c r="G569" s="4">
        <v>74.548199999999994</v>
      </c>
      <c r="H569" s="156"/>
    </row>
    <row r="570" spans="2:8" x14ac:dyDescent="0.2">
      <c r="B570" s="3">
        <v>43922</v>
      </c>
      <c r="C570" s="4">
        <v>76.168199999999999</v>
      </c>
      <c r="E570" s="161"/>
      <c r="F570" s="59" t="s">
        <v>569</v>
      </c>
      <c r="G570" s="4">
        <v>76.168199999999999</v>
      </c>
      <c r="H570" s="156"/>
    </row>
    <row r="571" spans="2:8" x14ac:dyDescent="0.2">
      <c r="B571" s="3">
        <v>43952</v>
      </c>
      <c r="C571" s="4">
        <v>75.657499999999999</v>
      </c>
      <c r="E571" s="161"/>
      <c r="F571" s="59" t="s">
        <v>570</v>
      </c>
      <c r="G571" s="4">
        <v>75.657499999999999</v>
      </c>
      <c r="H571" s="156"/>
    </row>
    <row r="572" spans="2:8" x14ac:dyDescent="0.2">
      <c r="B572" s="3">
        <v>43983</v>
      </c>
      <c r="C572" s="4">
        <v>75.707700000000003</v>
      </c>
      <c r="E572" s="161"/>
      <c r="F572" s="59" t="s">
        <v>571</v>
      </c>
      <c r="G572" s="4">
        <v>75.707700000000003</v>
      </c>
      <c r="H572" s="156"/>
    </row>
    <row r="573" spans="2:8" x14ac:dyDescent="0.2">
      <c r="B573" s="3">
        <v>44013</v>
      </c>
      <c r="C573" s="4">
        <v>74.928600000000003</v>
      </c>
      <c r="E573" s="161"/>
      <c r="F573" s="59" t="s">
        <v>572</v>
      </c>
      <c r="G573" s="4">
        <v>74.928600000000003</v>
      </c>
      <c r="H573" s="156"/>
    </row>
    <row r="574" spans="2:8" x14ac:dyDescent="0.2">
      <c r="B574" s="3">
        <v>44044</v>
      </c>
      <c r="C574" s="4">
        <v>74.565700000000007</v>
      </c>
      <c r="E574" s="161"/>
      <c r="F574" s="59" t="s">
        <v>573</v>
      </c>
      <c r="G574" s="4">
        <v>74.565700000000007</v>
      </c>
      <c r="H574" s="156"/>
    </row>
    <row r="575" spans="2:8" x14ac:dyDescent="0.2">
      <c r="B575" s="3">
        <v>44075</v>
      </c>
      <c r="C575" s="4">
        <v>73.523300000000006</v>
      </c>
      <c r="E575" s="161"/>
      <c r="F575" s="59" t="s">
        <v>574</v>
      </c>
      <c r="G575" s="4">
        <v>73.523300000000006</v>
      </c>
      <c r="H575" s="156"/>
    </row>
    <row r="576" spans="2:8" x14ac:dyDescent="0.2">
      <c r="B576" s="3">
        <v>44105</v>
      </c>
      <c r="C576" s="4">
        <v>73.564800000000005</v>
      </c>
      <c r="E576" s="161"/>
      <c r="F576" s="59" t="s">
        <v>575</v>
      </c>
      <c r="G576" s="4">
        <v>73.564800000000005</v>
      </c>
      <c r="H576" s="156"/>
    </row>
    <row r="577" spans="2:8" x14ac:dyDescent="0.2">
      <c r="B577" s="3">
        <v>44136</v>
      </c>
      <c r="C577" s="4">
        <v>74.231099999999998</v>
      </c>
      <c r="E577" s="161"/>
      <c r="F577" s="59" t="s">
        <v>576</v>
      </c>
      <c r="G577" s="4">
        <v>74.231099999999998</v>
      </c>
      <c r="H577" s="156"/>
    </row>
    <row r="578" spans="2:8" ht="15.75" thickBot="1" x14ac:dyDescent="0.25">
      <c r="B578" s="3">
        <v>44166</v>
      </c>
      <c r="C578" s="4">
        <v>73.619500000000002</v>
      </c>
      <c r="E578" s="162"/>
      <c r="F578" s="60" t="s">
        <v>577</v>
      </c>
      <c r="G578" s="6">
        <v>73.619500000000002</v>
      </c>
      <c r="H578" s="157"/>
    </row>
    <row r="579" spans="2:8" x14ac:dyDescent="0.2">
      <c r="B579" s="3">
        <v>44197</v>
      </c>
      <c r="C579" s="4">
        <v>73.110600000000005</v>
      </c>
      <c r="E579" s="160">
        <v>2021</v>
      </c>
      <c r="F579" s="58" t="s">
        <v>578</v>
      </c>
      <c r="G579" s="48">
        <v>73.110600000000005</v>
      </c>
      <c r="H579" s="155">
        <v>73.926733333333331</v>
      </c>
    </row>
    <row r="580" spans="2:8" x14ac:dyDescent="0.2">
      <c r="B580" s="3">
        <v>44228</v>
      </c>
      <c r="C580" s="4">
        <v>72.805300000000003</v>
      </c>
      <c r="E580" s="161"/>
      <c r="F580" s="59" t="s">
        <v>579</v>
      </c>
      <c r="G580" s="4">
        <v>72.805300000000003</v>
      </c>
      <c r="H580" s="156"/>
    </row>
    <row r="581" spans="2:8" x14ac:dyDescent="0.2">
      <c r="B581" s="3">
        <v>44256</v>
      </c>
      <c r="C581" s="4">
        <v>72.819599999999994</v>
      </c>
      <c r="E581" s="161"/>
      <c r="F581" s="59" t="s">
        <v>580</v>
      </c>
      <c r="G581" s="4">
        <v>72.819599999999994</v>
      </c>
      <c r="H581" s="156"/>
    </row>
    <row r="582" spans="2:8" x14ac:dyDescent="0.2">
      <c r="B582" s="3">
        <v>44287</v>
      </c>
      <c r="C582" s="4">
        <v>74.518600000000006</v>
      </c>
      <c r="E582" s="161"/>
      <c r="F582" s="59" t="s">
        <v>581</v>
      </c>
      <c r="G582" s="4">
        <v>74.518600000000006</v>
      </c>
      <c r="H582" s="156"/>
    </row>
    <row r="583" spans="2:8" x14ac:dyDescent="0.2">
      <c r="B583" s="3">
        <v>44317</v>
      </c>
      <c r="C583" s="4">
        <v>73.206500000000005</v>
      </c>
      <c r="E583" s="161"/>
      <c r="F583" s="59" t="s">
        <v>582</v>
      </c>
      <c r="G583" s="4">
        <v>73.206500000000005</v>
      </c>
      <c r="H583" s="156"/>
    </row>
    <row r="584" spans="2:8" x14ac:dyDescent="0.2">
      <c r="B584" s="3">
        <v>44348</v>
      </c>
      <c r="C584" s="4">
        <v>73.578199999999995</v>
      </c>
      <c r="E584" s="161"/>
      <c r="F584" s="59" t="s">
        <v>583</v>
      </c>
      <c r="G584" s="4">
        <v>73.578199999999995</v>
      </c>
      <c r="H584" s="156"/>
    </row>
    <row r="585" spans="2:8" x14ac:dyDescent="0.2">
      <c r="B585" s="3">
        <v>44378</v>
      </c>
      <c r="C585" s="4">
        <v>74.539000000000001</v>
      </c>
      <c r="E585" s="161"/>
      <c r="F585" s="59" t="s">
        <v>584</v>
      </c>
      <c r="G585" s="4">
        <v>74.539000000000001</v>
      </c>
      <c r="H585" s="156"/>
    </row>
    <row r="586" spans="2:8" x14ac:dyDescent="0.2">
      <c r="B586" s="3">
        <v>44409</v>
      </c>
      <c r="C586" s="4">
        <v>74.115499999999997</v>
      </c>
      <c r="E586" s="161"/>
      <c r="F586" s="59" t="s">
        <v>585</v>
      </c>
      <c r="G586" s="4">
        <v>74.115499999999997</v>
      </c>
      <c r="H586" s="156"/>
    </row>
    <row r="587" spans="2:8" x14ac:dyDescent="0.2">
      <c r="B587" s="3">
        <v>44440</v>
      </c>
      <c r="C587" s="4">
        <v>73.6357</v>
      </c>
      <c r="E587" s="161"/>
      <c r="F587" s="59" t="s">
        <v>586</v>
      </c>
      <c r="G587" s="4">
        <v>73.6357</v>
      </c>
      <c r="H587" s="156"/>
    </row>
    <row r="588" spans="2:8" x14ac:dyDescent="0.2">
      <c r="B588" s="3">
        <v>44470</v>
      </c>
      <c r="C588" s="4">
        <v>74.92</v>
      </c>
      <c r="E588" s="161"/>
      <c r="F588" s="59" t="s">
        <v>587</v>
      </c>
      <c r="G588" s="4">
        <v>74.92</v>
      </c>
      <c r="H588" s="156"/>
    </row>
    <row r="589" spans="2:8" x14ac:dyDescent="0.2">
      <c r="B589" s="3">
        <v>44501</v>
      </c>
      <c r="C589" s="4">
        <v>74.477000000000004</v>
      </c>
      <c r="E589" s="161"/>
      <c r="F589" s="59" t="s">
        <v>588</v>
      </c>
      <c r="G589" s="4">
        <v>74.477000000000004</v>
      </c>
      <c r="H589" s="156"/>
    </row>
    <row r="590" spans="2:8" ht="15.75" thickBot="1" x14ac:dyDescent="0.25">
      <c r="B590" s="3">
        <v>44531</v>
      </c>
      <c r="C590" s="4">
        <v>75.394800000000004</v>
      </c>
      <c r="E590" s="162"/>
      <c r="F590" s="60" t="s">
        <v>589</v>
      </c>
      <c r="G590" s="6">
        <v>75.394800000000004</v>
      </c>
      <c r="H590" s="157"/>
    </row>
    <row r="591" spans="2:8" x14ac:dyDescent="0.2">
      <c r="B591" s="3">
        <v>44562</v>
      </c>
      <c r="C591" s="4">
        <v>74.407499999999999</v>
      </c>
      <c r="E591" s="160">
        <v>2022</v>
      </c>
      <c r="F591" s="58" t="s">
        <v>590</v>
      </c>
      <c r="G591" s="48">
        <v>74.407499999999999</v>
      </c>
      <c r="H591" s="155">
        <v>78.576616666666666</v>
      </c>
    </row>
    <row r="592" spans="2:8" x14ac:dyDescent="0.2">
      <c r="B592" s="3">
        <v>44593</v>
      </c>
      <c r="C592" s="4">
        <v>74.969499999999996</v>
      </c>
      <c r="E592" s="161"/>
      <c r="F592" s="59" t="s">
        <v>591</v>
      </c>
      <c r="G592" s="4">
        <v>74.969499999999996</v>
      </c>
      <c r="H592" s="156"/>
    </row>
    <row r="593" spans="2:8" x14ac:dyDescent="0.2">
      <c r="B593" s="3">
        <v>44621</v>
      </c>
      <c r="C593" s="4">
        <v>76.189599999999999</v>
      </c>
      <c r="E593" s="161"/>
      <c r="F593" s="59" t="s">
        <v>592</v>
      </c>
      <c r="G593" s="4">
        <v>76.189599999999999</v>
      </c>
      <c r="H593" s="156"/>
    </row>
    <row r="594" spans="2:8" x14ac:dyDescent="0.2">
      <c r="B594" s="3">
        <v>44652</v>
      </c>
      <c r="C594" s="4">
        <v>76.171899999999994</v>
      </c>
      <c r="E594" s="161"/>
      <c r="F594" s="59" t="s">
        <v>593</v>
      </c>
      <c r="G594" s="4">
        <v>76.171899999999994</v>
      </c>
      <c r="H594" s="156"/>
    </row>
    <row r="595" spans="2:8" x14ac:dyDescent="0.2">
      <c r="B595" s="3">
        <v>44682</v>
      </c>
      <c r="C595" s="4">
        <v>77.293300000000002</v>
      </c>
      <c r="E595" s="161"/>
      <c r="F595" s="59" t="s">
        <v>594</v>
      </c>
      <c r="G595" s="4">
        <v>77.293300000000002</v>
      </c>
      <c r="H595" s="156"/>
    </row>
    <row r="596" spans="2:8" x14ac:dyDescent="0.2">
      <c r="B596" s="3">
        <v>44713</v>
      </c>
      <c r="C596" s="4">
        <v>78.09</v>
      </c>
      <c r="E596" s="161"/>
      <c r="F596" s="59" t="s">
        <v>595</v>
      </c>
      <c r="G596" s="4">
        <v>78.09</v>
      </c>
      <c r="H596" s="156"/>
    </row>
    <row r="597" spans="2:8" x14ac:dyDescent="0.2">
      <c r="B597" s="3">
        <v>44743</v>
      </c>
      <c r="C597" s="4">
        <v>79.591499999999996</v>
      </c>
      <c r="E597" s="161"/>
      <c r="F597" s="59" t="s">
        <v>596</v>
      </c>
      <c r="G597" s="4">
        <v>79.591499999999996</v>
      </c>
      <c r="H597" s="156"/>
    </row>
    <row r="598" spans="2:8" x14ac:dyDescent="0.2">
      <c r="B598" s="3">
        <v>44774</v>
      </c>
      <c r="C598" s="4">
        <v>79.506500000000003</v>
      </c>
      <c r="E598" s="161"/>
      <c r="F598" s="59" t="s">
        <v>597</v>
      </c>
      <c r="G598" s="4">
        <v>79.506500000000003</v>
      </c>
      <c r="H598" s="156"/>
    </row>
    <row r="599" spans="2:8" x14ac:dyDescent="0.2">
      <c r="B599" s="3">
        <v>44805</v>
      </c>
      <c r="C599" s="4">
        <v>80.253799999999998</v>
      </c>
      <c r="E599" s="161"/>
      <c r="F599" s="59" t="s">
        <v>598</v>
      </c>
      <c r="G599" s="4">
        <v>80.253799999999998</v>
      </c>
      <c r="H599" s="156"/>
    </row>
    <row r="600" spans="2:8" x14ac:dyDescent="0.2">
      <c r="B600" s="3">
        <v>44835</v>
      </c>
      <c r="C600" s="4">
        <v>82.291499999999999</v>
      </c>
      <c r="E600" s="161"/>
      <c r="F600" s="59" t="s">
        <v>599</v>
      </c>
      <c r="G600" s="4">
        <v>82.291499999999999</v>
      </c>
      <c r="H600" s="156"/>
    </row>
    <row r="601" spans="2:8" x14ac:dyDescent="0.2">
      <c r="B601" s="3">
        <v>44866</v>
      </c>
      <c r="C601" s="4">
        <v>81.680499999999995</v>
      </c>
      <c r="E601" s="161"/>
      <c r="F601" s="59" t="s">
        <v>600</v>
      </c>
      <c r="G601" s="4">
        <v>81.680499999999995</v>
      </c>
      <c r="H601" s="156"/>
    </row>
    <row r="602" spans="2:8" ht="15.75" thickBot="1" x14ac:dyDescent="0.25">
      <c r="B602" s="3">
        <v>44896</v>
      </c>
      <c r="C602" s="4">
        <v>82.473799999999997</v>
      </c>
      <c r="E602" s="162"/>
      <c r="F602" s="60" t="s">
        <v>601</v>
      </c>
      <c r="G602" s="6">
        <v>82.473799999999997</v>
      </c>
      <c r="H602" s="157"/>
    </row>
    <row r="603" spans="2:8" x14ac:dyDescent="0.2">
      <c r="B603" s="3">
        <v>44927</v>
      </c>
      <c r="C603" s="4">
        <v>81.741</v>
      </c>
      <c r="E603" s="160">
        <v>2023</v>
      </c>
      <c r="F603" s="58" t="s">
        <v>602</v>
      </c>
      <c r="G603" s="48">
        <v>81.741</v>
      </c>
      <c r="H603" s="155">
        <v>82.348566666666684</v>
      </c>
    </row>
    <row r="604" spans="2:8" x14ac:dyDescent="0.2">
      <c r="B604" s="3">
        <v>44958</v>
      </c>
      <c r="C604" s="4">
        <v>82.599500000000006</v>
      </c>
      <c r="E604" s="161"/>
      <c r="F604" s="59" t="s">
        <v>603</v>
      </c>
      <c r="G604" s="4">
        <v>82.599500000000006</v>
      </c>
      <c r="H604" s="156"/>
    </row>
    <row r="605" spans="2:8" x14ac:dyDescent="0.2">
      <c r="B605" s="3">
        <v>44986</v>
      </c>
      <c r="C605" s="4">
        <v>82.266499999999994</v>
      </c>
      <c r="E605" s="161"/>
      <c r="F605" s="59" t="s">
        <v>604</v>
      </c>
      <c r="G605" s="4">
        <v>82.266499999999994</v>
      </c>
      <c r="H605" s="156"/>
    </row>
    <row r="606" spans="2:8" x14ac:dyDescent="0.2">
      <c r="B606" s="3">
        <v>45017</v>
      </c>
      <c r="C606" s="4">
        <v>81.968500000000006</v>
      </c>
      <c r="E606" s="161"/>
      <c r="F606" s="59" t="s">
        <v>605</v>
      </c>
      <c r="G606" s="4">
        <v>81.968500000000006</v>
      </c>
      <c r="H606" s="156"/>
    </row>
    <row r="607" spans="2:8" x14ac:dyDescent="0.2">
      <c r="B607" s="3">
        <v>45047</v>
      </c>
      <c r="C607" s="4">
        <v>82.297700000000006</v>
      </c>
      <c r="E607" s="161"/>
      <c r="F607" s="59" t="s">
        <v>606</v>
      </c>
      <c r="G607" s="4">
        <v>82.297700000000006</v>
      </c>
      <c r="H607" s="156"/>
    </row>
    <row r="608" spans="2:8" x14ac:dyDescent="0.2">
      <c r="B608" s="3">
        <v>45078</v>
      </c>
      <c r="C608" s="4">
        <v>82.225200000000001</v>
      </c>
      <c r="E608" s="161"/>
      <c r="F608" s="59" t="s">
        <v>607</v>
      </c>
      <c r="G608" s="4">
        <v>82.225200000000001</v>
      </c>
      <c r="H608" s="156"/>
    </row>
    <row r="609" spans="2:8" x14ac:dyDescent="0.2">
      <c r="B609" s="3">
        <v>45108</v>
      </c>
      <c r="C609" s="4">
        <v>82.156499999999994</v>
      </c>
      <c r="E609" s="161"/>
      <c r="F609" s="59" t="s">
        <v>608</v>
      </c>
      <c r="G609" s="4">
        <v>82.156499999999994</v>
      </c>
      <c r="H609" s="156"/>
    </row>
    <row r="610" spans="2:8" x14ac:dyDescent="0.2">
      <c r="B610" s="3">
        <v>45139</v>
      </c>
      <c r="C610" s="4">
        <v>82.812200000000004</v>
      </c>
      <c r="E610" s="161"/>
      <c r="F610" s="59" t="s">
        <v>609</v>
      </c>
      <c r="G610" s="4">
        <v>82.812200000000004</v>
      </c>
      <c r="H610" s="156"/>
    </row>
    <row r="611" spans="2:8" ht="15.75" thickBot="1" x14ac:dyDescent="0.25">
      <c r="B611" s="5">
        <v>45170</v>
      </c>
      <c r="C611" s="6">
        <v>83.07</v>
      </c>
      <c r="E611" s="162"/>
      <c r="F611" s="60" t="s">
        <v>610</v>
      </c>
      <c r="G611" s="6">
        <v>83.07</v>
      </c>
      <c r="H611" s="157"/>
    </row>
    <row r="612" spans="2:8" x14ac:dyDescent="0.2">
      <c r="F612" s="9"/>
    </row>
    <row r="613" spans="2:8" x14ac:dyDescent="0.2">
      <c r="F613" s="9"/>
    </row>
    <row r="614" spans="2:8" x14ac:dyDescent="0.2">
      <c r="F614" s="9"/>
    </row>
    <row r="615" spans="2:8" x14ac:dyDescent="0.2">
      <c r="F615" s="9"/>
    </row>
    <row r="616" spans="2:8" x14ac:dyDescent="0.2">
      <c r="F616" s="9"/>
    </row>
    <row r="617" spans="2:8" x14ac:dyDescent="0.2">
      <c r="F617" s="9"/>
    </row>
    <row r="618" spans="2:8" x14ac:dyDescent="0.2">
      <c r="F618" s="9"/>
    </row>
    <row r="619" spans="2:8" x14ac:dyDescent="0.2">
      <c r="F619" s="9"/>
    </row>
    <row r="620" spans="2:8" x14ac:dyDescent="0.2">
      <c r="F620" s="9"/>
    </row>
    <row r="621" spans="2:8" x14ac:dyDescent="0.2">
      <c r="F621" s="9"/>
    </row>
    <row r="622" spans="2:8" x14ac:dyDescent="0.2">
      <c r="F622" s="9"/>
    </row>
    <row r="623" spans="2:8" x14ac:dyDescent="0.2">
      <c r="F623" s="9"/>
    </row>
    <row r="624" spans="2:8" x14ac:dyDescent="0.2">
      <c r="F624" s="9"/>
    </row>
    <row r="625" spans="6:6" x14ac:dyDescent="0.2">
      <c r="F625" s="9"/>
    </row>
    <row r="626" spans="6:6" x14ac:dyDescent="0.2">
      <c r="F626" s="9"/>
    </row>
    <row r="627" spans="6:6" x14ac:dyDescent="0.2">
      <c r="F627" s="9"/>
    </row>
    <row r="628" spans="6:6" x14ac:dyDescent="0.2">
      <c r="F628" s="9"/>
    </row>
    <row r="629" spans="6:6" x14ac:dyDescent="0.2">
      <c r="F629" s="9"/>
    </row>
    <row r="630" spans="6:6" x14ac:dyDescent="0.2">
      <c r="F630" s="9"/>
    </row>
    <row r="631" spans="6:6" x14ac:dyDescent="0.2">
      <c r="F631" s="9"/>
    </row>
    <row r="632" spans="6:6" x14ac:dyDescent="0.2">
      <c r="F632" s="9"/>
    </row>
    <row r="633" spans="6:6" x14ac:dyDescent="0.2">
      <c r="F633" s="9"/>
    </row>
    <row r="634" spans="6:6" x14ac:dyDescent="0.2">
      <c r="F634" s="9"/>
    </row>
    <row r="635" spans="6:6" x14ac:dyDescent="0.2">
      <c r="F635" s="9"/>
    </row>
    <row r="636" spans="6:6" x14ac:dyDescent="0.2">
      <c r="F636" s="9"/>
    </row>
    <row r="637" spans="6:6" x14ac:dyDescent="0.2">
      <c r="F637" s="9"/>
    </row>
  </sheetData>
  <mergeCells count="102">
    <mergeCell ref="H63:H74"/>
    <mergeCell ref="H75:H86"/>
    <mergeCell ref="E63:E74"/>
    <mergeCell ref="E3:E14"/>
    <mergeCell ref="E15:E26"/>
    <mergeCell ref="E27:E38"/>
    <mergeCell ref="E39:E50"/>
    <mergeCell ref="E51:E62"/>
    <mergeCell ref="H3:H14"/>
    <mergeCell ref="H15:H26"/>
    <mergeCell ref="H27:H38"/>
    <mergeCell ref="H39:H50"/>
    <mergeCell ref="H51:H62"/>
    <mergeCell ref="E207:E218"/>
    <mergeCell ref="E75:E86"/>
    <mergeCell ref="E87:E98"/>
    <mergeCell ref="E99:E110"/>
    <mergeCell ref="E111:E122"/>
    <mergeCell ref="E123:E134"/>
    <mergeCell ref="E135:E146"/>
    <mergeCell ref="E147:E158"/>
    <mergeCell ref="E159:E170"/>
    <mergeCell ref="E171:E182"/>
    <mergeCell ref="E183:E194"/>
    <mergeCell ref="E195:E206"/>
    <mergeCell ref="E471:E482"/>
    <mergeCell ref="E483:E494"/>
    <mergeCell ref="E351:E362"/>
    <mergeCell ref="E219:E230"/>
    <mergeCell ref="E231:E242"/>
    <mergeCell ref="E243:E254"/>
    <mergeCell ref="E255:E266"/>
    <mergeCell ref="E267:E278"/>
    <mergeCell ref="E279:E290"/>
    <mergeCell ref="E291:E302"/>
    <mergeCell ref="E303:E314"/>
    <mergeCell ref="E315:E326"/>
    <mergeCell ref="E327:E338"/>
    <mergeCell ref="E339:E350"/>
    <mergeCell ref="H87:H98"/>
    <mergeCell ref="H99:H110"/>
    <mergeCell ref="H111:H122"/>
    <mergeCell ref="H123:H134"/>
    <mergeCell ref="H135:H146"/>
    <mergeCell ref="E579:E590"/>
    <mergeCell ref="E591:E602"/>
    <mergeCell ref="E603:E611"/>
    <mergeCell ref="E507:E518"/>
    <mergeCell ref="E519:E530"/>
    <mergeCell ref="E531:E542"/>
    <mergeCell ref="E543:E554"/>
    <mergeCell ref="E555:E566"/>
    <mergeCell ref="E567:E578"/>
    <mergeCell ref="E495:E506"/>
    <mergeCell ref="E363:E374"/>
    <mergeCell ref="E375:E386"/>
    <mergeCell ref="E387:E398"/>
    <mergeCell ref="E399:E410"/>
    <mergeCell ref="E411:E422"/>
    <mergeCell ref="E423:E434"/>
    <mergeCell ref="E435:E446"/>
    <mergeCell ref="E447:E458"/>
    <mergeCell ref="E459:E470"/>
    <mergeCell ref="H207:H218"/>
    <mergeCell ref="H219:H230"/>
    <mergeCell ref="H231:H242"/>
    <mergeCell ref="H243:H254"/>
    <mergeCell ref="H255:H266"/>
    <mergeCell ref="H147:H158"/>
    <mergeCell ref="H159:H170"/>
    <mergeCell ref="H171:H182"/>
    <mergeCell ref="H183:H194"/>
    <mergeCell ref="H195:H206"/>
    <mergeCell ref="H327:H338"/>
    <mergeCell ref="H339:H350"/>
    <mergeCell ref="H351:H362"/>
    <mergeCell ref="H363:H374"/>
    <mergeCell ref="H375:H386"/>
    <mergeCell ref="H267:H278"/>
    <mergeCell ref="H279:H290"/>
    <mergeCell ref="H291:H302"/>
    <mergeCell ref="H303:H314"/>
    <mergeCell ref="H315:H326"/>
    <mergeCell ref="H447:H458"/>
    <mergeCell ref="H459:H470"/>
    <mergeCell ref="H471:H482"/>
    <mergeCell ref="H483:H494"/>
    <mergeCell ref="H495:H506"/>
    <mergeCell ref="H387:H398"/>
    <mergeCell ref="H399:H410"/>
    <mergeCell ref="H411:H422"/>
    <mergeCell ref="H423:H434"/>
    <mergeCell ref="H435:H446"/>
    <mergeCell ref="H567:H578"/>
    <mergeCell ref="H579:H590"/>
    <mergeCell ref="H591:H602"/>
    <mergeCell ref="H603:H611"/>
    <mergeCell ref="H507:H518"/>
    <mergeCell ref="H519:H530"/>
    <mergeCell ref="H531:H542"/>
    <mergeCell ref="H543:H554"/>
    <mergeCell ref="H555:H566"/>
  </mergeCells>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D074B-35C8-44DA-88C3-117D36436F65}">
  <dimension ref="B1:U615"/>
  <sheetViews>
    <sheetView zoomScale="76" zoomScaleNormal="76" workbookViewId="0">
      <selection activeCell="B457" sqref="B457"/>
    </sheetView>
  </sheetViews>
  <sheetFormatPr defaultRowHeight="15" x14ac:dyDescent="0.2"/>
  <cols>
    <col min="1" max="1" width="3.8984375" customWidth="1"/>
    <col min="3" max="3" width="11.97265625" customWidth="1"/>
    <col min="4" max="4" width="13.046875" bestFit="1" customWidth="1"/>
    <col min="5" max="5" width="11.02734375" customWidth="1"/>
    <col min="6" max="6" width="11.8359375" customWidth="1"/>
    <col min="8" max="8" width="11.8359375" customWidth="1"/>
    <col min="9" max="9" width="13.1796875" customWidth="1"/>
    <col min="13" max="13" width="14.66015625" customWidth="1"/>
    <col min="14" max="14" width="9.01171875" customWidth="1"/>
    <col min="15" max="15" width="16.27734375" customWidth="1"/>
    <col min="19" max="19" width="11.43359375" customWidth="1"/>
    <col min="22" max="22" width="11.43359375" customWidth="1"/>
  </cols>
  <sheetData>
    <row r="1" spans="2:13" ht="15.75" thickBot="1" x14ac:dyDescent="0.25"/>
    <row r="2" spans="2:13" ht="48" customHeight="1" thickBot="1" x14ac:dyDescent="0.35">
      <c r="B2" s="19" t="s">
        <v>616</v>
      </c>
      <c r="C2" s="25" t="s">
        <v>1</v>
      </c>
      <c r="D2" s="25" t="s">
        <v>619</v>
      </c>
      <c r="E2" s="25" t="s">
        <v>620</v>
      </c>
      <c r="F2" s="25" t="s">
        <v>621</v>
      </c>
      <c r="G2" s="25" t="s">
        <v>622</v>
      </c>
      <c r="H2" s="25" t="s">
        <v>623</v>
      </c>
      <c r="I2" s="25" t="s">
        <v>617</v>
      </c>
      <c r="J2" s="25" t="s">
        <v>618</v>
      </c>
      <c r="K2" s="25" t="s">
        <v>625</v>
      </c>
      <c r="L2" s="25" t="s">
        <v>626</v>
      </c>
      <c r="M2" s="20" t="s">
        <v>673</v>
      </c>
    </row>
    <row r="3" spans="2:13" ht="14.65" customHeight="1" x14ac:dyDescent="0.2">
      <c r="B3" s="23">
        <v>1</v>
      </c>
      <c r="C3" s="24" t="s">
        <v>2</v>
      </c>
      <c r="D3" s="29">
        <v>8.0040999999999993</v>
      </c>
      <c r="E3" s="29">
        <f>D4-D3</f>
        <v>-0.2502999999999993</v>
      </c>
      <c r="F3" s="29">
        <f>E4-E3</f>
        <v>4.2999999999999261E-2</v>
      </c>
      <c r="G3" s="30">
        <f>LN(D3)</f>
        <v>2.0799539103965641</v>
      </c>
      <c r="H3" s="33">
        <f>G4-G3</f>
        <v>-3.1770864619500294E-2</v>
      </c>
      <c r="I3" s="30">
        <v>-304</v>
      </c>
      <c r="J3" s="30">
        <f>POWER(I3,2)</f>
        <v>92416</v>
      </c>
      <c r="K3" s="30">
        <f t="shared" ref="K3:K66" si="0">I3*G3</f>
        <v>-632.30598876055546</v>
      </c>
      <c r="L3" s="30">
        <f>EXP($C$614+($C$615*I3))</f>
        <v>7.4132383200524696</v>
      </c>
      <c r="M3" s="8">
        <f>D3-L3</f>
        <v>0.59086167994752969</v>
      </c>
    </row>
    <row r="4" spans="2:13" x14ac:dyDescent="0.2">
      <c r="B4" s="21">
        <v>2</v>
      </c>
      <c r="C4" s="11" t="s">
        <v>3</v>
      </c>
      <c r="D4" s="2">
        <v>7.7538</v>
      </c>
      <c r="E4" s="2">
        <f t="shared" ref="E4:F67" si="1">D5-D4</f>
        <v>-0.20730000000000004</v>
      </c>
      <c r="F4" s="2">
        <f t="shared" si="1"/>
        <v>0.20699999999999985</v>
      </c>
      <c r="G4" s="10">
        <f t="shared" ref="G4:G67" si="2">LN(D4)</f>
        <v>2.0481830457770638</v>
      </c>
      <c r="H4" s="32">
        <f t="shared" ref="H4:H67" si="3">G5-G4</f>
        <v>-2.7099166159717747E-2</v>
      </c>
      <c r="I4" s="10">
        <v>-303</v>
      </c>
      <c r="J4" s="10">
        <f t="shared" ref="J4:J67" si="4">POWER(I4,2)</f>
        <v>91809</v>
      </c>
      <c r="K4" s="10">
        <f t="shared" si="0"/>
        <v>-620.59946287045034</v>
      </c>
      <c r="L4" s="10">
        <f t="shared" ref="L4:L67" si="5">EXP($C$614+($C$615*I4))</f>
        <v>7.4454952852638723</v>
      </c>
      <c r="M4" s="4">
        <f t="shared" ref="M4:M67" si="6">D4-L4</f>
        <v>0.30830471473612775</v>
      </c>
    </row>
    <row r="5" spans="2:13" x14ac:dyDescent="0.2">
      <c r="B5" s="21">
        <v>3</v>
      </c>
      <c r="C5" s="11" t="s">
        <v>4</v>
      </c>
      <c r="D5" s="2">
        <v>7.5465</v>
      </c>
      <c r="E5" s="2">
        <f t="shared" si="1"/>
        <v>-3.00000000000189E-4</v>
      </c>
      <c r="F5" s="2">
        <f t="shared" si="1"/>
        <v>-5.319999999999947E-2</v>
      </c>
      <c r="G5" s="10">
        <f t="shared" si="2"/>
        <v>2.021083879617346</v>
      </c>
      <c r="H5" s="32">
        <f t="shared" si="3"/>
        <v>-3.9754318318152571E-5</v>
      </c>
      <c r="I5" s="10">
        <v>-302</v>
      </c>
      <c r="J5" s="10">
        <f t="shared" si="4"/>
        <v>91204</v>
      </c>
      <c r="K5" s="10">
        <f t="shared" si="0"/>
        <v>-610.36733164443854</v>
      </c>
      <c r="L5" s="10">
        <f t="shared" si="5"/>
        <v>7.4778926090823665</v>
      </c>
      <c r="M5" s="4">
        <f t="shared" si="6"/>
        <v>6.860739091763346E-2</v>
      </c>
    </row>
    <row r="6" spans="2:13" x14ac:dyDescent="0.2">
      <c r="B6" s="21">
        <v>4</v>
      </c>
      <c r="C6" s="11" t="s">
        <v>5</v>
      </c>
      <c r="D6" s="2">
        <v>7.5461999999999998</v>
      </c>
      <c r="E6" s="2">
        <f t="shared" si="1"/>
        <v>-5.3499999999999659E-2</v>
      </c>
      <c r="F6" s="2">
        <f t="shared" si="1"/>
        <v>-0.16730000000000089</v>
      </c>
      <c r="G6" s="10">
        <f t="shared" si="2"/>
        <v>2.0210441252990279</v>
      </c>
      <c r="H6" s="32">
        <f t="shared" si="3"/>
        <v>-7.1149120865814375E-3</v>
      </c>
      <c r="I6" s="10">
        <v>-301</v>
      </c>
      <c r="J6" s="10">
        <f t="shared" si="4"/>
        <v>90601</v>
      </c>
      <c r="K6" s="10">
        <f t="shared" si="0"/>
        <v>-608.33428171500736</v>
      </c>
      <c r="L6" s="10">
        <f t="shared" si="5"/>
        <v>7.5104309022454636</v>
      </c>
      <c r="M6" s="4">
        <f t="shared" si="6"/>
        <v>3.5769097754536183E-2</v>
      </c>
    </row>
    <row r="7" spans="2:13" x14ac:dyDescent="0.2">
      <c r="B7" s="21">
        <v>5</v>
      </c>
      <c r="C7" s="11" t="s">
        <v>6</v>
      </c>
      <c r="D7" s="2">
        <v>7.4927000000000001</v>
      </c>
      <c r="E7" s="2">
        <f t="shared" si="1"/>
        <v>-0.22080000000000055</v>
      </c>
      <c r="F7" s="2">
        <f t="shared" si="1"/>
        <v>0.29990000000000094</v>
      </c>
      <c r="G7" s="10">
        <f t="shared" si="2"/>
        <v>2.0139292132124464</v>
      </c>
      <c r="H7" s="32">
        <f t="shared" si="3"/>
        <v>-2.991160780695723E-2</v>
      </c>
      <c r="I7" s="10">
        <v>-300</v>
      </c>
      <c r="J7" s="10">
        <f t="shared" si="4"/>
        <v>90000</v>
      </c>
      <c r="K7" s="10">
        <f t="shared" si="0"/>
        <v>-604.1787639637339</v>
      </c>
      <c r="L7" s="10">
        <f t="shared" si="5"/>
        <v>7.5431107781481561</v>
      </c>
      <c r="M7" s="4">
        <f t="shared" si="6"/>
        <v>-5.0410778148155977E-2</v>
      </c>
    </row>
    <row r="8" spans="2:13" x14ac:dyDescent="0.2">
      <c r="B8" s="21">
        <v>6</v>
      </c>
      <c r="C8" s="11" t="s">
        <v>7</v>
      </c>
      <c r="D8" s="2">
        <v>7.2718999999999996</v>
      </c>
      <c r="E8" s="2">
        <f t="shared" si="1"/>
        <v>7.9100000000000392E-2</v>
      </c>
      <c r="F8" s="2">
        <f t="shared" si="1"/>
        <v>0.13419999999999987</v>
      </c>
      <c r="G8" s="10">
        <f t="shared" si="2"/>
        <v>1.9840176054054892</v>
      </c>
      <c r="H8" s="32">
        <f t="shared" si="3"/>
        <v>1.08187529864614E-2</v>
      </c>
      <c r="I8" s="10">
        <v>-299</v>
      </c>
      <c r="J8" s="10">
        <f t="shared" si="4"/>
        <v>89401</v>
      </c>
      <c r="K8" s="10">
        <f t="shared" si="0"/>
        <v>-593.22126401624132</v>
      </c>
      <c r="L8" s="10">
        <f t="shared" si="5"/>
        <v>7.5759328528544669</v>
      </c>
      <c r="M8" s="4">
        <f t="shared" si="6"/>
        <v>-0.30403285285446735</v>
      </c>
    </row>
    <row r="9" spans="2:13" x14ac:dyDescent="0.2">
      <c r="B9" s="21">
        <v>7</v>
      </c>
      <c r="C9" s="11" t="s">
        <v>8</v>
      </c>
      <c r="D9" s="2">
        <v>7.351</v>
      </c>
      <c r="E9" s="2">
        <f t="shared" si="1"/>
        <v>0.21330000000000027</v>
      </c>
      <c r="F9" s="2">
        <f t="shared" si="1"/>
        <v>-7.7600000000000335E-2</v>
      </c>
      <c r="G9" s="10">
        <f t="shared" si="2"/>
        <v>1.9948363583919506</v>
      </c>
      <c r="H9" s="32">
        <f t="shared" si="3"/>
        <v>2.8603453172494575E-2</v>
      </c>
      <c r="I9" s="10">
        <v>-298</v>
      </c>
      <c r="J9" s="10">
        <f t="shared" si="4"/>
        <v>88804</v>
      </c>
      <c r="K9" s="10">
        <f t="shared" si="0"/>
        <v>-594.46123480080132</v>
      </c>
      <c r="L9" s="10">
        <f t="shared" si="5"/>
        <v>7.608897745109104</v>
      </c>
      <c r="M9" s="4">
        <f t="shared" si="6"/>
        <v>-0.25789774510910402</v>
      </c>
    </row>
    <row r="10" spans="2:13" x14ac:dyDescent="0.2">
      <c r="B10" s="21">
        <v>8</v>
      </c>
      <c r="C10" s="11" t="s">
        <v>9</v>
      </c>
      <c r="D10" s="2">
        <v>7.5643000000000002</v>
      </c>
      <c r="E10" s="2">
        <f t="shared" si="1"/>
        <v>0.13569999999999993</v>
      </c>
      <c r="F10" s="2">
        <f t="shared" si="1"/>
        <v>-0.10860000000000003</v>
      </c>
      <c r="G10" s="10">
        <f t="shared" si="2"/>
        <v>2.0234398115644452</v>
      </c>
      <c r="H10" s="32">
        <f t="shared" si="3"/>
        <v>1.7780517295193032E-2</v>
      </c>
      <c r="I10" s="10">
        <v>-297</v>
      </c>
      <c r="J10" s="10">
        <f t="shared" si="4"/>
        <v>88209</v>
      </c>
      <c r="K10" s="10">
        <f t="shared" si="0"/>
        <v>-600.96162403464018</v>
      </c>
      <c r="L10" s="10">
        <f t="shared" si="5"/>
        <v>7.6420060763490651</v>
      </c>
      <c r="M10" s="4">
        <f t="shared" si="6"/>
        <v>-7.7706076349064901E-2</v>
      </c>
    </row>
    <row r="11" spans="2:13" x14ac:dyDescent="0.2">
      <c r="B11" s="21">
        <v>9</v>
      </c>
      <c r="C11" s="11" t="s">
        <v>10</v>
      </c>
      <c r="D11" s="2">
        <v>7.7</v>
      </c>
      <c r="E11" s="2">
        <f t="shared" si="1"/>
        <v>2.7099999999999902E-2</v>
      </c>
      <c r="F11" s="2">
        <f t="shared" si="1"/>
        <v>7.9799999999999649E-2</v>
      </c>
      <c r="G11" s="10">
        <f t="shared" si="2"/>
        <v>2.0412203288596382</v>
      </c>
      <c r="H11" s="32">
        <f t="shared" si="3"/>
        <v>3.5133016413007034E-3</v>
      </c>
      <c r="I11" s="10">
        <v>-296</v>
      </c>
      <c r="J11" s="10">
        <f t="shared" si="4"/>
        <v>87616</v>
      </c>
      <c r="K11" s="10">
        <f t="shared" si="0"/>
        <v>-604.20121734245288</v>
      </c>
      <c r="L11" s="10">
        <f t="shared" si="5"/>
        <v>7.6752584707154181</v>
      </c>
      <c r="M11" s="4">
        <f t="shared" si="6"/>
        <v>2.4741529284582064E-2</v>
      </c>
    </row>
    <row r="12" spans="2:13" x14ac:dyDescent="0.2">
      <c r="B12" s="21">
        <v>10</v>
      </c>
      <c r="C12" s="11" t="s">
        <v>11</v>
      </c>
      <c r="D12" s="2">
        <v>7.7271000000000001</v>
      </c>
      <c r="E12" s="2">
        <f t="shared" si="1"/>
        <v>0.10689999999999955</v>
      </c>
      <c r="F12" s="2">
        <f t="shared" si="1"/>
        <v>0.16910000000000025</v>
      </c>
      <c r="G12" s="10">
        <f t="shared" si="2"/>
        <v>2.0447336305009389</v>
      </c>
      <c r="H12" s="32">
        <f t="shared" si="3"/>
        <v>1.3739604742700529E-2</v>
      </c>
      <c r="I12" s="10">
        <v>-295</v>
      </c>
      <c r="J12" s="10">
        <f t="shared" si="4"/>
        <v>87025</v>
      </c>
      <c r="K12" s="10">
        <f t="shared" si="0"/>
        <v>-603.19642099777695</v>
      </c>
      <c r="L12" s="10">
        <f t="shared" si="5"/>
        <v>7.7086555550650058</v>
      </c>
      <c r="M12" s="4">
        <f t="shared" si="6"/>
        <v>1.8444444934994308E-2</v>
      </c>
    </row>
    <row r="13" spans="2:13" x14ac:dyDescent="0.2">
      <c r="B13" s="21">
        <v>11</v>
      </c>
      <c r="C13" s="11" t="s">
        <v>12</v>
      </c>
      <c r="D13" s="2">
        <v>7.8339999999999996</v>
      </c>
      <c r="E13" s="2">
        <f t="shared" si="1"/>
        <v>0.2759999999999998</v>
      </c>
      <c r="F13" s="2">
        <f t="shared" si="1"/>
        <v>5.1700000000000301E-2</v>
      </c>
      <c r="G13" s="10">
        <f t="shared" si="2"/>
        <v>2.0584732352436395</v>
      </c>
      <c r="H13" s="32">
        <f t="shared" si="3"/>
        <v>3.4624632883681894E-2</v>
      </c>
      <c r="I13" s="10">
        <v>-294</v>
      </c>
      <c r="J13" s="10">
        <f t="shared" si="4"/>
        <v>86436</v>
      </c>
      <c r="K13" s="10">
        <f t="shared" si="0"/>
        <v>-605.19113116162998</v>
      </c>
      <c r="L13" s="10">
        <f t="shared" si="5"/>
        <v>7.7421979589823069</v>
      </c>
      <c r="M13" s="4">
        <f t="shared" si="6"/>
        <v>9.1802041017692737E-2</v>
      </c>
    </row>
    <row r="14" spans="2:13" x14ac:dyDescent="0.2">
      <c r="B14" s="21">
        <v>12</v>
      </c>
      <c r="C14" s="11" t="s">
        <v>13</v>
      </c>
      <c r="D14" s="2">
        <v>8.11</v>
      </c>
      <c r="E14" s="2">
        <f t="shared" si="1"/>
        <v>0.3277000000000001</v>
      </c>
      <c r="F14" s="2">
        <f t="shared" si="1"/>
        <v>-0.52099999999999902</v>
      </c>
      <c r="G14" s="10">
        <f t="shared" si="2"/>
        <v>2.0930978681273213</v>
      </c>
      <c r="H14" s="32">
        <f t="shared" si="3"/>
        <v>3.961189149410238E-2</v>
      </c>
      <c r="I14" s="10">
        <v>-293</v>
      </c>
      <c r="J14" s="10">
        <f t="shared" si="4"/>
        <v>85849</v>
      </c>
      <c r="K14" s="10">
        <f t="shared" si="0"/>
        <v>-613.27767536130511</v>
      </c>
      <c r="L14" s="10">
        <f t="shared" si="5"/>
        <v>7.7758863147912853</v>
      </c>
      <c r="M14" s="4">
        <f t="shared" si="6"/>
        <v>0.3341136852087141</v>
      </c>
    </row>
    <row r="15" spans="2:13" x14ac:dyDescent="0.2">
      <c r="B15" s="21">
        <v>13</v>
      </c>
      <c r="C15" s="11" t="s">
        <v>14</v>
      </c>
      <c r="D15" s="2">
        <v>8.4376999999999995</v>
      </c>
      <c r="E15" s="2">
        <f t="shared" si="1"/>
        <v>-0.19329999999999892</v>
      </c>
      <c r="F15" s="2">
        <f t="shared" si="1"/>
        <v>5.5999999999976069E-3</v>
      </c>
      <c r="G15" s="10">
        <f t="shared" si="2"/>
        <v>2.1327097596214237</v>
      </c>
      <c r="H15" s="32">
        <f t="shared" si="3"/>
        <v>-2.3175577634418243E-2</v>
      </c>
      <c r="I15" s="10">
        <v>-292</v>
      </c>
      <c r="J15" s="10">
        <f t="shared" si="4"/>
        <v>85264</v>
      </c>
      <c r="K15" s="10">
        <f t="shared" si="0"/>
        <v>-622.75124980945577</v>
      </c>
      <c r="L15" s="10">
        <f t="shared" si="5"/>
        <v>7.8097212575673138</v>
      </c>
      <c r="M15" s="4">
        <f t="shared" si="6"/>
        <v>0.6279787424326857</v>
      </c>
    </row>
    <row r="16" spans="2:13" x14ac:dyDescent="0.2">
      <c r="B16" s="21">
        <v>14</v>
      </c>
      <c r="C16" s="11" t="s">
        <v>15</v>
      </c>
      <c r="D16" s="2">
        <v>8.2444000000000006</v>
      </c>
      <c r="E16" s="2">
        <f t="shared" si="1"/>
        <v>-0.18770000000000131</v>
      </c>
      <c r="F16" s="2">
        <f t="shared" si="1"/>
        <v>-3.4999999999980602E-3</v>
      </c>
      <c r="G16" s="10">
        <f t="shared" si="2"/>
        <v>2.1095341819870055</v>
      </c>
      <c r="H16" s="32">
        <f t="shared" si="3"/>
        <v>-2.3030138587918358E-2</v>
      </c>
      <c r="I16" s="10">
        <v>-291</v>
      </c>
      <c r="J16" s="10">
        <f t="shared" si="4"/>
        <v>84681</v>
      </c>
      <c r="K16" s="10">
        <f t="shared" si="0"/>
        <v>-613.87444695821864</v>
      </c>
      <c r="L16" s="10">
        <f t="shared" si="5"/>
        <v>7.843703425149152</v>
      </c>
      <c r="M16" s="4">
        <f t="shared" si="6"/>
        <v>0.40069657485084864</v>
      </c>
    </row>
    <row r="17" spans="2:13" x14ac:dyDescent="0.2">
      <c r="B17" s="21">
        <v>15</v>
      </c>
      <c r="C17" s="11" t="s">
        <v>16</v>
      </c>
      <c r="D17" s="2">
        <v>8.0566999999999993</v>
      </c>
      <c r="E17" s="2">
        <f t="shared" si="1"/>
        <v>-0.19119999999999937</v>
      </c>
      <c r="F17" s="2">
        <f t="shared" si="1"/>
        <v>0.1111999999999993</v>
      </c>
      <c r="G17" s="10">
        <f t="shared" si="2"/>
        <v>2.0865040433990871</v>
      </c>
      <c r="H17" s="32">
        <f t="shared" si="3"/>
        <v>-2.401793611866454E-2</v>
      </c>
      <c r="I17" s="10">
        <v>-290</v>
      </c>
      <c r="J17" s="10">
        <f t="shared" si="4"/>
        <v>84100</v>
      </c>
      <c r="K17" s="10">
        <f t="shared" si="0"/>
        <v>-605.08617258573531</v>
      </c>
      <c r="L17" s="10">
        <f t="shared" si="5"/>
        <v>7.8778334581509473</v>
      </c>
      <c r="M17" s="4">
        <f t="shared" si="6"/>
        <v>0.17886654184905204</v>
      </c>
    </row>
    <row r="18" spans="2:13" x14ac:dyDescent="0.2">
      <c r="B18" s="21">
        <v>16</v>
      </c>
      <c r="C18" s="11" t="s">
        <v>17</v>
      </c>
      <c r="D18" s="2">
        <v>7.8654999999999999</v>
      </c>
      <c r="E18" s="2">
        <f t="shared" si="1"/>
        <v>-8.0000000000000071E-2</v>
      </c>
      <c r="F18" s="2">
        <f t="shared" si="1"/>
        <v>0.14350000000000041</v>
      </c>
      <c r="G18" s="10">
        <f t="shared" si="2"/>
        <v>2.0624861072804226</v>
      </c>
      <c r="H18" s="32">
        <f t="shared" si="3"/>
        <v>-1.0223077981080131E-2</v>
      </c>
      <c r="I18" s="10">
        <v>-289</v>
      </c>
      <c r="J18" s="10">
        <f t="shared" si="4"/>
        <v>83521</v>
      </c>
      <c r="K18" s="10">
        <f t="shared" si="0"/>
        <v>-596.05848500404215</v>
      </c>
      <c r="L18" s="10">
        <f t="shared" si="5"/>
        <v>7.912111999974357</v>
      </c>
      <c r="M18" s="4">
        <f t="shared" si="6"/>
        <v>-4.6611999974357055E-2</v>
      </c>
    </row>
    <row r="19" spans="2:13" x14ac:dyDescent="0.2">
      <c r="B19" s="21">
        <v>17</v>
      </c>
      <c r="C19" s="11" t="s">
        <v>18</v>
      </c>
      <c r="D19" s="2">
        <v>7.7854999999999999</v>
      </c>
      <c r="E19" s="2">
        <f t="shared" si="1"/>
        <v>6.3500000000000334E-2</v>
      </c>
      <c r="F19" s="2">
        <f t="shared" si="1"/>
        <v>-7.8000000000000291E-2</v>
      </c>
      <c r="G19" s="10">
        <f t="shared" si="2"/>
        <v>2.0522630292993425</v>
      </c>
      <c r="H19" s="32">
        <f t="shared" si="3"/>
        <v>8.1231058453341554E-3</v>
      </c>
      <c r="I19" s="10">
        <v>-288</v>
      </c>
      <c r="J19" s="10">
        <f t="shared" si="4"/>
        <v>82944</v>
      </c>
      <c r="K19" s="10">
        <f t="shared" si="0"/>
        <v>-591.05175243821066</v>
      </c>
      <c r="L19" s="10">
        <f t="shared" si="5"/>
        <v>7.9465396968206194</v>
      </c>
      <c r="M19" s="4">
        <f t="shared" si="6"/>
        <v>-0.16103969682061958</v>
      </c>
    </row>
    <row r="20" spans="2:13" x14ac:dyDescent="0.2">
      <c r="B20" s="21">
        <v>18</v>
      </c>
      <c r="C20" s="11" t="s">
        <v>19</v>
      </c>
      <c r="D20" s="2">
        <v>7.8490000000000002</v>
      </c>
      <c r="E20" s="2">
        <f t="shared" si="1"/>
        <v>-1.4499999999999957E-2</v>
      </c>
      <c r="F20" s="2">
        <f t="shared" si="1"/>
        <v>0.16409999999999947</v>
      </c>
      <c r="G20" s="10">
        <f t="shared" si="2"/>
        <v>2.0603861351446766</v>
      </c>
      <c r="H20" s="32">
        <f t="shared" si="3"/>
        <v>-1.8490775823503114E-3</v>
      </c>
      <c r="I20" s="10">
        <v>-287</v>
      </c>
      <c r="J20" s="10">
        <f t="shared" si="4"/>
        <v>82369</v>
      </c>
      <c r="K20" s="10">
        <f t="shared" si="0"/>
        <v>-591.33082078652217</v>
      </c>
      <c r="L20" s="10">
        <f t="shared" si="5"/>
        <v>7.9811171977027957</v>
      </c>
      <c r="M20" s="4">
        <f t="shared" si="6"/>
        <v>-0.13211719770279551</v>
      </c>
    </row>
    <row r="21" spans="2:13" x14ac:dyDescent="0.2">
      <c r="B21" s="21">
        <v>19</v>
      </c>
      <c r="C21" s="11" t="s">
        <v>20</v>
      </c>
      <c r="D21" s="2">
        <v>7.8345000000000002</v>
      </c>
      <c r="E21" s="2">
        <f t="shared" si="1"/>
        <v>0.14959999999999951</v>
      </c>
      <c r="F21" s="2">
        <f t="shared" si="1"/>
        <v>-1.2699999999998823E-2</v>
      </c>
      <c r="G21" s="10">
        <f t="shared" si="2"/>
        <v>2.0585370575623263</v>
      </c>
      <c r="H21" s="32">
        <f t="shared" si="3"/>
        <v>1.8915006418498859E-2</v>
      </c>
      <c r="I21" s="10">
        <v>-286</v>
      </c>
      <c r="J21" s="10">
        <f t="shared" si="4"/>
        <v>81796</v>
      </c>
      <c r="K21" s="10">
        <f t="shared" si="0"/>
        <v>-588.74159846282532</v>
      </c>
      <c r="L21" s="10">
        <f t="shared" si="5"/>
        <v>8.0158451544579474</v>
      </c>
      <c r="M21" s="4">
        <f t="shared" si="6"/>
        <v>-0.18134515445794719</v>
      </c>
    </row>
    <row r="22" spans="2:13" x14ac:dyDescent="0.2">
      <c r="B22" s="21">
        <v>20</v>
      </c>
      <c r="C22" s="11" t="s">
        <v>21</v>
      </c>
      <c r="D22" s="2">
        <v>7.9840999999999998</v>
      </c>
      <c r="E22" s="2">
        <f t="shared" si="1"/>
        <v>0.13690000000000069</v>
      </c>
      <c r="F22" s="2">
        <f t="shared" si="1"/>
        <v>-0.20740000000000158</v>
      </c>
      <c r="G22" s="10">
        <f t="shared" si="2"/>
        <v>2.0774520639808252</v>
      </c>
      <c r="H22" s="32">
        <f t="shared" si="3"/>
        <v>1.700123531944886E-2</v>
      </c>
      <c r="I22" s="10">
        <v>-285</v>
      </c>
      <c r="J22" s="10">
        <f t="shared" si="4"/>
        <v>81225</v>
      </c>
      <c r="K22" s="10">
        <f t="shared" si="0"/>
        <v>-592.07383823453517</v>
      </c>
      <c r="L22" s="10">
        <f t="shared" si="5"/>
        <v>8.0507242217594701</v>
      </c>
      <c r="M22" s="4">
        <f t="shared" si="6"/>
        <v>-6.6624221759470359E-2</v>
      </c>
    </row>
    <row r="23" spans="2:13" x14ac:dyDescent="0.2">
      <c r="B23" s="21">
        <v>21</v>
      </c>
      <c r="C23" s="11" t="s">
        <v>22</v>
      </c>
      <c r="D23" s="2">
        <v>8.1210000000000004</v>
      </c>
      <c r="E23" s="2">
        <f t="shared" si="1"/>
        <v>-7.0500000000000895E-2</v>
      </c>
      <c r="F23" s="2">
        <f t="shared" si="1"/>
        <v>8.4400000000000475E-2</v>
      </c>
      <c r="G23" s="10">
        <f t="shared" si="2"/>
        <v>2.094453299300274</v>
      </c>
      <c r="H23" s="32">
        <f t="shared" si="3"/>
        <v>-8.7190979974178795E-3</v>
      </c>
      <c r="I23" s="10">
        <v>-284</v>
      </c>
      <c r="J23" s="10">
        <f t="shared" si="4"/>
        <v>80656</v>
      </c>
      <c r="K23" s="10">
        <f t="shared" si="0"/>
        <v>-594.82473700127787</v>
      </c>
      <c r="L23" s="10">
        <f t="shared" si="5"/>
        <v>8.0857550571294112</v>
      </c>
      <c r="M23" s="4">
        <f t="shared" si="6"/>
        <v>3.5244942870589213E-2</v>
      </c>
    </row>
    <row r="24" spans="2:13" x14ac:dyDescent="0.2">
      <c r="B24" s="21">
        <v>22</v>
      </c>
      <c r="C24" s="11" t="s">
        <v>23</v>
      </c>
      <c r="D24" s="2">
        <v>8.0504999999999995</v>
      </c>
      <c r="E24" s="2">
        <f t="shared" si="1"/>
        <v>1.3899999999999579E-2</v>
      </c>
      <c r="F24" s="2">
        <f t="shared" si="1"/>
        <v>1.6900000000001469E-2</v>
      </c>
      <c r="G24" s="10">
        <f t="shared" si="2"/>
        <v>2.0857342013028561</v>
      </c>
      <c r="H24" s="32">
        <f t="shared" si="3"/>
        <v>1.7251119705630202E-3</v>
      </c>
      <c r="I24" s="10">
        <v>-283</v>
      </c>
      <c r="J24" s="10">
        <f t="shared" si="4"/>
        <v>80089</v>
      </c>
      <c r="K24" s="10">
        <f t="shared" si="0"/>
        <v>-590.26277896870829</v>
      </c>
      <c r="L24" s="10">
        <f t="shared" si="5"/>
        <v>8.1209383209508683</v>
      </c>
      <c r="M24" s="4">
        <f t="shared" si="6"/>
        <v>-7.0438320950868771E-2</v>
      </c>
    </row>
    <row r="25" spans="2:13" x14ac:dyDescent="0.2">
      <c r="B25" s="21">
        <v>23</v>
      </c>
      <c r="C25" s="11" t="s">
        <v>24</v>
      </c>
      <c r="D25" s="2">
        <v>8.0643999999999991</v>
      </c>
      <c r="E25" s="2">
        <f t="shared" si="1"/>
        <v>3.0800000000001049E-2</v>
      </c>
      <c r="F25" s="2">
        <f t="shared" si="1"/>
        <v>3.9999999999995595E-3</v>
      </c>
      <c r="G25" s="10">
        <f t="shared" si="2"/>
        <v>2.0874593132734192</v>
      </c>
      <c r="H25" s="32">
        <f t="shared" si="3"/>
        <v>3.8119801599938441E-3</v>
      </c>
      <c r="I25" s="10">
        <v>-282</v>
      </c>
      <c r="J25" s="10">
        <f t="shared" si="4"/>
        <v>79524</v>
      </c>
      <c r="K25" s="10">
        <f t="shared" si="0"/>
        <v>-588.66352634310419</v>
      </c>
      <c r="L25" s="10">
        <f t="shared" si="5"/>
        <v>8.1562746764804483</v>
      </c>
      <c r="M25" s="4">
        <f t="shared" si="6"/>
        <v>-9.1874676480449224E-2</v>
      </c>
    </row>
    <row r="26" spans="2:13" x14ac:dyDescent="0.2">
      <c r="B26" s="21">
        <v>24</v>
      </c>
      <c r="C26" s="11" t="s">
        <v>25</v>
      </c>
      <c r="D26" s="2">
        <v>8.0952000000000002</v>
      </c>
      <c r="E26" s="2">
        <f t="shared" si="1"/>
        <v>3.4800000000000608E-2</v>
      </c>
      <c r="F26" s="2">
        <f t="shared" si="1"/>
        <v>-0.19310000000000116</v>
      </c>
      <c r="G26" s="10">
        <f t="shared" si="2"/>
        <v>2.091271293433413</v>
      </c>
      <c r="H26" s="32">
        <f t="shared" si="3"/>
        <v>4.289630126306232E-3</v>
      </c>
      <c r="I26" s="10">
        <v>-281</v>
      </c>
      <c r="J26" s="10">
        <f t="shared" si="4"/>
        <v>78961</v>
      </c>
      <c r="K26" s="10">
        <f t="shared" si="0"/>
        <v>-587.6472334547891</v>
      </c>
      <c r="L26" s="10">
        <f t="shared" si="5"/>
        <v>8.1917647898607484</v>
      </c>
      <c r="M26" s="4">
        <f t="shared" si="6"/>
        <v>-9.6564789860748235E-2</v>
      </c>
    </row>
    <row r="27" spans="2:13" x14ac:dyDescent="0.2">
      <c r="B27" s="21">
        <v>25</v>
      </c>
      <c r="C27" s="11" t="s">
        <v>26</v>
      </c>
      <c r="D27" s="2">
        <v>8.1300000000000008</v>
      </c>
      <c r="E27" s="2">
        <f t="shared" si="1"/>
        <v>-0.15830000000000055</v>
      </c>
      <c r="F27" s="2">
        <f t="shared" si="1"/>
        <v>-6.3399999999999679E-2</v>
      </c>
      <c r="G27" s="10">
        <f t="shared" si="2"/>
        <v>2.0955609235597192</v>
      </c>
      <c r="H27" s="32">
        <f t="shared" si="3"/>
        <v>-1.9663153628250107E-2</v>
      </c>
      <c r="I27" s="10">
        <v>-280</v>
      </c>
      <c r="J27" s="10">
        <f t="shared" si="4"/>
        <v>78400</v>
      </c>
      <c r="K27" s="10">
        <f t="shared" si="0"/>
        <v>-586.75705859672144</v>
      </c>
      <c r="L27" s="10">
        <f t="shared" si="5"/>
        <v>8.2274093301329518</v>
      </c>
      <c r="M27" s="4">
        <f t="shared" si="6"/>
        <v>-9.7409330132951055E-2</v>
      </c>
    </row>
    <row r="28" spans="2:13" x14ac:dyDescent="0.2">
      <c r="B28" s="21">
        <v>26</v>
      </c>
      <c r="C28" s="11" t="s">
        <v>27</v>
      </c>
      <c r="D28" s="2">
        <v>7.9717000000000002</v>
      </c>
      <c r="E28" s="2">
        <f t="shared" si="1"/>
        <v>-0.22170000000000023</v>
      </c>
      <c r="F28" s="2">
        <f t="shared" si="1"/>
        <v>0.35580000000000034</v>
      </c>
      <c r="G28" s="10">
        <f t="shared" si="2"/>
        <v>2.0758977699314691</v>
      </c>
      <c r="H28" s="32">
        <f t="shared" si="3"/>
        <v>-2.8204926566213651E-2</v>
      </c>
      <c r="I28" s="10">
        <v>-279</v>
      </c>
      <c r="J28" s="10">
        <f t="shared" si="4"/>
        <v>77841</v>
      </c>
      <c r="K28" s="10">
        <f t="shared" si="0"/>
        <v>-579.1754778108799</v>
      </c>
      <c r="L28" s="10">
        <f t="shared" si="5"/>
        <v>8.2632089692493942</v>
      </c>
      <c r="M28" s="4">
        <f t="shared" si="6"/>
        <v>-0.29150896924939396</v>
      </c>
    </row>
    <row r="29" spans="2:13" x14ac:dyDescent="0.2">
      <c r="B29" s="21">
        <v>27</v>
      </c>
      <c r="C29" s="11" t="s">
        <v>28</v>
      </c>
      <c r="D29" s="2">
        <v>7.75</v>
      </c>
      <c r="E29" s="2">
        <f t="shared" si="1"/>
        <v>0.13410000000000011</v>
      </c>
      <c r="F29" s="2">
        <f t="shared" si="1"/>
        <v>5.1800000000000068E-2</v>
      </c>
      <c r="G29" s="10">
        <f t="shared" si="2"/>
        <v>2.0476928433652555</v>
      </c>
      <c r="H29" s="32">
        <f t="shared" si="3"/>
        <v>1.71552297615718E-2</v>
      </c>
      <c r="I29" s="10">
        <v>-278</v>
      </c>
      <c r="J29" s="10">
        <f t="shared" si="4"/>
        <v>77284</v>
      </c>
      <c r="K29" s="10">
        <f t="shared" si="0"/>
        <v>-569.25861045554097</v>
      </c>
      <c r="L29" s="10">
        <f t="shared" si="5"/>
        <v>8.2991643820862695</v>
      </c>
      <c r="M29" s="4">
        <f t="shared" si="6"/>
        <v>-0.5491643820862695</v>
      </c>
    </row>
    <row r="30" spans="2:13" x14ac:dyDescent="0.2">
      <c r="B30" s="21">
        <v>28</v>
      </c>
      <c r="C30" s="11" t="s">
        <v>29</v>
      </c>
      <c r="D30" s="2">
        <v>7.8841000000000001</v>
      </c>
      <c r="E30" s="2">
        <f t="shared" si="1"/>
        <v>0.18590000000000018</v>
      </c>
      <c r="F30" s="2">
        <f t="shared" si="1"/>
        <v>-6.4500000000000668E-2</v>
      </c>
      <c r="G30" s="10">
        <f t="shared" si="2"/>
        <v>2.0648480731268273</v>
      </c>
      <c r="H30" s="32">
        <f t="shared" si="3"/>
        <v>2.3305409155029988E-2</v>
      </c>
      <c r="I30" s="10">
        <v>-277</v>
      </c>
      <c r="J30" s="10">
        <f t="shared" si="4"/>
        <v>76729</v>
      </c>
      <c r="K30" s="10">
        <f t="shared" si="0"/>
        <v>-571.96291625613117</v>
      </c>
      <c r="L30" s="10">
        <f t="shared" si="5"/>
        <v>8.3352762464563295</v>
      </c>
      <c r="M30" s="4">
        <f t="shared" si="6"/>
        <v>-0.45117624645632937</v>
      </c>
    </row>
    <row r="31" spans="2:13" x14ac:dyDescent="0.2">
      <c r="B31" s="21">
        <v>29</v>
      </c>
      <c r="C31" s="11" t="s">
        <v>30</v>
      </c>
      <c r="D31" s="2">
        <v>8.07</v>
      </c>
      <c r="E31" s="2">
        <f t="shared" si="1"/>
        <v>0.12139999999999951</v>
      </c>
      <c r="F31" s="2">
        <f t="shared" si="1"/>
        <v>0.1767000000000003</v>
      </c>
      <c r="G31" s="10">
        <f t="shared" si="2"/>
        <v>2.0881534822818573</v>
      </c>
      <c r="H31" s="32">
        <f t="shared" si="3"/>
        <v>1.4931341145454802E-2</v>
      </c>
      <c r="I31" s="10">
        <v>-276</v>
      </c>
      <c r="J31" s="10">
        <f t="shared" si="4"/>
        <v>76176</v>
      </c>
      <c r="K31" s="10">
        <f t="shared" si="0"/>
        <v>-576.33036110979265</v>
      </c>
      <c r="L31" s="10">
        <f t="shared" si="5"/>
        <v>8.3715452431216715</v>
      </c>
      <c r="M31" s="4">
        <f t="shared" si="6"/>
        <v>-0.30154524312167119</v>
      </c>
    </row>
    <row r="32" spans="2:13" x14ac:dyDescent="0.2">
      <c r="B32" s="21">
        <v>30</v>
      </c>
      <c r="C32" s="11" t="s">
        <v>31</v>
      </c>
      <c r="D32" s="2">
        <v>8.1913999999999998</v>
      </c>
      <c r="E32" s="2">
        <f t="shared" si="1"/>
        <v>0.29809999999999981</v>
      </c>
      <c r="F32" s="2">
        <f t="shared" si="1"/>
        <v>1.900000000000901E-3</v>
      </c>
      <c r="G32" s="10">
        <f t="shared" si="2"/>
        <v>2.1030848234273121</v>
      </c>
      <c r="H32" s="32">
        <f t="shared" si="3"/>
        <v>3.5745282346617557E-2</v>
      </c>
      <c r="I32" s="10">
        <v>-275</v>
      </c>
      <c r="J32" s="10">
        <f t="shared" si="4"/>
        <v>75625</v>
      </c>
      <c r="K32" s="10">
        <f t="shared" si="0"/>
        <v>-578.34832644251082</v>
      </c>
      <c r="L32" s="10">
        <f t="shared" si="5"/>
        <v>8.4079720558065691</v>
      </c>
      <c r="M32" s="4">
        <f t="shared" si="6"/>
        <v>-0.21657205580656935</v>
      </c>
    </row>
    <row r="33" spans="2:21" x14ac:dyDescent="0.2">
      <c r="B33" s="21">
        <v>31</v>
      </c>
      <c r="C33" s="11" t="s">
        <v>32</v>
      </c>
      <c r="D33" s="2">
        <v>8.4894999999999996</v>
      </c>
      <c r="E33" s="2">
        <f t="shared" si="1"/>
        <v>0.30000000000000071</v>
      </c>
      <c r="F33" s="2">
        <f t="shared" si="1"/>
        <v>-0.22470000000000034</v>
      </c>
      <c r="G33" s="10">
        <f t="shared" si="2"/>
        <v>2.1388301057739296</v>
      </c>
      <c r="H33" s="32">
        <f t="shared" si="3"/>
        <v>3.4727721483879037E-2</v>
      </c>
      <c r="I33" s="10">
        <v>-274</v>
      </c>
      <c r="J33" s="10">
        <f t="shared" si="4"/>
        <v>75076</v>
      </c>
      <c r="K33" s="10">
        <f t="shared" si="0"/>
        <v>-586.03944898205668</v>
      </c>
      <c r="L33" s="10">
        <f t="shared" si="5"/>
        <v>8.4445573712103599</v>
      </c>
      <c r="M33" s="4">
        <f t="shared" si="6"/>
        <v>4.4942628789639727E-2</v>
      </c>
    </row>
    <row r="34" spans="2:21" ht="14.65" customHeight="1" x14ac:dyDescent="0.2">
      <c r="B34" s="21">
        <v>32</v>
      </c>
      <c r="C34" s="11" t="s">
        <v>33</v>
      </c>
      <c r="D34" s="2">
        <v>8.7895000000000003</v>
      </c>
      <c r="E34" s="2">
        <f t="shared" si="1"/>
        <v>7.5300000000000367E-2</v>
      </c>
      <c r="F34" s="2">
        <f t="shared" si="1"/>
        <v>-4.5600000000000307E-2</v>
      </c>
      <c r="G34" s="10">
        <f t="shared" si="2"/>
        <v>2.1735578272578087</v>
      </c>
      <c r="H34" s="32">
        <f t="shared" si="3"/>
        <v>8.5305513821700707E-3</v>
      </c>
      <c r="I34" s="10">
        <v>-273</v>
      </c>
      <c r="J34" s="10">
        <f t="shared" si="4"/>
        <v>74529</v>
      </c>
      <c r="K34" s="10">
        <f t="shared" si="0"/>
        <v>-593.38128684138178</v>
      </c>
      <c r="L34" s="10">
        <f t="shared" si="5"/>
        <v>8.4813018790203998</v>
      </c>
      <c r="M34" s="4">
        <f t="shared" si="6"/>
        <v>0.30819812097960053</v>
      </c>
      <c r="O34" s="165" t="s">
        <v>624</v>
      </c>
      <c r="P34" s="165"/>
      <c r="Q34" s="165"/>
      <c r="R34" s="165"/>
      <c r="S34" s="165"/>
      <c r="T34" s="165"/>
      <c r="U34" s="165"/>
    </row>
    <row r="35" spans="2:21" x14ac:dyDescent="0.2">
      <c r="B35" s="21">
        <v>33</v>
      </c>
      <c r="C35" s="11" t="s">
        <v>34</v>
      </c>
      <c r="D35" s="2">
        <v>8.8648000000000007</v>
      </c>
      <c r="E35" s="2">
        <f t="shared" si="1"/>
        <v>2.970000000000006E-2</v>
      </c>
      <c r="F35" s="2">
        <f t="shared" si="1"/>
        <v>-2.4800000000000821E-2</v>
      </c>
      <c r="G35" s="10">
        <f t="shared" si="2"/>
        <v>2.1820883786399787</v>
      </c>
      <c r="H35" s="32">
        <f t="shared" si="3"/>
        <v>3.3447295432087465E-3</v>
      </c>
      <c r="I35" s="10">
        <v>-272</v>
      </c>
      <c r="J35" s="10">
        <f t="shared" si="4"/>
        <v>73984</v>
      </c>
      <c r="K35" s="10">
        <f t="shared" si="0"/>
        <v>-593.52803899007426</v>
      </c>
      <c r="L35" s="10">
        <f t="shared" si="5"/>
        <v>8.5182062719250364</v>
      </c>
      <c r="M35" s="4">
        <f t="shared" si="6"/>
        <v>0.34659372807496425</v>
      </c>
      <c r="O35" s="165"/>
      <c r="P35" s="165"/>
      <c r="Q35" s="165"/>
      <c r="R35" s="165"/>
      <c r="S35" s="165"/>
      <c r="T35" s="165"/>
      <c r="U35" s="165"/>
    </row>
    <row r="36" spans="2:21" ht="27.75" x14ac:dyDescent="0.2">
      <c r="B36" s="21">
        <v>34</v>
      </c>
      <c r="C36" s="11" t="s">
        <v>35</v>
      </c>
      <c r="D36" s="2">
        <v>8.8945000000000007</v>
      </c>
      <c r="E36" s="2">
        <f t="shared" si="1"/>
        <v>4.8999999999992383E-3</v>
      </c>
      <c r="F36" s="2">
        <f t="shared" si="1"/>
        <v>7.8400000000000247E-2</v>
      </c>
      <c r="G36" s="10">
        <f t="shared" si="2"/>
        <v>2.1854331081831875</v>
      </c>
      <c r="H36" s="32">
        <f t="shared" si="3"/>
        <v>5.5075055202724599E-4</v>
      </c>
      <c r="I36" s="10">
        <v>-271</v>
      </c>
      <c r="J36" s="10">
        <f t="shared" si="4"/>
        <v>73441</v>
      </c>
      <c r="K36" s="10">
        <f t="shared" si="0"/>
        <v>-592.25237231764379</v>
      </c>
      <c r="L36" s="10">
        <f t="shared" si="5"/>
        <v>8.5552712456267219</v>
      </c>
      <c r="M36" s="4">
        <f t="shared" si="6"/>
        <v>0.33922875437327882</v>
      </c>
      <c r="O36" s="41" t="s">
        <v>612</v>
      </c>
      <c r="P36">
        <f>COUNT(D3:D611)</f>
        <v>609</v>
      </c>
      <c r="Q36" s="42"/>
      <c r="R36" s="42"/>
      <c r="S36" s="42"/>
    </row>
    <row r="37" spans="2:21" x14ac:dyDescent="0.2">
      <c r="B37" s="21">
        <v>35</v>
      </c>
      <c r="C37" s="11" t="s">
        <v>36</v>
      </c>
      <c r="D37" s="2">
        <v>8.8994</v>
      </c>
      <c r="E37" s="2">
        <f t="shared" si="1"/>
        <v>8.3299999999999486E-2</v>
      </c>
      <c r="F37" s="2">
        <f t="shared" si="1"/>
        <v>-0.11889999999999823</v>
      </c>
      <c r="G37" s="10">
        <f t="shared" si="2"/>
        <v>2.1859838587352147</v>
      </c>
      <c r="H37" s="32">
        <f t="shared" si="3"/>
        <v>9.3166465387306552E-3</v>
      </c>
      <c r="I37" s="10">
        <v>-270</v>
      </c>
      <c r="J37" s="10">
        <f t="shared" si="4"/>
        <v>72900</v>
      </c>
      <c r="K37" s="10">
        <f t="shared" si="0"/>
        <v>-590.21564185850798</v>
      </c>
      <c r="L37" s="10">
        <f t="shared" si="5"/>
        <v>8.5924974988550584</v>
      </c>
      <c r="M37" s="4">
        <f t="shared" si="6"/>
        <v>0.30690250114494155</v>
      </c>
      <c r="O37" t="s">
        <v>613</v>
      </c>
      <c r="P37">
        <v>609</v>
      </c>
    </row>
    <row r="38" spans="2:21" x14ac:dyDescent="0.2">
      <c r="B38" s="21">
        <v>36</v>
      </c>
      <c r="C38" s="11" t="s">
        <v>37</v>
      </c>
      <c r="D38" s="2">
        <v>8.9826999999999995</v>
      </c>
      <c r="E38" s="2">
        <f t="shared" si="1"/>
        <v>-3.5599999999998744E-2</v>
      </c>
      <c r="F38" s="2">
        <f t="shared" si="1"/>
        <v>2.7399999999998315E-2</v>
      </c>
      <c r="G38" s="10">
        <f t="shared" si="2"/>
        <v>2.1953005052739454</v>
      </c>
      <c r="H38" s="32">
        <f t="shared" si="3"/>
        <v>-3.9710478401331351E-3</v>
      </c>
      <c r="I38" s="10">
        <v>-269</v>
      </c>
      <c r="J38" s="10">
        <f t="shared" si="4"/>
        <v>72361</v>
      </c>
      <c r="K38" s="10">
        <f t="shared" si="0"/>
        <v>-590.5358359186913</v>
      </c>
      <c r="L38" s="10">
        <f t="shared" si="5"/>
        <v>8.6298857333800303</v>
      </c>
      <c r="M38" s="4">
        <f t="shared" si="6"/>
        <v>0.35281426661996917</v>
      </c>
      <c r="O38" t="s">
        <v>614</v>
      </c>
      <c r="P38">
        <f>609-1</f>
        <v>608</v>
      </c>
    </row>
    <row r="39" spans="2:21" x14ac:dyDescent="0.2">
      <c r="B39" s="21">
        <v>37</v>
      </c>
      <c r="C39" s="11" t="s">
        <v>38</v>
      </c>
      <c r="D39" s="2">
        <v>8.9471000000000007</v>
      </c>
      <c r="E39" s="2">
        <f t="shared" si="1"/>
        <v>-8.2000000000004292E-3</v>
      </c>
      <c r="F39" s="2">
        <f t="shared" si="1"/>
        <v>3.4100000000000463E-2</v>
      </c>
      <c r="G39" s="10">
        <f t="shared" si="2"/>
        <v>2.1913294574338122</v>
      </c>
      <c r="H39" s="32">
        <f t="shared" si="3"/>
        <v>-9.1691832433227205E-4</v>
      </c>
      <c r="I39" s="10">
        <v>-268</v>
      </c>
      <c r="J39" s="10">
        <f t="shared" si="4"/>
        <v>71824</v>
      </c>
      <c r="K39" s="10">
        <f t="shared" si="0"/>
        <v>-587.27629459226171</v>
      </c>
      <c r="L39" s="10">
        <f t="shared" si="5"/>
        <v>8.6674366540251988</v>
      </c>
      <c r="M39" s="4">
        <f t="shared" si="6"/>
        <v>0.27966334597480191</v>
      </c>
      <c r="O39" t="s">
        <v>615</v>
      </c>
      <c r="P39">
        <f>P38/2</f>
        <v>304</v>
      </c>
    </row>
    <row r="40" spans="2:21" x14ac:dyDescent="0.2">
      <c r="B40" s="21">
        <v>38</v>
      </c>
      <c r="C40" s="11" t="s">
        <v>39</v>
      </c>
      <c r="D40" s="2">
        <v>8.9389000000000003</v>
      </c>
      <c r="E40" s="2">
        <f t="shared" si="1"/>
        <v>2.5900000000000034E-2</v>
      </c>
      <c r="F40" s="2">
        <f t="shared" si="1"/>
        <v>1.0999999999992127E-3</v>
      </c>
      <c r="G40" s="10">
        <f t="shared" si="2"/>
        <v>2.19041253910948</v>
      </c>
      <c r="H40" s="32">
        <f t="shared" si="3"/>
        <v>2.8932587194030468E-3</v>
      </c>
      <c r="I40" s="10">
        <v>-267</v>
      </c>
      <c r="J40" s="10">
        <f t="shared" si="4"/>
        <v>71289</v>
      </c>
      <c r="K40" s="10">
        <f t="shared" si="0"/>
        <v>-584.84014794223117</v>
      </c>
      <c r="L40" s="10">
        <f t="shared" si="5"/>
        <v>8.7051509686810036</v>
      </c>
      <c r="M40" s="4">
        <f t="shared" si="6"/>
        <v>0.23374903131899671</v>
      </c>
    </row>
    <row r="41" spans="2:21" x14ac:dyDescent="0.2">
      <c r="B41" s="21">
        <v>39</v>
      </c>
      <c r="C41" s="11" t="s">
        <v>40</v>
      </c>
      <c r="D41" s="2">
        <v>8.9648000000000003</v>
      </c>
      <c r="E41" s="2">
        <f t="shared" si="1"/>
        <v>2.6999999999999247E-2</v>
      </c>
      <c r="F41" s="2">
        <f t="shared" si="1"/>
        <v>7.7000000000015945E-3</v>
      </c>
      <c r="G41" s="10">
        <f t="shared" si="2"/>
        <v>2.193305797828883</v>
      </c>
      <c r="H41" s="32">
        <f t="shared" si="3"/>
        <v>3.0072530822127241E-3</v>
      </c>
      <c r="I41" s="10">
        <v>-266</v>
      </c>
      <c r="J41" s="10">
        <f t="shared" si="4"/>
        <v>70756</v>
      </c>
      <c r="K41" s="10">
        <f t="shared" si="0"/>
        <v>-583.4193422224829</v>
      </c>
      <c r="L41" s="10">
        <f t="shared" si="5"/>
        <v>8.7430293883181029</v>
      </c>
      <c r="M41" s="4">
        <f t="shared" si="6"/>
        <v>0.22177061168189738</v>
      </c>
    </row>
    <row r="42" spans="2:21" x14ac:dyDescent="0.2">
      <c r="B42" s="21">
        <v>40</v>
      </c>
      <c r="C42" s="11" t="s">
        <v>41</v>
      </c>
      <c r="D42" s="2">
        <v>8.9917999999999996</v>
      </c>
      <c r="E42" s="2">
        <f t="shared" si="1"/>
        <v>3.4700000000000841E-2</v>
      </c>
      <c r="F42" s="2">
        <f t="shared" si="1"/>
        <v>4.9699999999999633E-2</v>
      </c>
      <c r="G42" s="10">
        <f t="shared" si="2"/>
        <v>2.1963130509110957</v>
      </c>
      <c r="H42" s="32">
        <f t="shared" si="3"/>
        <v>3.8516444834799657E-3</v>
      </c>
      <c r="I42" s="10">
        <v>-265</v>
      </c>
      <c r="J42" s="10">
        <f t="shared" si="4"/>
        <v>70225</v>
      </c>
      <c r="K42" s="10">
        <f t="shared" si="0"/>
        <v>-582.02295849144036</v>
      </c>
      <c r="L42" s="10">
        <f t="shared" si="5"/>
        <v>8.781072627000766</v>
      </c>
      <c r="M42" s="4">
        <f t="shared" si="6"/>
        <v>0.21072737299923361</v>
      </c>
    </row>
    <row r="43" spans="2:21" x14ac:dyDescent="0.2">
      <c r="B43" s="21">
        <v>41</v>
      </c>
      <c r="C43" s="11" t="s">
        <v>42</v>
      </c>
      <c r="D43" s="2">
        <v>9.0265000000000004</v>
      </c>
      <c r="E43" s="2">
        <f t="shared" si="1"/>
        <v>8.4400000000000475E-2</v>
      </c>
      <c r="F43" s="2">
        <f t="shared" si="1"/>
        <v>-0.27200000000000202</v>
      </c>
      <c r="G43" s="10">
        <f t="shared" si="2"/>
        <v>2.2001646953945757</v>
      </c>
      <c r="H43" s="32">
        <f t="shared" si="3"/>
        <v>9.3068035333052634E-3</v>
      </c>
      <c r="I43" s="10">
        <v>-264</v>
      </c>
      <c r="J43" s="10">
        <f t="shared" si="4"/>
        <v>69696</v>
      </c>
      <c r="K43" s="10">
        <f t="shared" si="0"/>
        <v>-580.84347958416799</v>
      </c>
      <c r="L43" s="10">
        <f t="shared" si="5"/>
        <v>8.8192814019003674</v>
      </c>
      <c r="M43" s="4">
        <f t="shared" si="6"/>
        <v>0.20721859809963306</v>
      </c>
    </row>
    <row r="44" spans="2:21" x14ac:dyDescent="0.2">
      <c r="B44" s="21">
        <v>42</v>
      </c>
      <c r="C44" s="11" t="s">
        <v>43</v>
      </c>
      <c r="D44" s="2">
        <v>9.1109000000000009</v>
      </c>
      <c r="E44" s="2">
        <f t="shared" si="1"/>
        <v>-0.18760000000000154</v>
      </c>
      <c r="F44" s="2">
        <f t="shared" si="1"/>
        <v>0.23980000000000246</v>
      </c>
      <c r="G44" s="10">
        <f t="shared" si="2"/>
        <v>2.209471498927881</v>
      </c>
      <c r="H44" s="32">
        <f t="shared" si="3"/>
        <v>-2.0805665595547751E-2</v>
      </c>
      <c r="I44" s="10">
        <v>-263</v>
      </c>
      <c r="J44" s="10">
        <f t="shared" si="4"/>
        <v>69169</v>
      </c>
      <c r="K44" s="10">
        <f t="shared" si="0"/>
        <v>-581.09100421803271</v>
      </c>
      <c r="L44" s="10">
        <f t="shared" si="5"/>
        <v>8.8576564333088577</v>
      </c>
      <c r="M44" s="4">
        <f t="shared" si="6"/>
        <v>0.25324356669114323</v>
      </c>
    </row>
    <row r="45" spans="2:21" x14ac:dyDescent="0.2">
      <c r="B45" s="21">
        <v>43</v>
      </c>
      <c r="C45" s="11" t="s">
        <v>44</v>
      </c>
      <c r="D45" s="2">
        <v>8.9232999999999993</v>
      </c>
      <c r="E45" s="2">
        <f t="shared" si="1"/>
        <v>5.2200000000000912E-2</v>
      </c>
      <c r="F45" s="2">
        <f t="shared" si="1"/>
        <v>3.3699999999999619E-2</v>
      </c>
      <c r="G45" s="10">
        <f t="shared" si="2"/>
        <v>2.1886658333323332</v>
      </c>
      <c r="H45" s="32">
        <f t="shared" si="3"/>
        <v>5.832809796654459E-3</v>
      </c>
      <c r="I45" s="10">
        <v>-262</v>
      </c>
      <c r="J45" s="10">
        <f t="shared" si="4"/>
        <v>68644</v>
      </c>
      <c r="K45" s="10">
        <f t="shared" si="0"/>
        <v>-573.43044833307135</v>
      </c>
      <c r="L45" s="10">
        <f t="shared" si="5"/>
        <v>8.8961984446523985</v>
      </c>
      <c r="M45" s="4">
        <f t="shared" si="6"/>
        <v>2.7101555347600836E-2</v>
      </c>
    </row>
    <row r="46" spans="2:21" x14ac:dyDescent="0.2">
      <c r="B46" s="21">
        <v>44</v>
      </c>
      <c r="C46" s="11" t="s">
        <v>45</v>
      </c>
      <c r="D46" s="2">
        <v>8.9755000000000003</v>
      </c>
      <c r="E46" s="2">
        <f t="shared" si="1"/>
        <v>8.5900000000000531E-2</v>
      </c>
      <c r="F46" s="2">
        <f t="shared" si="1"/>
        <v>-0.25130000000000052</v>
      </c>
      <c r="G46" s="10">
        <f t="shared" si="2"/>
        <v>2.1944986431289877</v>
      </c>
      <c r="H46" s="32">
        <f t="shared" si="3"/>
        <v>9.5249903743961362E-3</v>
      </c>
      <c r="I46" s="10">
        <v>-261</v>
      </c>
      <c r="J46" s="10">
        <f t="shared" si="4"/>
        <v>68121</v>
      </c>
      <c r="K46" s="10">
        <f t="shared" si="0"/>
        <v>-572.76414585666578</v>
      </c>
      <c r="L46" s="10">
        <f t="shared" si="5"/>
        <v>8.9349081625049394</v>
      </c>
      <c r="M46" s="4">
        <f t="shared" si="6"/>
        <v>4.0591837495060901E-2</v>
      </c>
    </row>
    <row r="47" spans="2:21" x14ac:dyDescent="0.2">
      <c r="B47" s="21">
        <v>45</v>
      </c>
      <c r="C47" s="11" t="s">
        <v>46</v>
      </c>
      <c r="D47" s="2">
        <v>9.0614000000000008</v>
      </c>
      <c r="E47" s="2">
        <f t="shared" si="1"/>
        <v>-0.16539999999999999</v>
      </c>
      <c r="F47" s="2">
        <f t="shared" si="1"/>
        <v>0.23519999999999897</v>
      </c>
      <c r="G47" s="10">
        <f t="shared" si="2"/>
        <v>2.2040236335033838</v>
      </c>
      <c r="H47" s="32">
        <f t="shared" si="3"/>
        <v>-1.84218959951572E-2</v>
      </c>
      <c r="I47" s="10">
        <v>-260</v>
      </c>
      <c r="J47" s="10">
        <f t="shared" si="4"/>
        <v>67600</v>
      </c>
      <c r="K47" s="10">
        <f t="shared" si="0"/>
        <v>-573.04614471087984</v>
      </c>
      <c r="L47" s="10">
        <f t="shared" si="5"/>
        <v>8.9737863166019682</v>
      </c>
      <c r="M47" s="4">
        <f t="shared" si="6"/>
        <v>8.7613683398032549E-2</v>
      </c>
    </row>
    <row r="48" spans="2:21" x14ac:dyDescent="0.2">
      <c r="B48" s="21">
        <v>46</v>
      </c>
      <c r="C48" s="11" t="s">
        <v>47</v>
      </c>
      <c r="D48" s="2">
        <v>8.8960000000000008</v>
      </c>
      <c r="E48" s="2">
        <f t="shared" si="1"/>
        <v>6.9799999999998974E-2</v>
      </c>
      <c r="F48" s="2">
        <f t="shared" si="1"/>
        <v>-0.18209999999999837</v>
      </c>
      <c r="G48" s="10">
        <f t="shared" si="2"/>
        <v>2.1856017375082266</v>
      </c>
      <c r="H48" s="32">
        <f t="shared" si="3"/>
        <v>7.8156014850385702E-3</v>
      </c>
      <c r="I48" s="10">
        <v>-259</v>
      </c>
      <c r="J48" s="10">
        <f t="shared" si="4"/>
        <v>67081</v>
      </c>
      <c r="K48" s="10">
        <f t="shared" si="0"/>
        <v>-566.07085001463065</v>
      </c>
      <c r="L48" s="10">
        <f t="shared" si="5"/>
        <v>9.0128336398542359</v>
      </c>
      <c r="M48" s="4">
        <f t="shared" si="6"/>
        <v>-0.11683363985423512</v>
      </c>
    </row>
    <row r="49" spans="2:13" x14ac:dyDescent="0.2">
      <c r="B49" s="21">
        <v>47</v>
      </c>
      <c r="C49" s="11" t="s">
        <v>48</v>
      </c>
      <c r="D49" s="2">
        <v>8.9657999999999998</v>
      </c>
      <c r="E49" s="2">
        <f t="shared" si="1"/>
        <v>-0.1122999999999994</v>
      </c>
      <c r="F49" s="2">
        <f t="shared" si="1"/>
        <v>0.1639999999999997</v>
      </c>
      <c r="G49" s="10">
        <f t="shared" si="2"/>
        <v>2.1934173389932652</v>
      </c>
      <c r="H49" s="32">
        <f t="shared" si="3"/>
        <v>-1.2604477929130553E-2</v>
      </c>
      <c r="I49" s="10">
        <v>-258</v>
      </c>
      <c r="J49" s="10">
        <f t="shared" si="4"/>
        <v>66564</v>
      </c>
      <c r="K49" s="10">
        <f t="shared" si="0"/>
        <v>-565.90167346026237</v>
      </c>
      <c r="L49" s="10">
        <f t="shared" si="5"/>
        <v>9.0520508683615848</v>
      </c>
      <c r="M49" s="4">
        <f t="shared" si="6"/>
        <v>-8.625086836158502E-2</v>
      </c>
    </row>
    <row r="50" spans="2:13" x14ac:dyDescent="0.2">
      <c r="B50" s="21">
        <v>48</v>
      </c>
      <c r="C50" s="11" t="s">
        <v>49</v>
      </c>
      <c r="D50" s="2">
        <v>8.8535000000000004</v>
      </c>
      <c r="E50" s="2">
        <f t="shared" si="1"/>
        <v>5.1700000000000301E-2</v>
      </c>
      <c r="F50" s="2">
        <f t="shared" si="1"/>
        <v>-9.4300000000000495E-2</v>
      </c>
      <c r="G50" s="10">
        <f t="shared" si="2"/>
        <v>2.1808128610641346</v>
      </c>
      <c r="H50" s="32">
        <f t="shared" si="3"/>
        <v>5.8225147178165848E-3</v>
      </c>
      <c r="I50" s="10">
        <v>-257</v>
      </c>
      <c r="J50" s="10">
        <f t="shared" si="4"/>
        <v>66049</v>
      </c>
      <c r="K50" s="10">
        <f t="shared" si="0"/>
        <v>-560.46890529348263</v>
      </c>
      <c r="L50" s="10">
        <f t="shared" si="5"/>
        <v>9.0914387414268258</v>
      </c>
      <c r="M50" s="4">
        <f t="shared" si="6"/>
        <v>-0.23793874142682547</v>
      </c>
    </row>
    <row r="51" spans="2:13" x14ac:dyDescent="0.2">
      <c r="B51" s="21">
        <v>49</v>
      </c>
      <c r="C51" s="11" t="s">
        <v>50</v>
      </c>
      <c r="D51" s="2">
        <v>8.9052000000000007</v>
      </c>
      <c r="E51" s="2">
        <f t="shared" si="1"/>
        <v>-4.2600000000000193E-2</v>
      </c>
      <c r="F51" s="2">
        <f t="shared" si="1"/>
        <v>2.1699999999999164E-2</v>
      </c>
      <c r="G51" s="10">
        <f t="shared" si="2"/>
        <v>2.1866353757819512</v>
      </c>
      <c r="H51" s="32">
        <f t="shared" si="3"/>
        <v>-4.7952004894789013E-3</v>
      </c>
      <c r="I51" s="10">
        <v>-256</v>
      </c>
      <c r="J51" s="10">
        <f t="shared" si="4"/>
        <v>65536</v>
      </c>
      <c r="K51" s="10">
        <f t="shared" si="0"/>
        <v>-559.77865620017951</v>
      </c>
      <c r="L51" s="10">
        <f t="shared" si="5"/>
        <v>9.1309980015696581</v>
      </c>
      <c r="M51" s="4">
        <f t="shared" si="6"/>
        <v>-0.22579800156965746</v>
      </c>
    </row>
    <row r="52" spans="2:13" x14ac:dyDescent="0.2">
      <c r="B52" s="21">
        <v>50</v>
      </c>
      <c r="C52" s="11" t="s">
        <v>51</v>
      </c>
      <c r="D52" s="2">
        <v>8.8626000000000005</v>
      </c>
      <c r="E52" s="2">
        <f t="shared" si="1"/>
        <v>-2.0900000000001029E-2</v>
      </c>
      <c r="F52" s="2">
        <f t="shared" si="1"/>
        <v>2.2100000000001785E-2</v>
      </c>
      <c r="G52" s="10">
        <f t="shared" si="2"/>
        <v>2.1818401752924723</v>
      </c>
      <c r="H52" s="32">
        <f t="shared" si="3"/>
        <v>-2.3610094393666792E-3</v>
      </c>
      <c r="I52" s="10">
        <v>-255</v>
      </c>
      <c r="J52" s="10">
        <f t="shared" si="4"/>
        <v>65025</v>
      </c>
      <c r="K52" s="10">
        <f t="shared" si="0"/>
        <v>-556.36924469958046</v>
      </c>
      <c r="L52" s="10">
        <f t="shared" si="5"/>
        <v>9.1707293945407073</v>
      </c>
      <c r="M52" s="4">
        <f t="shared" si="6"/>
        <v>-0.30812939454070687</v>
      </c>
    </row>
    <row r="53" spans="2:13" x14ac:dyDescent="0.2">
      <c r="B53" s="21">
        <v>51</v>
      </c>
      <c r="C53" s="11" t="s">
        <v>52</v>
      </c>
      <c r="D53" s="2">
        <v>8.8416999999999994</v>
      </c>
      <c r="E53" s="2">
        <f t="shared" si="1"/>
        <v>1.200000000000756E-3</v>
      </c>
      <c r="F53" s="2">
        <f t="shared" si="1"/>
        <v>-1.0300000000000864E-2</v>
      </c>
      <c r="G53" s="10">
        <f t="shared" si="2"/>
        <v>2.1794791658531056</v>
      </c>
      <c r="H53" s="32">
        <f t="shared" si="3"/>
        <v>1.3571129704281759E-4</v>
      </c>
      <c r="I53" s="10">
        <v>-254</v>
      </c>
      <c r="J53" s="10">
        <f t="shared" si="4"/>
        <v>64516</v>
      </c>
      <c r="K53" s="10">
        <f t="shared" si="0"/>
        <v>-553.58770812668888</v>
      </c>
      <c r="L53" s="10">
        <f t="shared" si="5"/>
        <v>9.2106336693355271</v>
      </c>
      <c r="M53" s="4">
        <f t="shared" si="6"/>
        <v>-0.36893366933552763</v>
      </c>
    </row>
    <row r="54" spans="2:13" x14ac:dyDescent="0.2">
      <c r="B54" s="21">
        <v>52</v>
      </c>
      <c r="C54" s="11" t="s">
        <v>53</v>
      </c>
      <c r="D54" s="2">
        <v>8.8429000000000002</v>
      </c>
      <c r="E54" s="2">
        <f t="shared" si="1"/>
        <v>-9.100000000000108E-3</v>
      </c>
      <c r="F54" s="2">
        <f t="shared" si="1"/>
        <v>3.5800000000000054E-2</v>
      </c>
      <c r="G54" s="10">
        <f t="shared" si="2"/>
        <v>2.1796148771501485</v>
      </c>
      <c r="H54" s="32">
        <f t="shared" si="3"/>
        <v>-1.0296040328676703E-3</v>
      </c>
      <c r="I54" s="10">
        <v>-253</v>
      </c>
      <c r="J54" s="10">
        <f t="shared" si="4"/>
        <v>64009</v>
      </c>
      <c r="K54" s="10">
        <f t="shared" si="0"/>
        <v>-551.4425639189875</v>
      </c>
      <c r="L54" s="10">
        <f t="shared" si="5"/>
        <v>9.2507115782087777</v>
      </c>
      <c r="M54" s="4">
        <f t="shared" si="6"/>
        <v>-0.40781157820877745</v>
      </c>
    </row>
    <row r="55" spans="2:13" x14ac:dyDescent="0.2">
      <c r="B55" s="21">
        <v>53</v>
      </c>
      <c r="C55" s="11" t="s">
        <v>54</v>
      </c>
      <c r="D55" s="2">
        <v>8.8338000000000001</v>
      </c>
      <c r="E55" s="2">
        <f t="shared" si="1"/>
        <v>2.6699999999999946E-2</v>
      </c>
      <c r="F55" s="2">
        <f t="shared" si="1"/>
        <v>-7.0899999999999963E-2</v>
      </c>
      <c r="G55" s="10">
        <f t="shared" si="2"/>
        <v>2.1785852731172808</v>
      </c>
      <c r="H55" s="32">
        <f t="shared" si="3"/>
        <v>3.0179233159817187E-3</v>
      </c>
      <c r="I55" s="10">
        <v>-252</v>
      </c>
      <c r="J55" s="10">
        <f t="shared" si="4"/>
        <v>63504</v>
      </c>
      <c r="K55" s="10">
        <f t="shared" si="0"/>
        <v>-549.00348882555477</v>
      </c>
      <c r="L55" s="10">
        <f t="shared" si="5"/>
        <v>9.2909638766883553</v>
      </c>
      <c r="M55" s="4">
        <f t="shared" si="6"/>
        <v>-0.45716387668835523</v>
      </c>
    </row>
    <row r="56" spans="2:13" x14ac:dyDescent="0.2">
      <c r="B56" s="21">
        <v>54</v>
      </c>
      <c r="C56" s="11" t="s">
        <v>55</v>
      </c>
      <c r="D56" s="2">
        <v>8.8605</v>
      </c>
      <c r="E56" s="2">
        <f t="shared" si="1"/>
        <v>-4.4200000000000017E-2</v>
      </c>
      <c r="F56" s="2">
        <f t="shared" si="1"/>
        <v>-5.0800000000000622E-2</v>
      </c>
      <c r="G56" s="10">
        <f t="shared" si="2"/>
        <v>2.1816031964332625</v>
      </c>
      <c r="H56" s="32">
        <f t="shared" si="3"/>
        <v>-5.0009155635657443E-3</v>
      </c>
      <c r="I56" s="10">
        <v>-251</v>
      </c>
      <c r="J56" s="10">
        <f t="shared" si="4"/>
        <v>63001</v>
      </c>
      <c r="K56" s="10">
        <f t="shared" si="0"/>
        <v>-547.58240230474894</v>
      </c>
      <c r="L56" s="10">
        <f t="shared" si="5"/>
        <v>9.3313913235896724</v>
      </c>
      <c r="M56" s="4">
        <f t="shared" si="6"/>
        <v>-0.47089132358967234</v>
      </c>
    </row>
    <row r="57" spans="2:13" x14ac:dyDescent="0.2">
      <c r="B57" s="21">
        <v>55</v>
      </c>
      <c r="C57" s="11" t="s">
        <v>56</v>
      </c>
      <c r="D57" s="2">
        <v>8.8163</v>
      </c>
      <c r="E57" s="2">
        <f t="shared" si="1"/>
        <v>-9.5000000000000639E-2</v>
      </c>
      <c r="F57" s="2">
        <f t="shared" si="1"/>
        <v>0.10370000000000168</v>
      </c>
      <c r="G57" s="10">
        <f t="shared" si="2"/>
        <v>2.1766022808696968</v>
      </c>
      <c r="H57" s="32">
        <f t="shared" si="3"/>
        <v>-1.0833971491702954E-2</v>
      </c>
      <c r="I57" s="10">
        <v>-250</v>
      </c>
      <c r="J57" s="10">
        <f t="shared" si="4"/>
        <v>62500</v>
      </c>
      <c r="K57" s="10">
        <f t="shared" si="0"/>
        <v>-544.15057021742416</v>
      </c>
      <c r="L57" s="10">
        <f t="shared" si="5"/>
        <v>9.3719946810299444</v>
      </c>
      <c r="M57" s="4">
        <f t="shared" si="6"/>
        <v>-0.55569468102994435</v>
      </c>
    </row>
    <row r="58" spans="2:13" x14ac:dyDescent="0.2">
      <c r="B58" s="21">
        <v>56</v>
      </c>
      <c r="C58" s="11" t="s">
        <v>57</v>
      </c>
      <c r="D58" s="2">
        <v>8.7212999999999994</v>
      </c>
      <c r="E58" s="2">
        <f t="shared" si="1"/>
        <v>8.7000000000010402E-3</v>
      </c>
      <c r="F58" s="2">
        <f t="shared" si="1"/>
        <v>-0.12370000000000125</v>
      </c>
      <c r="G58" s="10">
        <f t="shared" si="2"/>
        <v>2.1657683093779938</v>
      </c>
      <c r="H58" s="32">
        <f t="shared" si="3"/>
        <v>9.9706047351721949E-4</v>
      </c>
      <c r="I58" s="10">
        <v>-249</v>
      </c>
      <c r="J58" s="10">
        <f t="shared" si="4"/>
        <v>62001</v>
      </c>
      <c r="K58" s="10">
        <f t="shared" si="0"/>
        <v>-539.27630903512045</v>
      </c>
      <c r="L58" s="10">
        <f t="shared" si="5"/>
        <v>9.4127747144425609</v>
      </c>
      <c r="M58" s="4">
        <f t="shared" si="6"/>
        <v>-0.69147471444256148</v>
      </c>
    </row>
    <row r="59" spans="2:13" x14ac:dyDescent="0.2">
      <c r="B59" s="21">
        <v>57</v>
      </c>
      <c r="C59" s="11" t="s">
        <v>58</v>
      </c>
      <c r="D59" s="2">
        <v>8.73</v>
      </c>
      <c r="E59" s="2">
        <f t="shared" si="1"/>
        <v>-0.11500000000000021</v>
      </c>
      <c r="F59" s="2">
        <f t="shared" si="1"/>
        <v>0.1404999999999994</v>
      </c>
      <c r="G59" s="10">
        <f t="shared" si="2"/>
        <v>2.166765369851511</v>
      </c>
      <c r="H59" s="32">
        <f t="shared" si="3"/>
        <v>-1.3260499871618148E-2</v>
      </c>
      <c r="I59" s="10">
        <v>-248</v>
      </c>
      <c r="J59" s="10">
        <f t="shared" si="4"/>
        <v>61504</v>
      </c>
      <c r="K59" s="10">
        <f t="shared" si="0"/>
        <v>-537.35781172317479</v>
      </c>
      <c r="L59" s="10">
        <f t="shared" si="5"/>
        <v>9.4537321925915201</v>
      </c>
      <c r="M59" s="4">
        <f t="shared" si="6"/>
        <v>-0.72373219259151966</v>
      </c>
    </row>
    <row r="60" spans="2:13" x14ac:dyDescent="0.2">
      <c r="B60" s="21">
        <v>58</v>
      </c>
      <c r="C60" s="11" t="s">
        <v>59</v>
      </c>
      <c r="D60" s="2">
        <v>8.6150000000000002</v>
      </c>
      <c r="E60" s="2">
        <f t="shared" si="1"/>
        <v>2.549999999999919E-2</v>
      </c>
      <c r="F60" s="2">
        <f t="shared" si="1"/>
        <v>-0.12889999999999802</v>
      </c>
      <c r="G60" s="10">
        <f t="shared" si="2"/>
        <v>2.1535048699798929</v>
      </c>
      <c r="H60" s="32">
        <f t="shared" si="3"/>
        <v>2.9555815320163603E-3</v>
      </c>
      <c r="I60" s="10">
        <v>-247</v>
      </c>
      <c r="J60" s="10">
        <f t="shared" si="4"/>
        <v>61009</v>
      </c>
      <c r="K60" s="10">
        <f t="shared" si="0"/>
        <v>-531.91570288503351</v>
      </c>
      <c r="L60" s="10">
        <f t="shared" si="5"/>
        <v>9.4948678875858974</v>
      </c>
      <c r="M60" s="4">
        <f t="shared" si="6"/>
        <v>-0.87986788758589718</v>
      </c>
    </row>
    <row r="61" spans="2:13" x14ac:dyDescent="0.2">
      <c r="B61" s="21">
        <v>59</v>
      </c>
      <c r="C61" s="11" t="s">
        <v>60</v>
      </c>
      <c r="D61" s="2">
        <v>8.6404999999999994</v>
      </c>
      <c r="E61" s="2">
        <f t="shared" si="1"/>
        <v>-0.10339999999999883</v>
      </c>
      <c r="F61" s="2">
        <f t="shared" si="1"/>
        <v>-0.23270000000000124</v>
      </c>
      <c r="G61" s="10">
        <f t="shared" si="2"/>
        <v>2.1564604515119092</v>
      </c>
      <c r="H61" s="32">
        <f t="shared" si="3"/>
        <v>-1.2039079835582722E-2</v>
      </c>
      <c r="I61" s="10">
        <v>-246</v>
      </c>
      <c r="J61" s="10">
        <f t="shared" si="4"/>
        <v>60516</v>
      </c>
      <c r="K61" s="10">
        <f t="shared" si="0"/>
        <v>-530.48927107192969</v>
      </c>
      <c r="L61" s="10">
        <f t="shared" si="5"/>
        <v>9.5361825748944504</v>
      </c>
      <c r="M61" s="4">
        <f t="shared" si="6"/>
        <v>-0.89568257489445102</v>
      </c>
    </row>
    <row r="62" spans="2:13" x14ac:dyDescent="0.2">
      <c r="B62" s="21">
        <v>60</v>
      </c>
      <c r="C62" s="11" t="s">
        <v>61</v>
      </c>
      <c r="D62" s="2">
        <v>8.5371000000000006</v>
      </c>
      <c r="E62" s="2">
        <f t="shared" si="1"/>
        <v>-0.33610000000000007</v>
      </c>
      <c r="F62" s="2">
        <f t="shared" si="1"/>
        <v>0.24450000000000038</v>
      </c>
      <c r="G62" s="10">
        <f t="shared" si="2"/>
        <v>2.1444213716763265</v>
      </c>
      <c r="H62" s="32">
        <f t="shared" si="3"/>
        <v>-4.0165273622052133E-2</v>
      </c>
      <c r="I62" s="10">
        <v>-245</v>
      </c>
      <c r="J62" s="10">
        <f t="shared" si="4"/>
        <v>60025</v>
      </c>
      <c r="K62" s="10">
        <f t="shared" si="0"/>
        <v>-525.38323606070003</v>
      </c>
      <c r="L62" s="10">
        <f t="shared" si="5"/>
        <v>9.5776770333601764</v>
      </c>
      <c r="M62" s="4">
        <f t="shared" si="6"/>
        <v>-1.0405770333601758</v>
      </c>
    </row>
    <row r="63" spans="2:13" x14ac:dyDescent="0.2">
      <c r="B63" s="21">
        <v>61</v>
      </c>
      <c r="C63" s="11" t="s">
        <v>62</v>
      </c>
      <c r="D63" s="2">
        <v>8.2010000000000005</v>
      </c>
      <c r="E63" s="2">
        <f t="shared" si="1"/>
        <v>-9.1599999999999682E-2</v>
      </c>
      <c r="F63" s="2">
        <f t="shared" si="1"/>
        <v>0.1899999999999995</v>
      </c>
      <c r="G63" s="10">
        <f t="shared" si="2"/>
        <v>2.1042560980542744</v>
      </c>
      <c r="H63" s="32">
        <f t="shared" si="3"/>
        <v>-1.1232215401171697E-2</v>
      </c>
      <c r="I63" s="10">
        <v>-244</v>
      </c>
      <c r="J63" s="10">
        <f t="shared" si="4"/>
        <v>59536</v>
      </c>
      <c r="K63" s="10">
        <f t="shared" si="0"/>
        <v>-513.43848792524295</v>
      </c>
      <c r="L63" s="10">
        <f t="shared" si="5"/>
        <v>9.6193520452150434</v>
      </c>
      <c r="M63" s="4">
        <f t="shared" si="6"/>
        <v>-1.4183520452150429</v>
      </c>
    </row>
    <row r="64" spans="2:13" x14ac:dyDescent="0.2">
      <c r="B64" s="21">
        <v>62</v>
      </c>
      <c r="C64" s="11" t="s">
        <v>63</v>
      </c>
      <c r="D64" s="2">
        <v>8.1094000000000008</v>
      </c>
      <c r="E64" s="2">
        <f t="shared" si="1"/>
        <v>9.8399999999999821E-2</v>
      </c>
      <c r="F64" s="2">
        <f t="shared" si="1"/>
        <v>0.15879999999999939</v>
      </c>
      <c r="G64" s="10">
        <f t="shared" si="2"/>
        <v>2.0930238826531027</v>
      </c>
      <c r="H64" s="32">
        <f t="shared" si="3"/>
        <v>1.2061039006709073E-2</v>
      </c>
      <c r="I64" s="10">
        <v>-243</v>
      </c>
      <c r="J64" s="10">
        <f t="shared" si="4"/>
        <v>59049</v>
      </c>
      <c r="K64" s="10">
        <f t="shared" si="0"/>
        <v>-508.60480348470395</v>
      </c>
      <c r="L64" s="10">
        <f t="shared" si="5"/>
        <v>9.6612083960947146</v>
      </c>
      <c r="M64" s="4">
        <f t="shared" si="6"/>
        <v>-1.5518083960947138</v>
      </c>
    </row>
    <row r="65" spans="2:13" x14ac:dyDescent="0.2">
      <c r="B65" s="21">
        <v>63</v>
      </c>
      <c r="C65" s="11" t="s">
        <v>64</v>
      </c>
      <c r="D65" s="2">
        <v>8.2078000000000007</v>
      </c>
      <c r="E65" s="2">
        <f t="shared" si="1"/>
        <v>0.25719999999999921</v>
      </c>
      <c r="F65" s="2">
        <f t="shared" si="1"/>
        <v>-0.13949999999999818</v>
      </c>
      <c r="G65" s="10">
        <f t="shared" si="2"/>
        <v>2.1050849216598118</v>
      </c>
      <c r="H65" s="32">
        <f t="shared" si="3"/>
        <v>3.0855093925286958E-2</v>
      </c>
      <c r="I65" s="10">
        <v>-242</v>
      </c>
      <c r="J65" s="10">
        <f t="shared" si="4"/>
        <v>58564</v>
      </c>
      <c r="K65" s="10">
        <f t="shared" si="0"/>
        <v>-509.43055104167445</v>
      </c>
      <c r="L65" s="10">
        <f t="shared" si="5"/>
        <v>9.7032468750533578</v>
      </c>
      <c r="M65" s="4">
        <f t="shared" si="6"/>
        <v>-1.4954468750533572</v>
      </c>
    </row>
    <row r="66" spans="2:13" x14ac:dyDescent="0.2">
      <c r="B66" s="21">
        <v>64</v>
      </c>
      <c r="C66" s="11" t="s">
        <v>65</v>
      </c>
      <c r="D66" s="2">
        <v>8.4649999999999999</v>
      </c>
      <c r="E66" s="2">
        <f t="shared" si="1"/>
        <v>0.11770000000000103</v>
      </c>
      <c r="F66" s="2">
        <f t="shared" si="1"/>
        <v>-0.29630000000000223</v>
      </c>
      <c r="G66" s="10">
        <f t="shared" si="2"/>
        <v>2.1359400155850987</v>
      </c>
      <c r="H66" s="32">
        <f t="shared" si="3"/>
        <v>1.3808533726419103E-2</v>
      </c>
      <c r="I66" s="10">
        <v>-241</v>
      </c>
      <c r="J66" s="10">
        <f t="shared" si="4"/>
        <v>58081</v>
      </c>
      <c r="K66" s="10">
        <f t="shared" si="0"/>
        <v>-514.76154375600879</v>
      </c>
      <c r="L66" s="10">
        <f t="shared" si="5"/>
        <v>9.745468274578533</v>
      </c>
      <c r="M66" s="4">
        <f t="shared" si="6"/>
        <v>-1.2804682745785332</v>
      </c>
    </row>
    <row r="67" spans="2:13" x14ac:dyDescent="0.2">
      <c r="B67" s="21">
        <v>65</v>
      </c>
      <c r="C67" s="11" t="s">
        <v>66</v>
      </c>
      <c r="D67" s="2">
        <v>8.5827000000000009</v>
      </c>
      <c r="E67" s="2">
        <f t="shared" si="1"/>
        <v>-0.1786000000000012</v>
      </c>
      <c r="F67" s="2">
        <f t="shared" si="1"/>
        <v>-5.8999999999999275E-2</v>
      </c>
      <c r="G67" s="10">
        <f t="shared" si="2"/>
        <v>2.1497485493115178</v>
      </c>
      <c r="H67" s="32">
        <f t="shared" si="3"/>
        <v>-2.1028867303888976E-2</v>
      </c>
      <c r="I67" s="10">
        <v>-240</v>
      </c>
      <c r="J67" s="10">
        <f t="shared" si="4"/>
        <v>57600</v>
      </c>
      <c r="K67" s="10">
        <f t="shared" ref="K67:K130" si="7">I67*G67</f>
        <v>-515.93965183476428</v>
      </c>
      <c r="L67" s="10">
        <f t="shared" si="5"/>
        <v>9.7878733906061051</v>
      </c>
      <c r="M67" s="4">
        <f t="shared" si="6"/>
        <v>-1.2051733906061042</v>
      </c>
    </row>
    <row r="68" spans="2:13" x14ac:dyDescent="0.2">
      <c r="B68" s="21">
        <v>66</v>
      </c>
      <c r="C68" s="11" t="s">
        <v>67</v>
      </c>
      <c r="D68" s="2">
        <v>8.4040999999999997</v>
      </c>
      <c r="E68" s="2">
        <f t="shared" ref="E68:F131" si="8">D69-D68</f>
        <v>-0.23760000000000048</v>
      </c>
      <c r="F68" s="2">
        <f t="shared" si="8"/>
        <v>8.5000000000000853E-2</v>
      </c>
      <c r="G68" s="10">
        <f t="shared" ref="G68:G131" si="9">LN(D68)</f>
        <v>2.1287196820076288</v>
      </c>
      <c r="H68" s="32">
        <f t="shared" ref="H68:H131" si="10">G69-G68</f>
        <v>-2.8679261496571851E-2</v>
      </c>
      <c r="I68" s="10">
        <v>-239</v>
      </c>
      <c r="J68" s="10">
        <f t="shared" ref="J68:J131" si="11">POWER(I68,2)</f>
        <v>57121</v>
      </c>
      <c r="K68" s="10">
        <f t="shared" si="7"/>
        <v>-508.76400399982327</v>
      </c>
      <c r="L68" s="10">
        <f t="shared" ref="L68:L131" si="12">EXP($C$614+($C$615*I68))</f>
        <v>9.830463022535298</v>
      </c>
      <c r="M68" s="4">
        <f t="shared" ref="M68:M131" si="13">D68-L68</f>
        <v>-1.4263630225352983</v>
      </c>
    </row>
    <row r="69" spans="2:13" x14ac:dyDescent="0.2">
      <c r="B69" s="21">
        <v>67</v>
      </c>
      <c r="C69" s="11" t="s">
        <v>68</v>
      </c>
      <c r="D69" s="2">
        <v>8.1664999999999992</v>
      </c>
      <c r="E69" s="2">
        <f t="shared" si="8"/>
        <v>-0.15259999999999962</v>
      </c>
      <c r="F69" s="2">
        <f t="shared" si="8"/>
        <v>0.17520000000000024</v>
      </c>
      <c r="G69" s="10">
        <f t="shared" si="9"/>
        <v>2.100040420511057</v>
      </c>
      <c r="H69" s="32">
        <f t="shared" si="10"/>
        <v>-1.8862886538171697E-2</v>
      </c>
      <c r="I69" s="10">
        <v>-238</v>
      </c>
      <c r="J69" s="10">
        <f t="shared" si="11"/>
        <v>56644</v>
      </c>
      <c r="K69" s="10">
        <f t="shared" si="7"/>
        <v>-499.80962008163158</v>
      </c>
      <c r="L69" s="10">
        <f t="shared" si="12"/>
        <v>9.8732379732436968</v>
      </c>
      <c r="M69" s="4">
        <f t="shared" si="13"/>
        <v>-1.7067379732436976</v>
      </c>
    </row>
    <row r="70" spans="2:13" x14ac:dyDescent="0.2">
      <c r="B70" s="21">
        <v>68</v>
      </c>
      <c r="C70" s="11" t="s">
        <v>69</v>
      </c>
      <c r="D70" s="2">
        <v>8.0138999999999996</v>
      </c>
      <c r="E70" s="2">
        <f t="shared" si="8"/>
        <v>2.260000000000062E-2</v>
      </c>
      <c r="F70" s="2">
        <f t="shared" si="8"/>
        <v>-0.14810000000000123</v>
      </c>
      <c r="G70" s="10">
        <f t="shared" si="9"/>
        <v>2.0811775339728853</v>
      </c>
      <c r="H70" s="32">
        <f t="shared" si="10"/>
        <v>2.816131054173443E-3</v>
      </c>
      <c r="I70" s="10">
        <v>-237</v>
      </c>
      <c r="J70" s="10">
        <f t="shared" si="11"/>
        <v>56169</v>
      </c>
      <c r="K70" s="10">
        <f t="shared" si="7"/>
        <v>-493.23907555157382</v>
      </c>
      <c r="L70" s="10">
        <f t="shared" si="12"/>
        <v>9.9161990491024579</v>
      </c>
      <c r="M70" s="4">
        <f t="shared" si="13"/>
        <v>-1.9022990491024583</v>
      </c>
    </row>
    <row r="71" spans="2:13" x14ac:dyDescent="0.2">
      <c r="B71" s="21">
        <v>69</v>
      </c>
      <c r="C71" s="11" t="s">
        <v>70</v>
      </c>
      <c r="D71" s="2">
        <v>8.0365000000000002</v>
      </c>
      <c r="E71" s="2">
        <f t="shared" si="8"/>
        <v>-0.12550000000000061</v>
      </c>
      <c r="F71" s="2">
        <f t="shared" si="8"/>
        <v>0.24800000000000111</v>
      </c>
      <c r="G71" s="10">
        <f t="shared" si="9"/>
        <v>2.0839936650270587</v>
      </c>
      <c r="H71" s="32">
        <f t="shared" si="10"/>
        <v>-1.5739468987799654E-2</v>
      </c>
      <c r="I71" s="10">
        <v>-236</v>
      </c>
      <c r="J71" s="10">
        <f t="shared" si="11"/>
        <v>55696</v>
      </c>
      <c r="K71" s="10">
        <f t="shared" si="7"/>
        <v>-491.82250494638583</v>
      </c>
      <c r="L71" s="10">
        <f t="shared" si="12"/>
        <v>9.9593470599914404</v>
      </c>
      <c r="M71" s="4">
        <f t="shared" si="13"/>
        <v>-1.9228470599914402</v>
      </c>
    </row>
    <row r="72" spans="2:13" x14ac:dyDescent="0.2">
      <c r="B72" s="21">
        <v>70</v>
      </c>
      <c r="C72" s="11" t="s">
        <v>71</v>
      </c>
      <c r="D72" s="2">
        <v>7.9109999999999996</v>
      </c>
      <c r="E72" s="2">
        <f t="shared" si="8"/>
        <v>0.1225000000000005</v>
      </c>
      <c r="F72" s="2">
        <f t="shared" si="8"/>
        <v>5.9999999999998721E-2</v>
      </c>
      <c r="G72" s="10">
        <f t="shared" si="9"/>
        <v>2.0682541960392591</v>
      </c>
      <c r="H72" s="32">
        <f t="shared" si="10"/>
        <v>1.5366102461993769E-2</v>
      </c>
      <c r="I72" s="10">
        <v>-235</v>
      </c>
      <c r="J72" s="10">
        <f t="shared" si="11"/>
        <v>55225</v>
      </c>
      <c r="K72" s="10">
        <f t="shared" si="7"/>
        <v>-486.03973606922591</v>
      </c>
      <c r="L72" s="10">
        <f t="shared" si="12"/>
        <v>10.00268281931452</v>
      </c>
      <c r="M72" s="4">
        <f t="shared" si="13"/>
        <v>-2.0916828193145207</v>
      </c>
    </row>
    <row r="73" spans="2:13" x14ac:dyDescent="0.2">
      <c r="B73" s="21">
        <v>71</v>
      </c>
      <c r="C73" s="11" t="s">
        <v>72</v>
      </c>
      <c r="D73" s="2">
        <v>8.0335000000000001</v>
      </c>
      <c r="E73" s="2">
        <f t="shared" si="8"/>
        <v>0.18249999999999922</v>
      </c>
      <c r="F73" s="2">
        <f t="shared" si="8"/>
        <v>-0.18939999999999912</v>
      </c>
      <c r="G73" s="10">
        <f t="shared" si="9"/>
        <v>2.0836202985012529</v>
      </c>
      <c r="H73" s="32">
        <f t="shared" si="10"/>
        <v>2.2463174125004315E-2</v>
      </c>
      <c r="I73" s="10">
        <v>-234</v>
      </c>
      <c r="J73" s="10">
        <f t="shared" si="11"/>
        <v>54756</v>
      </c>
      <c r="K73" s="10">
        <f t="shared" si="7"/>
        <v>-487.56714984929317</v>
      </c>
      <c r="L73" s="10">
        <f t="shared" si="12"/>
        <v>10.046207144014907</v>
      </c>
      <c r="M73" s="4">
        <f t="shared" si="13"/>
        <v>-2.0127071440149074</v>
      </c>
    </row>
    <row r="74" spans="2:13" x14ac:dyDescent="0.2">
      <c r="B74" s="21">
        <v>72</v>
      </c>
      <c r="C74" s="11" t="s">
        <v>73</v>
      </c>
      <c r="D74" s="2">
        <v>8.2159999999999993</v>
      </c>
      <c r="E74" s="2">
        <f t="shared" si="8"/>
        <v>-6.8999999999999062E-3</v>
      </c>
      <c r="F74" s="2">
        <f t="shared" si="8"/>
        <v>4.7800000000000509E-2</v>
      </c>
      <c r="G74" s="10">
        <f t="shared" si="9"/>
        <v>2.1060834726262572</v>
      </c>
      <c r="H74" s="32">
        <f t="shared" si="10"/>
        <v>-8.4017758258925213E-4</v>
      </c>
      <c r="I74" s="10">
        <v>-233</v>
      </c>
      <c r="J74" s="10">
        <f t="shared" si="11"/>
        <v>54289</v>
      </c>
      <c r="K74" s="10">
        <f t="shared" si="7"/>
        <v>-490.71744912191792</v>
      </c>
      <c r="L74" s="10">
        <f t="shared" si="12"/>
        <v>10.089920854590549</v>
      </c>
      <c r="M74" s="4">
        <f t="shared" si="13"/>
        <v>-1.8739208545905495</v>
      </c>
    </row>
    <row r="75" spans="2:13" x14ac:dyDescent="0.2">
      <c r="B75" s="21">
        <v>73</v>
      </c>
      <c r="C75" s="11" t="s">
        <v>74</v>
      </c>
      <c r="D75" s="2">
        <v>8.2090999999999994</v>
      </c>
      <c r="E75" s="2">
        <f t="shared" si="8"/>
        <v>4.0900000000000603E-2</v>
      </c>
      <c r="F75" s="2">
        <f t="shared" si="8"/>
        <v>-4.9100000000001032E-2</v>
      </c>
      <c r="G75" s="10">
        <f t="shared" si="9"/>
        <v>2.1052432950436679</v>
      </c>
      <c r="H75" s="32">
        <f t="shared" si="10"/>
        <v>4.9699053029215179E-3</v>
      </c>
      <c r="I75" s="10">
        <v>-232</v>
      </c>
      <c r="J75" s="10">
        <f t="shared" si="11"/>
        <v>53824</v>
      </c>
      <c r="K75" s="10">
        <f t="shared" si="7"/>
        <v>-488.41644445013094</v>
      </c>
      <c r="L75" s="10">
        <f t="shared" si="12"/>
        <v>10.133824775109598</v>
      </c>
      <c r="M75" s="4">
        <f t="shared" si="13"/>
        <v>-1.9247247751095991</v>
      </c>
    </row>
    <row r="76" spans="2:13" x14ac:dyDescent="0.2">
      <c r="B76" s="21">
        <v>74</v>
      </c>
      <c r="C76" s="11" t="s">
        <v>75</v>
      </c>
      <c r="D76" s="2">
        <v>8.25</v>
      </c>
      <c r="E76" s="2">
        <f t="shared" si="8"/>
        <v>-8.2000000000004292E-3</v>
      </c>
      <c r="F76" s="2">
        <f t="shared" si="8"/>
        <v>-2.7399999999998315E-2</v>
      </c>
      <c r="G76" s="10">
        <f t="shared" si="9"/>
        <v>2.1102132003465894</v>
      </c>
      <c r="H76" s="32">
        <f t="shared" si="10"/>
        <v>-9.9443367925244885E-4</v>
      </c>
      <c r="I76" s="10">
        <v>-231</v>
      </c>
      <c r="J76" s="10">
        <f t="shared" si="11"/>
        <v>53361</v>
      </c>
      <c r="K76" s="10">
        <f t="shared" si="7"/>
        <v>-487.45924928006218</v>
      </c>
      <c r="L76" s="10">
        <f t="shared" si="12"/>
        <v>10.177919733225934</v>
      </c>
      <c r="M76" s="4">
        <f t="shared" si="13"/>
        <v>-1.9279197332259344</v>
      </c>
    </row>
    <row r="77" spans="2:13" x14ac:dyDescent="0.2">
      <c r="B77" s="21">
        <v>75</v>
      </c>
      <c r="C77" s="11" t="s">
        <v>76</v>
      </c>
      <c r="D77" s="2">
        <v>8.2417999999999996</v>
      </c>
      <c r="E77" s="2">
        <f t="shared" si="8"/>
        <v>-3.5599999999998744E-2</v>
      </c>
      <c r="F77" s="2">
        <f t="shared" si="8"/>
        <v>0.11849999999999739</v>
      </c>
      <c r="G77" s="10">
        <f t="shared" si="9"/>
        <v>2.109218766667337</v>
      </c>
      <c r="H77" s="32">
        <f t="shared" si="10"/>
        <v>-4.3288005339134905E-3</v>
      </c>
      <c r="I77" s="10">
        <v>-230</v>
      </c>
      <c r="J77" s="10">
        <f t="shared" si="11"/>
        <v>52900</v>
      </c>
      <c r="K77" s="10">
        <f t="shared" si="7"/>
        <v>-485.12031633348749</v>
      </c>
      <c r="L77" s="10">
        <f t="shared" si="12"/>
        <v>10.222206560194802</v>
      </c>
      <c r="M77" s="4">
        <f t="shared" si="13"/>
        <v>-1.9804065601948029</v>
      </c>
    </row>
    <row r="78" spans="2:13" x14ac:dyDescent="0.2">
      <c r="B78" s="21">
        <v>76</v>
      </c>
      <c r="C78" s="11" t="s">
        <v>77</v>
      </c>
      <c r="D78" s="2">
        <v>8.2062000000000008</v>
      </c>
      <c r="E78" s="2">
        <f t="shared" si="8"/>
        <v>8.2899999999998641E-2</v>
      </c>
      <c r="F78" s="2">
        <f t="shared" si="8"/>
        <v>-0.25299999999999834</v>
      </c>
      <c r="G78" s="10">
        <f t="shared" si="9"/>
        <v>2.1048899661334235</v>
      </c>
      <c r="H78" s="32">
        <f t="shared" si="10"/>
        <v>1.0051432584639475E-2</v>
      </c>
      <c r="I78" s="10">
        <v>-229</v>
      </c>
      <c r="J78" s="10">
        <f t="shared" si="11"/>
        <v>52441</v>
      </c>
      <c r="K78" s="10">
        <f t="shared" si="7"/>
        <v>-482.019802244554</v>
      </c>
      <c r="L78" s="10">
        <f t="shared" si="12"/>
        <v>10.266686090888433</v>
      </c>
      <c r="M78" s="4">
        <f t="shared" si="13"/>
        <v>-2.0604860908884319</v>
      </c>
    </row>
    <row r="79" spans="2:13" x14ac:dyDescent="0.2">
      <c r="B79" s="21">
        <v>77</v>
      </c>
      <c r="C79" s="11" t="s">
        <v>78</v>
      </c>
      <c r="D79" s="2">
        <v>8.2890999999999995</v>
      </c>
      <c r="E79" s="2">
        <f t="shared" si="8"/>
        <v>-0.1700999999999997</v>
      </c>
      <c r="F79" s="2">
        <f t="shared" si="8"/>
        <v>-4.2200000000000237E-2</v>
      </c>
      <c r="G79" s="10">
        <f t="shared" si="9"/>
        <v>2.114941398718063</v>
      </c>
      <c r="H79" s="32">
        <f t="shared" si="10"/>
        <v>-2.0734404837753573E-2</v>
      </c>
      <c r="I79" s="10">
        <v>-228</v>
      </c>
      <c r="J79" s="10">
        <f t="shared" si="11"/>
        <v>51984</v>
      </c>
      <c r="K79" s="10">
        <f t="shared" si="7"/>
        <v>-482.20663890771834</v>
      </c>
      <c r="L79" s="10">
        <f t="shared" si="12"/>
        <v>10.311359163811822</v>
      </c>
      <c r="M79" s="4">
        <f t="shared" si="13"/>
        <v>-2.0222591638118228</v>
      </c>
    </row>
    <row r="80" spans="2:13" x14ac:dyDescent="0.2">
      <c r="B80" s="21">
        <v>78</v>
      </c>
      <c r="C80" s="11" t="s">
        <v>79</v>
      </c>
      <c r="D80" s="2">
        <v>8.1189999999999998</v>
      </c>
      <c r="E80" s="2">
        <f t="shared" si="8"/>
        <v>-0.21229999999999993</v>
      </c>
      <c r="F80" s="2">
        <f t="shared" si="8"/>
        <v>0.3169000000000004</v>
      </c>
      <c r="G80" s="10">
        <f t="shared" si="9"/>
        <v>2.0942069938803094</v>
      </c>
      <c r="H80" s="32">
        <f t="shared" si="10"/>
        <v>-2.6496492576179254E-2</v>
      </c>
      <c r="I80" s="10">
        <v>-227</v>
      </c>
      <c r="J80" s="10">
        <f t="shared" si="11"/>
        <v>51529</v>
      </c>
      <c r="K80" s="10">
        <f t="shared" si="7"/>
        <v>-475.38498761083025</v>
      </c>
      <c r="L80" s="10">
        <f t="shared" si="12"/>
        <v>10.356226621118523</v>
      </c>
      <c r="M80" s="4">
        <f t="shared" si="13"/>
        <v>-2.2372266211185234</v>
      </c>
    </row>
    <row r="81" spans="2:13" x14ac:dyDescent="0.2">
      <c r="B81" s="21">
        <v>79</v>
      </c>
      <c r="C81" s="11" t="s">
        <v>80</v>
      </c>
      <c r="D81" s="2">
        <v>7.9066999999999998</v>
      </c>
      <c r="E81" s="2">
        <f t="shared" si="8"/>
        <v>0.10460000000000047</v>
      </c>
      <c r="F81" s="2">
        <f t="shared" si="8"/>
        <v>1.9899999999998919E-2</v>
      </c>
      <c r="G81" s="10">
        <f t="shared" si="9"/>
        <v>2.0677105013041301</v>
      </c>
      <c r="H81" s="32">
        <f t="shared" si="10"/>
        <v>1.31425437359729E-2</v>
      </c>
      <c r="I81" s="10">
        <v>-226</v>
      </c>
      <c r="J81" s="10">
        <f t="shared" si="11"/>
        <v>51076</v>
      </c>
      <c r="K81" s="10">
        <f t="shared" si="7"/>
        <v>-467.30257329473341</v>
      </c>
      <c r="L81" s="10">
        <f t="shared" si="12"/>
        <v>10.401289308626518</v>
      </c>
      <c r="M81" s="4">
        <f t="shared" si="13"/>
        <v>-2.4945893086265185</v>
      </c>
    </row>
    <row r="82" spans="2:13" x14ac:dyDescent="0.2">
      <c r="B82" s="21">
        <v>80</v>
      </c>
      <c r="C82" s="11" t="s">
        <v>81</v>
      </c>
      <c r="D82" s="2">
        <v>8.0113000000000003</v>
      </c>
      <c r="E82" s="2">
        <f t="shared" si="8"/>
        <v>0.12449999999999939</v>
      </c>
      <c r="F82" s="2">
        <f t="shared" si="8"/>
        <v>-3.4399999999999764E-2</v>
      </c>
      <c r="G82" s="10">
        <f t="shared" si="9"/>
        <v>2.080853045040103</v>
      </c>
      <c r="H82" s="32">
        <f t="shared" si="10"/>
        <v>1.5421031299782673E-2</v>
      </c>
      <c r="I82" s="10">
        <v>-225</v>
      </c>
      <c r="J82" s="10">
        <f t="shared" si="11"/>
        <v>50625</v>
      </c>
      <c r="K82" s="10">
        <f t="shared" si="7"/>
        <v>-468.1919351340232</v>
      </c>
      <c r="L82" s="10">
        <f t="shared" si="12"/>
        <v>10.446548075834169</v>
      </c>
      <c r="M82" s="4">
        <f t="shared" si="13"/>
        <v>-2.4352480758341688</v>
      </c>
    </row>
    <row r="83" spans="2:13" x14ac:dyDescent="0.2">
      <c r="B83" s="21">
        <v>81</v>
      </c>
      <c r="C83" s="11" t="s">
        <v>82</v>
      </c>
      <c r="D83" s="2">
        <v>8.1357999999999997</v>
      </c>
      <c r="E83" s="2">
        <f t="shared" si="8"/>
        <v>9.0099999999999625E-2</v>
      </c>
      <c r="F83" s="2">
        <f t="shared" si="8"/>
        <v>-0.1233999999999984</v>
      </c>
      <c r="G83" s="10">
        <f t="shared" si="9"/>
        <v>2.0962740763398857</v>
      </c>
      <c r="H83" s="32">
        <f t="shared" si="10"/>
        <v>1.1013636817746697E-2</v>
      </c>
      <c r="I83" s="10">
        <v>-224</v>
      </c>
      <c r="J83" s="10">
        <f t="shared" si="11"/>
        <v>50176</v>
      </c>
      <c r="K83" s="10">
        <f t="shared" si="7"/>
        <v>-469.56539310013443</v>
      </c>
      <c r="L83" s="10">
        <f t="shared" si="12"/>
        <v>10.492003775936233</v>
      </c>
      <c r="M83" s="4">
        <f t="shared" si="13"/>
        <v>-2.3562037759362333</v>
      </c>
    </row>
    <row r="84" spans="2:13" x14ac:dyDescent="0.2">
      <c r="B84" s="21">
        <v>82</v>
      </c>
      <c r="C84" s="11" t="s">
        <v>83</v>
      </c>
      <c r="D84" s="2">
        <v>8.2258999999999993</v>
      </c>
      <c r="E84" s="2">
        <f t="shared" si="8"/>
        <v>-3.3299999999998775E-2</v>
      </c>
      <c r="F84" s="2">
        <f t="shared" si="8"/>
        <v>-5.9800000000000963E-2</v>
      </c>
      <c r="G84" s="10">
        <f t="shared" si="9"/>
        <v>2.1072877131576324</v>
      </c>
      <c r="H84" s="32">
        <f t="shared" si="10"/>
        <v>-4.0564053550582457E-3</v>
      </c>
      <c r="I84" s="10">
        <v>-223</v>
      </c>
      <c r="J84" s="10">
        <f t="shared" si="11"/>
        <v>49729</v>
      </c>
      <c r="K84" s="10">
        <f t="shared" si="7"/>
        <v>-469.92516003415204</v>
      </c>
      <c r="L84" s="10">
        <f t="shared" si="12"/>
        <v>10.537657265839941</v>
      </c>
      <c r="M84" s="4">
        <f t="shared" si="13"/>
        <v>-2.3117572658399421</v>
      </c>
    </row>
    <row r="85" spans="2:13" x14ac:dyDescent="0.2">
      <c r="B85" s="21">
        <v>83</v>
      </c>
      <c r="C85" s="11" t="s">
        <v>84</v>
      </c>
      <c r="D85" s="2">
        <v>8.1926000000000005</v>
      </c>
      <c r="E85" s="2">
        <f t="shared" si="8"/>
        <v>-9.3099999999999739E-2</v>
      </c>
      <c r="F85" s="2">
        <f t="shared" si="8"/>
        <v>-1.8200000000001104E-2</v>
      </c>
      <c r="G85" s="10">
        <f t="shared" si="9"/>
        <v>2.1032313078025742</v>
      </c>
      <c r="H85" s="32">
        <f t="shared" si="10"/>
        <v>-1.1428976424518567E-2</v>
      </c>
      <c r="I85" s="10">
        <v>-222</v>
      </c>
      <c r="J85" s="10">
        <f t="shared" si="11"/>
        <v>49284</v>
      </c>
      <c r="K85" s="10">
        <f t="shared" si="7"/>
        <v>-466.91735033217145</v>
      </c>
      <c r="L85" s="10">
        <f t="shared" si="12"/>
        <v>10.583509406181147</v>
      </c>
      <c r="M85" s="4">
        <f t="shared" si="13"/>
        <v>-2.3909094061811462</v>
      </c>
    </row>
    <row r="86" spans="2:13" x14ac:dyDescent="0.2">
      <c r="B86" s="21">
        <v>84</v>
      </c>
      <c r="C86" s="11" t="s">
        <v>85</v>
      </c>
      <c r="D86" s="2">
        <v>8.0995000000000008</v>
      </c>
      <c r="E86" s="2">
        <f t="shared" si="8"/>
        <v>-0.11130000000000084</v>
      </c>
      <c r="F86" s="2">
        <f t="shared" si="8"/>
        <v>0.10470000000000113</v>
      </c>
      <c r="G86" s="10">
        <f t="shared" si="9"/>
        <v>2.0918023313780556</v>
      </c>
      <c r="H86" s="32">
        <f t="shared" si="10"/>
        <v>-1.3836878581586554E-2</v>
      </c>
      <c r="I86" s="10">
        <v>-221</v>
      </c>
      <c r="J86" s="10">
        <f t="shared" si="11"/>
        <v>48841</v>
      </c>
      <c r="K86" s="10">
        <f t="shared" si="7"/>
        <v>-462.28831523455028</v>
      </c>
      <c r="L86" s="10">
        <f t="shared" si="12"/>
        <v>10.629561061340581</v>
      </c>
      <c r="M86" s="4">
        <f t="shared" si="13"/>
        <v>-2.5300610613405805</v>
      </c>
    </row>
    <row r="87" spans="2:13" x14ac:dyDescent="0.2">
      <c r="B87" s="21">
        <v>85</v>
      </c>
      <c r="C87" s="11" t="s">
        <v>86</v>
      </c>
      <c r="D87" s="2">
        <v>7.9882</v>
      </c>
      <c r="E87" s="2">
        <f t="shared" si="8"/>
        <v>-6.5999999999997172E-3</v>
      </c>
      <c r="F87" s="2">
        <f t="shared" si="8"/>
        <v>0.17689999999999895</v>
      </c>
      <c r="G87" s="10">
        <f t="shared" si="9"/>
        <v>2.077965452796469</v>
      </c>
      <c r="H87" s="32">
        <f t="shared" si="10"/>
        <v>-8.2656017930871073E-4</v>
      </c>
      <c r="I87" s="10">
        <v>-220</v>
      </c>
      <c r="J87" s="10">
        <f t="shared" si="11"/>
        <v>48400</v>
      </c>
      <c r="K87" s="10">
        <f t="shared" si="7"/>
        <v>-457.1523996152232</v>
      </c>
      <c r="L87" s="10">
        <f t="shared" si="12"/>
        <v>10.6758130994601</v>
      </c>
      <c r="M87" s="4">
        <f t="shared" si="13"/>
        <v>-2.6876130994601004</v>
      </c>
    </row>
    <row r="88" spans="2:13" x14ac:dyDescent="0.2">
      <c r="B88" s="21">
        <v>86</v>
      </c>
      <c r="C88" s="11" t="s">
        <v>87</v>
      </c>
      <c r="D88" s="2">
        <v>7.9816000000000003</v>
      </c>
      <c r="E88" s="2">
        <f t="shared" si="8"/>
        <v>0.17029999999999923</v>
      </c>
      <c r="F88" s="2">
        <f t="shared" si="8"/>
        <v>-0.25219999999999843</v>
      </c>
      <c r="G88" s="10">
        <f t="shared" si="9"/>
        <v>2.0771388926171603</v>
      </c>
      <c r="H88" s="32">
        <f t="shared" si="10"/>
        <v>2.1112136299662687E-2</v>
      </c>
      <c r="I88" s="10">
        <v>-219</v>
      </c>
      <c r="J88" s="10">
        <f t="shared" si="11"/>
        <v>47961</v>
      </c>
      <c r="K88" s="10">
        <f t="shared" si="7"/>
        <v>-454.89341748315809</v>
      </c>
      <c r="L88" s="10">
        <f t="shared" si="12"/>
        <v>10.722266392459087</v>
      </c>
      <c r="M88" s="4">
        <f t="shared" si="13"/>
        <v>-2.7406663924590866</v>
      </c>
    </row>
    <row r="89" spans="2:13" x14ac:dyDescent="0.2">
      <c r="B89" s="21">
        <v>87</v>
      </c>
      <c r="C89" s="11" t="s">
        <v>88</v>
      </c>
      <c r="D89" s="2">
        <v>8.1518999999999995</v>
      </c>
      <c r="E89" s="2">
        <f t="shared" si="8"/>
        <v>-8.1899999999999196E-2</v>
      </c>
      <c r="F89" s="2">
        <f t="shared" si="8"/>
        <v>-0.12950000000000106</v>
      </c>
      <c r="G89" s="10">
        <f t="shared" si="9"/>
        <v>2.098251028916823</v>
      </c>
      <c r="H89" s="32">
        <f t="shared" si="10"/>
        <v>-1.0097546634965759E-2</v>
      </c>
      <c r="I89" s="10">
        <v>-218</v>
      </c>
      <c r="J89" s="10">
        <f t="shared" si="11"/>
        <v>47524</v>
      </c>
      <c r="K89" s="10">
        <f t="shared" si="7"/>
        <v>-457.41872430386741</v>
      </c>
      <c r="L89" s="10">
        <f t="shared" si="12"/>
        <v>10.768921816050877</v>
      </c>
      <c r="M89" s="4">
        <f t="shared" si="13"/>
        <v>-2.6170218160508778</v>
      </c>
    </row>
    <row r="90" spans="2:13" x14ac:dyDescent="0.2">
      <c r="B90" s="21">
        <v>88</v>
      </c>
      <c r="C90" s="11" t="s">
        <v>89</v>
      </c>
      <c r="D90" s="2">
        <v>8.07</v>
      </c>
      <c r="E90" s="2">
        <f t="shared" si="8"/>
        <v>-0.21140000000000025</v>
      </c>
      <c r="F90" s="2">
        <f t="shared" si="8"/>
        <v>0.19519999999999982</v>
      </c>
      <c r="G90" s="10">
        <f t="shared" si="9"/>
        <v>2.0881534822818573</v>
      </c>
      <c r="H90" s="32">
        <f t="shared" si="10"/>
        <v>-2.6545008753813271E-2</v>
      </c>
      <c r="I90" s="10">
        <v>-217</v>
      </c>
      <c r="J90" s="10">
        <f t="shared" si="11"/>
        <v>47089</v>
      </c>
      <c r="K90" s="10">
        <f t="shared" si="7"/>
        <v>-453.12930565516302</v>
      </c>
      <c r="L90" s="10">
        <f t="shared" si="12"/>
        <v>10.815780249759266</v>
      </c>
      <c r="M90" s="4">
        <f t="shared" si="13"/>
        <v>-2.7457802497592656</v>
      </c>
    </row>
    <row r="91" spans="2:13" x14ac:dyDescent="0.2">
      <c r="B91" s="21">
        <v>89</v>
      </c>
      <c r="C91" s="11" t="s">
        <v>90</v>
      </c>
      <c r="D91" s="2">
        <v>7.8586</v>
      </c>
      <c r="E91" s="2">
        <f t="shared" si="8"/>
        <v>-1.6200000000000436E-2</v>
      </c>
      <c r="F91" s="2">
        <f t="shared" si="8"/>
        <v>-5.9799999999999187E-2</v>
      </c>
      <c r="G91" s="10">
        <f t="shared" si="9"/>
        <v>2.061608473528044</v>
      </c>
      <c r="H91" s="32">
        <f t="shared" si="10"/>
        <v>-2.0635635626646831E-3</v>
      </c>
      <c r="I91" s="10">
        <v>-216</v>
      </c>
      <c r="J91" s="10">
        <f t="shared" si="11"/>
        <v>46656</v>
      </c>
      <c r="K91" s="10">
        <f t="shared" si="7"/>
        <v>-445.30743028205751</v>
      </c>
      <c r="L91" s="10">
        <f t="shared" si="12"/>
        <v>10.862842576935089</v>
      </c>
      <c r="M91" s="4">
        <f t="shared" si="13"/>
        <v>-3.0042425769350887</v>
      </c>
    </row>
    <row r="92" spans="2:13" x14ac:dyDescent="0.2">
      <c r="B92" s="21">
        <v>90</v>
      </c>
      <c r="C92" s="11" t="s">
        <v>91</v>
      </c>
      <c r="D92" s="2">
        <v>7.8423999999999996</v>
      </c>
      <c r="E92" s="2">
        <f t="shared" si="8"/>
        <v>-7.5999999999999623E-2</v>
      </c>
      <c r="F92" s="2">
        <f t="shared" si="8"/>
        <v>9.1999999999999638E-2</v>
      </c>
      <c r="G92" s="10">
        <f t="shared" si="9"/>
        <v>2.0595449099653793</v>
      </c>
      <c r="H92" s="32">
        <f t="shared" si="10"/>
        <v>-9.738173415234197E-3</v>
      </c>
      <c r="I92" s="10">
        <v>-215</v>
      </c>
      <c r="J92" s="10">
        <f t="shared" si="11"/>
        <v>46225</v>
      </c>
      <c r="K92" s="10">
        <f t="shared" si="7"/>
        <v>-442.80215564255656</v>
      </c>
      <c r="L92" s="10">
        <f t="shared" si="12"/>
        <v>10.910109684772875</v>
      </c>
      <c r="M92" s="4">
        <f t="shared" si="13"/>
        <v>-3.0677096847728755</v>
      </c>
    </row>
    <row r="93" spans="2:13" x14ac:dyDescent="0.2">
      <c r="B93" s="21">
        <v>91</v>
      </c>
      <c r="C93" s="11" t="s">
        <v>92</v>
      </c>
      <c r="D93" s="2">
        <v>7.7664</v>
      </c>
      <c r="E93" s="2">
        <f t="shared" si="8"/>
        <v>1.6000000000000014E-2</v>
      </c>
      <c r="F93" s="2">
        <f t="shared" si="8"/>
        <v>-4.8899999999999721E-2</v>
      </c>
      <c r="G93" s="10">
        <f t="shared" si="9"/>
        <v>2.0498067365501451</v>
      </c>
      <c r="H93" s="32">
        <f t="shared" si="10"/>
        <v>2.0580373594563106E-3</v>
      </c>
      <c r="I93" s="10">
        <v>-214</v>
      </c>
      <c r="J93" s="10">
        <f t="shared" si="11"/>
        <v>45796</v>
      </c>
      <c r="K93" s="10">
        <f t="shared" si="7"/>
        <v>-438.65864162173108</v>
      </c>
      <c r="L93" s="10">
        <f t="shared" si="12"/>
        <v>10.957582464327579</v>
      </c>
      <c r="M93" s="4">
        <f t="shared" si="13"/>
        <v>-3.1911824643275795</v>
      </c>
    </row>
    <row r="94" spans="2:13" x14ac:dyDescent="0.2">
      <c r="B94" s="21">
        <v>92</v>
      </c>
      <c r="C94" s="11" t="s">
        <v>93</v>
      </c>
      <c r="D94" s="2">
        <v>7.7824</v>
      </c>
      <c r="E94" s="2">
        <f t="shared" si="8"/>
        <v>-3.2899999999999707E-2</v>
      </c>
      <c r="F94" s="2">
        <f t="shared" si="8"/>
        <v>1.5699999999999825E-2</v>
      </c>
      <c r="G94" s="10">
        <f t="shared" si="9"/>
        <v>2.0518647739096014</v>
      </c>
      <c r="H94" s="32">
        <f t="shared" si="10"/>
        <v>-4.2364487546331375E-3</v>
      </c>
      <c r="I94" s="10">
        <v>-213</v>
      </c>
      <c r="J94" s="10">
        <f t="shared" si="11"/>
        <v>45369</v>
      </c>
      <c r="K94" s="10">
        <f t="shared" si="7"/>
        <v>-437.04719684274511</v>
      </c>
      <c r="L94" s="10">
        <f t="shared" si="12"/>
        <v>11.005261810531351</v>
      </c>
      <c r="M94" s="4">
        <f t="shared" si="13"/>
        <v>-3.2228618105313513</v>
      </c>
    </row>
    <row r="95" spans="2:13" x14ac:dyDescent="0.2">
      <c r="B95" s="21">
        <v>93</v>
      </c>
      <c r="C95" s="11" t="s">
        <v>94</v>
      </c>
      <c r="D95" s="2">
        <v>7.7495000000000003</v>
      </c>
      <c r="E95" s="2">
        <f t="shared" si="8"/>
        <v>-1.7199999999999882E-2</v>
      </c>
      <c r="F95" s="2">
        <f t="shared" si="8"/>
        <v>5.6099999999999817E-2</v>
      </c>
      <c r="G95" s="10">
        <f t="shared" si="9"/>
        <v>2.0476283251549683</v>
      </c>
      <c r="H95" s="32">
        <f t="shared" si="10"/>
        <v>-2.2219647685086663E-3</v>
      </c>
      <c r="I95" s="10">
        <v>-212</v>
      </c>
      <c r="J95" s="10">
        <f t="shared" si="11"/>
        <v>44944</v>
      </c>
      <c r="K95" s="10">
        <f t="shared" si="7"/>
        <v>-434.09720493285329</v>
      </c>
      <c r="L95" s="10">
        <f t="shared" si="12"/>
        <v>11.053148622210463</v>
      </c>
      <c r="M95" s="4">
        <f t="shared" si="13"/>
        <v>-3.3036486222104626</v>
      </c>
    </row>
    <row r="96" spans="2:13" x14ac:dyDescent="0.2">
      <c r="B96" s="21">
        <v>94</v>
      </c>
      <c r="C96" s="11" t="s">
        <v>95</v>
      </c>
      <c r="D96" s="2">
        <v>7.7323000000000004</v>
      </c>
      <c r="E96" s="2">
        <f t="shared" si="8"/>
        <v>3.8899999999999935E-2</v>
      </c>
      <c r="F96" s="2">
        <f t="shared" si="8"/>
        <v>0.12129999999999974</v>
      </c>
      <c r="G96" s="10">
        <f t="shared" si="9"/>
        <v>2.0454063603864596</v>
      </c>
      <c r="H96" s="32">
        <f t="shared" si="10"/>
        <v>5.0182322228837783E-3</v>
      </c>
      <c r="I96" s="10">
        <v>-211</v>
      </c>
      <c r="J96" s="10">
        <f t="shared" si="11"/>
        <v>44521</v>
      </c>
      <c r="K96" s="10">
        <f t="shared" si="7"/>
        <v>-431.58074204154298</v>
      </c>
      <c r="L96" s="10">
        <f t="shared" si="12"/>
        <v>11.10124380210218</v>
      </c>
      <c r="M96" s="4">
        <f t="shared" si="13"/>
        <v>-3.36894380210218</v>
      </c>
    </row>
    <row r="97" spans="2:13" x14ac:dyDescent="0.2">
      <c r="B97" s="21">
        <v>95</v>
      </c>
      <c r="C97" s="11" t="s">
        <v>96</v>
      </c>
      <c r="D97" s="2">
        <v>7.7712000000000003</v>
      </c>
      <c r="E97" s="2">
        <f t="shared" si="8"/>
        <v>0.16019999999999968</v>
      </c>
      <c r="F97" s="2">
        <f t="shared" si="8"/>
        <v>-0.13399999999999945</v>
      </c>
      <c r="G97" s="10">
        <f t="shared" si="9"/>
        <v>2.0504245926093434</v>
      </c>
      <c r="H97" s="32">
        <f t="shared" si="10"/>
        <v>2.0404972221928386E-2</v>
      </c>
      <c r="I97" s="10">
        <v>-210</v>
      </c>
      <c r="J97" s="10">
        <f t="shared" si="11"/>
        <v>44100</v>
      </c>
      <c r="K97" s="10">
        <f t="shared" si="7"/>
        <v>-430.5891644479621</v>
      </c>
      <c r="L97" s="10">
        <f t="shared" si="12"/>
        <v>11.149548256871842</v>
      </c>
      <c r="M97" s="4">
        <f t="shared" si="13"/>
        <v>-3.3783482568718419</v>
      </c>
    </row>
    <row r="98" spans="2:13" x14ac:dyDescent="0.2">
      <c r="B98" s="21">
        <v>96</v>
      </c>
      <c r="C98" s="11" t="s">
        <v>97</v>
      </c>
      <c r="D98" s="2">
        <v>7.9314</v>
      </c>
      <c r="E98" s="2">
        <f t="shared" si="8"/>
        <v>2.6200000000000223E-2</v>
      </c>
      <c r="F98" s="2">
        <f t="shared" si="8"/>
        <v>0.2372999999999994</v>
      </c>
      <c r="G98" s="10">
        <f t="shared" si="9"/>
        <v>2.0708295648312718</v>
      </c>
      <c r="H98" s="32">
        <f t="shared" si="10"/>
        <v>3.2978820247953067E-3</v>
      </c>
      <c r="I98" s="10">
        <v>-209</v>
      </c>
      <c r="J98" s="10">
        <f t="shared" si="11"/>
        <v>43681</v>
      </c>
      <c r="K98" s="10">
        <f t="shared" si="7"/>
        <v>-432.80337904973578</v>
      </c>
      <c r="L98" s="10">
        <f t="shared" si="12"/>
        <v>11.198062897129924</v>
      </c>
      <c r="M98" s="4">
        <f t="shared" si="13"/>
        <v>-3.2666628971299243</v>
      </c>
    </row>
    <row r="99" spans="2:13" x14ac:dyDescent="0.2">
      <c r="B99" s="21">
        <v>97</v>
      </c>
      <c r="C99" s="11" t="s">
        <v>98</v>
      </c>
      <c r="D99" s="2">
        <v>7.9576000000000002</v>
      </c>
      <c r="E99" s="2">
        <f t="shared" si="8"/>
        <v>0.26349999999999962</v>
      </c>
      <c r="F99" s="2">
        <f t="shared" si="8"/>
        <v>-0.24139999999999961</v>
      </c>
      <c r="G99" s="10">
        <f t="shared" si="9"/>
        <v>2.0741274468560671</v>
      </c>
      <c r="H99" s="32">
        <f t="shared" si="10"/>
        <v>3.2576573210268744E-2</v>
      </c>
      <c r="I99" s="10">
        <v>-208</v>
      </c>
      <c r="J99" s="10">
        <f t="shared" si="11"/>
        <v>43264</v>
      </c>
      <c r="K99" s="10">
        <f t="shared" si="7"/>
        <v>-431.41850894606193</v>
      </c>
      <c r="L99" s="10">
        <f t="shared" si="12"/>
        <v>11.246788637449203</v>
      </c>
      <c r="M99" s="4">
        <f t="shared" si="13"/>
        <v>-3.289188637449203</v>
      </c>
    </row>
    <row r="100" spans="2:13" x14ac:dyDescent="0.2">
      <c r="B100" s="21">
        <v>98</v>
      </c>
      <c r="C100" s="11" t="s">
        <v>99</v>
      </c>
      <c r="D100" s="2">
        <v>8.2210999999999999</v>
      </c>
      <c r="E100" s="2">
        <f t="shared" si="8"/>
        <v>2.2100000000000009E-2</v>
      </c>
      <c r="F100" s="2">
        <f t="shared" si="8"/>
        <v>2.6500000000000412E-2</v>
      </c>
      <c r="G100" s="10">
        <f t="shared" si="9"/>
        <v>2.1067040200663358</v>
      </c>
      <c r="H100" s="32">
        <f t="shared" si="10"/>
        <v>2.6845979814522636E-3</v>
      </c>
      <c r="I100" s="10">
        <v>-207</v>
      </c>
      <c r="J100" s="10">
        <f t="shared" si="11"/>
        <v>42849</v>
      </c>
      <c r="K100" s="10">
        <f t="shared" si="7"/>
        <v>-436.08773215373151</v>
      </c>
      <c r="L100" s="10">
        <f t="shared" si="12"/>
        <v>11.295726396382014</v>
      </c>
      <c r="M100" s="4">
        <f t="shared" si="13"/>
        <v>-3.0746263963820137</v>
      </c>
    </row>
    <row r="101" spans="2:13" x14ac:dyDescent="0.2">
      <c r="B101" s="21">
        <v>99</v>
      </c>
      <c r="C101" s="11" t="s">
        <v>100</v>
      </c>
      <c r="D101" s="2">
        <v>8.2431999999999999</v>
      </c>
      <c r="E101" s="2">
        <f t="shared" si="8"/>
        <v>4.8600000000000421E-2</v>
      </c>
      <c r="F101" s="2">
        <f t="shared" si="8"/>
        <v>6.4099999999999824E-2</v>
      </c>
      <c r="G101" s="10">
        <f t="shared" si="9"/>
        <v>2.1093886180477881</v>
      </c>
      <c r="H101" s="32">
        <f t="shared" si="10"/>
        <v>5.8784566014806749E-3</v>
      </c>
      <c r="I101" s="10">
        <v>-206</v>
      </c>
      <c r="J101" s="10">
        <f t="shared" si="11"/>
        <v>42436</v>
      </c>
      <c r="K101" s="10">
        <f t="shared" si="7"/>
        <v>-434.53405531784438</v>
      </c>
      <c r="L101" s="10">
        <f t="shared" si="12"/>
        <v>11.344877096477546</v>
      </c>
      <c r="M101" s="4">
        <f t="shared" si="13"/>
        <v>-3.1016770964775464</v>
      </c>
    </row>
    <row r="102" spans="2:13" x14ac:dyDescent="0.2">
      <c r="B102" s="21">
        <v>100</v>
      </c>
      <c r="C102" s="11" t="s">
        <v>101</v>
      </c>
      <c r="D102" s="2">
        <v>8.2918000000000003</v>
      </c>
      <c r="E102" s="2">
        <f t="shared" si="8"/>
        <v>0.11270000000000024</v>
      </c>
      <c r="F102" s="2">
        <f t="shared" si="8"/>
        <v>3.9199999999999235E-2</v>
      </c>
      <c r="G102" s="10">
        <f t="shared" si="9"/>
        <v>2.1152670746492688</v>
      </c>
      <c r="H102" s="32">
        <f t="shared" si="10"/>
        <v>1.3500202042043163E-2</v>
      </c>
      <c r="I102" s="10">
        <v>-205</v>
      </c>
      <c r="J102" s="10">
        <f t="shared" si="11"/>
        <v>42025</v>
      </c>
      <c r="K102" s="10">
        <f t="shared" si="7"/>
        <v>-433.62975030310008</v>
      </c>
      <c r="L102" s="10">
        <f t="shared" si="12"/>
        <v>11.394241664299258</v>
      </c>
      <c r="M102" s="4">
        <f t="shared" si="13"/>
        <v>-3.1024416642992581</v>
      </c>
    </row>
    <row r="103" spans="2:13" x14ac:dyDescent="0.2">
      <c r="B103" s="21">
        <v>101</v>
      </c>
      <c r="C103" s="11" t="s">
        <v>102</v>
      </c>
      <c r="D103" s="2">
        <v>8.4045000000000005</v>
      </c>
      <c r="E103" s="2">
        <f t="shared" si="8"/>
        <v>0.15189999999999948</v>
      </c>
      <c r="F103" s="2">
        <f t="shared" si="8"/>
        <v>0.19819999999999993</v>
      </c>
      <c r="G103" s="10">
        <f t="shared" si="9"/>
        <v>2.1287672766913119</v>
      </c>
      <c r="H103" s="32">
        <f t="shared" si="10"/>
        <v>1.7912264254201116E-2</v>
      </c>
      <c r="I103" s="10">
        <v>-204</v>
      </c>
      <c r="J103" s="10">
        <f t="shared" si="11"/>
        <v>41616</v>
      </c>
      <c r="K103" s="10">
        <f t="shared" si="7"/>
        <v>-434.26852444502765</v>
      </c>
      <c r="L103" s="10">
        <f t="shared" si="12"/>
        <v>11.443821030442313</v>
      </c>
      <c r="M103" s="4">
        <f t="shared" si="13"/>
        <v>-3.0393210304423128</v>
      </c>
    </row>
    <row r="104" spans="2:13" x14ac:dyDescent="0.2">
      <c r="B104" s="21">
        <v>102</v>
      </c>
      <c r="C104" s="11" t="s">
        <v>103</v>
      </c>
      <c r="D104" s="2">
        <v>8.5564</v>
      </c>
      <c r="E104" s="2">
        <f t="shared" si="8"/>
        <v>0.35009999999999941</v>
      </c>
      <c r="F104" s="2">
        <f t="shared" si="8"/>
        <v>-0.1960999999999995</v>
      </c>
      <c r="G104" s="10">
        <f t="shared" si="9"/>
        <v>2.1466795409455131</v>
      </c>
      <c r="H104" s="32">
        <f t="shared" si="10"/>
        <v>4.0101806304889465E-2</v>
      </c>
      <c r="I104" s="10">
        <v>-203</v>
      </c>
      <c r="J104" s="10">
        <f t="shared" si="11"/>
        <v>41209</v>
      </c>
      <c r="K104" s="10">
        <f t="shared" si="7"/>
        <v>-435.77594681193915</v>
      </c>
      <c r="L104" s="10">
        <f t="shared" si="12"/>
        <v>11.493616129551157</v>
      </c>
      <c r="M104" s="4">
        <f t="shared" si="13"/>
        <v>-2.9372161295511567</v>
      </c>
    </row>
    <row r="105" spans="2:13" x14ac:dyDescent="0.2">
      <c r="B105" s="21">
        <v>103</v>
      </c>
      <c r="C105" s="11" t="s">
        <v>104</v>
      </c>
      <c r="D105" s="2">
        <v>8.9064999999999994</v>
      </c>
      <c r="E105" s="2">
        <f t="shared" si="8"/>
        <v>0.15399999999999991</v>
      </c>
      <c r="F105" s="2">
        <f t="shared" si="8"/>
        <v>-9.92999999999995E-2</v>
      </c>
      <c r="G105" s="10">
        <f t="shared" si="9"/>
        <v>2.1867813472504025</v>
      </c>
      <c r="H105" s="32">
        <f t="shared" si="10"/>
        <v>1.7142958919672768E-2</v>
      </c>
      <c r="I105" s="10">
        <v>-202</v>
      </c>
      <c r="J105" s="10">
        <f t="shared" si="11"/>
        <v>40804</v>
      </c>
      <c r="K105" s="10">
        <f t="shared" si="7"/>
        <v>-441.72983214458134</v>
      </c>
      <c r="L105" s="10">
        <f t="shared" si="12"/>
        <v>11.543627900337116</v>
      </c>
      <c r="M105" s="4">
        <f t="shared" si="13"/>
        <v>-2.6371279003371164</v>
      </c>
    </row>
    <row r="106" spans="2:13" x14ac:dyDescent="0.2">
      <c r="B106" s="21">
        <v>104</v>
      </c>
      <c r="C106" s="11" t="s">
        <v>105</v>
      </c>
      <c r="D106" s="2">
        <v>9.0604999999999993</v>
      </c>
      <c r="E106" s="2">
        <f t="shared" si="8"/>
        <v>5.4700000000000415E-2</v>
      </c>
      <c r="F106" s="2">
        <f t="shared" si="8"/>
        <v>-3.5099999999999909E-2</v>
      </c>
      <c r="G106" s="10">
        <f t="shared" si="9"/>
        <v>2.2039243061700753</v>
      </c>
      <c r="H106" s="32">
        <f t="shared" si="10"/>
        <v>6.0190435739189141E-3</v>
      </c>
      <c r="I106" s="10">
        <v>-201</v>
      </c>
      <c r="J106" s="10">
        <f t="shared" si="11"/>
        <v>40401</v>
      </c>
      <c r="K106" s="10">
        <f t="shared" si="7"/>
        <v>-442.98878554018512</v>
      </c>
      <c r="L106" s="10">
        <f t="shared" si="12"/>
        <v>11.593857285596094</v>
      </c>
      <c r="M106" s="4">
        <f t="shared" si="13"/>
        <v>-2.5333572855960949</v>
      </c>
    </row>
    <row r="107" spans="2:13" x14ac:dyDescent="0.2">
      <c r="B107" s="21">
        <v>105</v>
      </c>
      <c r="C107" s="11" t="s">
        <v>106</v>
      </c>
      <c r="D107" s="2">
        <v>9.1151999999999997</v>
      </c>
      <c r="E107" s="2">
        <f t="shared" si="8"/>
        <v>1.9600000000000506E-2</v>
      </c>
      <c r="F107" s="2">
        <f t="shared" si="8"/>
        <v>-1.9400000000000972E-2</v>
      </c>
      <c r="G107" s="10">
        <f t="shared" si="9"/>
        <v>2.2099433497439942</v>
      </c>
      <c r="H107" s="32">
        <f t="shared" si="10"/>
        <v>2.1479460313056364E-3</v>
      </c>
      <c r="I107" s="10">
        <v>-200</v>
      </c>
      <c r="J107" s="10">
        <f t="shared" si="11"/>
        <v>40000</v>
      </c>
      <c r="K107" s="10">
        <f t="shared" si="7"/>
        <v>-441.98866994879882</v>
      </c>
      <c r="L107" s="10">
        <f t="shared" si="12"/>
        <v>11.644305232226358</v>
      </c>
      <c r="M107" s="4">
        <f t="shared" si="13"/>
        <v>-2.5291052322263585</v>
      </c>
    </row>
    <row r="108" spans="2:13" x14ac:dyDescent="0.2">
      <c r="B108" s="21">
        <v>106</v>
      </c>
      <c r="C108" s="11" t="s">
        <v>107</v>
      </c>
      <c r="D108" s="2">
        <v>9.1348000000000003</v>
      </c>
      <c r="E108" s="2">
        <f t="shared" si="8"/>
        <v>1.9999999999953388E-4</v>
      </c>
      <c r="F108" s="2">
        <f t="shared" si="8"/>
        <v>-4.6999999999997044E-3</v>
      </c>
      <c r="G108" s="10">
        <f t="shared" si="9"/>
        <v>2.2120912957752998</v>
      </c>
      <c r="H108" s="32">
        <f t="shared" si="10"/>
        <v>2.1894054670124063E-5</v>
      </c>
      <c r="I108" s="10">
        <v>-199</v>
      </c>
      <c r="J108" s="10">
        <f t="shared" si="11"/>
        <v>39601</v>
      </c>
      <c r="K108" s="10">
        <f t="shared" si="7"/>
        <v>-440.20616785928468</v>
      </c>
      <c r="L108" s="10">
        <f t="shared" si="12"/>
        <v>11.694972691246376</v>
      </c>
      <c r="M108" s="4">
        <f t="shared" si="13"/>
        <v>-2.5601726912463754</v>
      </c>
    </row>
    <row r="109" spans="2:13" x14ac:dyDescent="0.2">
      <c r="B109" s="21">
        <v>107</v>
      </c>
      <c r="C109" s="11" t="s">
        <v>108</v>
      </c>
      <c r="D109" s="2">
        <v>9.1349999999999998</v>
      </c>
      <c r="E109" s="2">
        <f t="shared" si="8"/>
        <v>-4.5000000000001705E-3</v>
      </c>
      <c r="F109" s="2">
        <f t="shared" si="8"/>
        <v>2.6500000000000412E-2</v>
      </c>
      <c r="G109" s="10">
        <f t="shared" si="9"/>
        <v>2.21211318982997</v>
      </c>
      <c r="H109" s="32">
        <f t="shared" si="10"/>
        <v>-4.9273221001833178E-4</v>
      </c>
      <c r="I109" s="10">
        <v>-198</v>
      </c>
      <c r="J109" s="10">
        <f t="shared" si="11"/>
        <v>39204</v>
      </c>
      <c r="K109" s="10">
        <f t="shared" si="7"/>
        <v>-437.99841158633404</v>
      </c>
      <c r="L109" s="10">
        <f t="shared" si="12"/>
        <v>11.745860617812751</v>
      </c>
      <c r="M109" s="4">
        <f t="shared" si="13"/>
        <v>-2.6108606178127509</v>
      </c>
    </row>
    <row r="110" spans="2:13" x14ac:dyDescent="0.2">
      <c r="B110" s="21">
        <v>108</v>
      </c>
      <c r="C110" s="11" t="s">
        <v>109</v>
      </c>
      <c r="D110" s="2">
        <v>9.1304999999999996</v>
      </c>
      <c r="E110" s="2">
        <f t="shared" si="8"/>
        <v>2.2000000000000242E-2</v>
      </c>
      <c r="F110" s="2">
        <f t="shared" si="8"/>
        <v>3.989999999999938E-2</v>
      </c>
      <c r="G110" s="10">
        <f t="shared" si="9"/>
        <v>2.2116204576199516</v>
      </c>
      <c r="H110" s="32">
        <f t="shared" si="10"/>
        <v>2.4066083923024451E-3</v>
      </c>
      <c r="I110" s="10">
        <v>-197</v>
      </c>
      <c r="J110" s="10">
        <f t="shared" si="11"/>
        <v>38809</v>
      </c>
      <c r="K110" s="10">
        <f t="shared" si="7"/>
        <v>-435.68923015113046</v>
      </c>
      <c r="L110" s="10">
        <f t="shared" si="12"/>
        <v>11.796969971238211</v>
      </c>
      <c r="M110" s="4">
        <f t="shared" si="13"/>
        <v>-2.6664699712382109</v>
      </c>
    </row>
    <row r="111" spans="2:13" x14ac:dyDescent="0.2">
      <c r="B111" s="21">
        <v>109</v>
      </c>
      <c r="C111" s="11" t="s">
        <v>110</v>
      </c>
      <c r="D111" s="2">
        <v>9.1524999999999999</v>
      </c>
      <c r="E111" s="2">
        <f t="shared" si="8"/>
        <v>6.1899999999999622E-2</v>
      </c>
      <c r="F111" s="2">
        <f t="shared" si="8"/>
        <v>1.720000000000077E-2</v>
      </c>
      <c r="G111" s="10">
        <f t="shared" si="9"/>
        <v>2.2140270660122541</v>
      </c>
      <c r="H111" s="32">
        <f t="shared" si="10"/>
        <v>6.7404117580167622E-3</v>
      </c>
      <c r="I111" s="10">
        <v>-196</v>
      </c>
      <c r="J111" s="10">
        <f t="shared" si="11"/>
        <v>38416</v>
      </c>
      <c r="K111" s="10">
        <f t="shared" si="7"/>
        <v>-433.94930493840178</v>
      </c>
      <c r="L111" s="10">
        <f t="shared" si="12"/>
        <v>11.848301715009741</v>
      </c>
      <c r="M111" s="4">
        <f t="shared" si="13"/>
        <v>-2.6958017150097415</v>
      </c>
    </row>
    <row r="112" spans="2:13" x14ac:dyDescent="0.2">
      <c r="B112" s="21">
        <v>110</v>
      </c>
      <c r="C112" s="11" t="s">
        <v>111</v>
      </c>
      <c r="D112" s="2">
        <v>9.2143999999999995</v>
      </c>
      <c r="E112" s="2">
        <f t="shared" si="8"/>
        <v>7.9100000000000392E-2</v>
      </c>
      <c r="F112" s="2">
        <f t="shared" si="8"/>
        <v>1.9700000000000273E-2</v>
      </c>
      <c r="G112" s="10">
        <f t="shared" si="9"/>
        <v>2.2207674777702708</v>
      </c>
      <c r="H112" s="32">
        <f t="shared" si="10"/>
        <v>8.5477532959998825E-3</v>
      </c>
      <c r="I112" s="10">
        <v>-195</v>
      </c>
      <c r="J112" s="10">
        <f t="shared" si="11"/>
        <v>38025</v>
      </c>
      <c r="K112" s="10">
        <f t="shared" si="7"/>
        <v>-433.0496581652028</v>
      </c>
      <c r="L112" s="10">
        <f t="shared" si="12"/>
        <v>11.899856816806679</v>
      </c>
      <c r="M112" s="4">
        <f t="shared" si="13"/>
        <v>-2.6854568168066795</v>
      </c>
    </row>
    <row r="113" spans="2:13" x14ac:dyDescent="0.2">
      <c r="B113" s="21">
        <v>111</v>
      </c>
      <c r="C113" s="11" t="s">
        <v>112</v>
      </c>
      <c r="D113" s="2">
        <v>9.2934999999999999</v>
      </c>
      <c r="E113" s="2">
        <f t="shared" si="8"/>
        <v>9.8800000000000665E-2</v>
      </c>
      <c r="F113" s="2">
        <f t="shared" si="8"/>
        <v>-0.19460000000000122</v>
      </c>
      <c r="G113" s="10">
        <f t="shared" si="9"/>
        <v>2.2293152310662707</v>
      </c>
      <c r="H113" s="32">
        <f t="shared" si="10"/>
        <v>1.0574973587697212E-2</v>
      </c>
      <c r="I113" s="10">
        <v>-194</v>
      </c>
      <c r="J113" s="10">
        <f t="shared" si="11"/>
        <v>37636</v>
      </c>
      <c r="K113" s="10">
        <f t="shared" si="7"/>
        <v>-432.48715482685651</v>
      </c>
      <c r="L113" s="10">
        <f t="shared" si="12"/>
        <v>11.951636248519012</v>
      </c>
      <c r="M113" s="4">
        <f t="shared" si="13"/>
        <v>-2.6581362485190123</v>
      </c>
    </row>
    <row r="114" spans="2:13" x14ac:dyDescent="0.2">
      <c r="B114" s="21">
        <v>112</v>
      </c>
      <c r="C114" s="11" t="s">
        <v>113</v>
      </c>
      <c r="D114" s="2">
        <v>9.3923000000000005</v>
      </c>
      <c r="E114" s="2">
        <f t="shared" si="8"/>
        <v>-9.5800000000000551E-2</v>
      </c>
      <c r="F114" s="2">
        <f t="shared" si="8"/>
        <v>0.26609999999999978</v>
      </c>
      <c r="G114" s="10">
        <f t="shared" si="9"/>
        <v>2.2398902046539679</v>
      </c>
      <c r="H114" s="32">
        <f t="shared" si="10"/>
        <v>-1.0252219415987529E-2</v>
      </c>
      <c r="I114" s="10">
        <v>-193</v>
      </c>
      <c r="J114" s="10">
        <f t="shared" si="11"/>
        <v>37249</v>
      </c>
      <c r="K114" s="10">
        <f t="shared" si="7"/>
        <v>-432.2988094982158</v>
      </c>
      <c r="L114" s="10">
        <f t="shared" si="12"/>
        <v>12.003640986265671</v>
      </c>
      <c r="M114" s="4">
        <f t="shared" si="13"/>
        <v>-2.6113409862656702</v>
      </c>
    </row>
    <row r="115" spans="2:13" x14ac:dyDescent="0.2">
      <c r="B115" s="21">
        <v>113</v>
      </c>
      <c r="C115" s="11" t="s">
        <v>114</v>
      </c>
      <c r="D115" s="2">
        <v>9.2965</v>
      </c>
      <c r="E115" s="2">
        <f t="shared" si="8"/>
        <v>0.17029999999999923</v>
      </c>
      <c r="F115" s="2">
        <f t="shared" si="8"/>
        <v>-7.3799999999998533E-2</v>
      </c>
      <c r="G115" s="10">
        <f t="shared" si="9"/>
        <v>2.2296379852379804</v>
      </c>
      <c r="H115" s="32">
        <f t="shared" si="10"/>
        <v>1.8152955668926829E-2</v>
      </c>
      <c r="I115" s="10">
        <v>-192</v>
      </c>
      <c r="J115" s="10">
        <f t="shared" si="11"/>
        <v>36864</v>
      </c>
      <c r="K115" s="10">
        <f t="shared" si="7"/>
        <v>-428.09049316569224</v>
      </c>
      <c r="L115" s="10">
        <f t="shared" si="12"/>
        <v>12.055872010412941</v>
      </c>
      <c r="M115" s="4">
        <f t="shared" si="13"/>
        <v>-2.7593720104129407</v>
      </c>
    </row>
    <row r="116" spans="2:13" x14ac:dyDescent="0.2">
      <c r="B116" s="21">
        <v>114</v>
      </c>
      <c r="C116" s="11" t="s">
        <v>115</v>
      </c>
      <c r="D116" s="2">
        <v>9.4667999999999992</v>
      </c>
      <c r="E116" s="2">
        <f t="shared" si="8"/>
        <v>9.6500000000000696E-2</v>
      </c>
      <c r="F116" s="2">
        <f t="shared" si="8"/>
        <v>-8.5700000000000998E-2</v>
      </c>
      <c r="G116" s="10">
        <f t="shared" si="9"/>
        <v>2.2477909409069072</v>
      </c>
      <c r="H116" s="32">
        <f t="shared" si="10"/>
        <v>1.0141914877152214E-2</v>
      </c>
      <c r="I116" s="10">
        <v>-191</v>
      </c>
      <c r="J116" s="10">
        <f t="shared" si="11"/>
        <v>36481</v>
      </c>
      <c r="K116" s="10">
        <f t="shared" si="7"/>
        <v>-429.32806971321929</v>
      </c>
      <c r="L116" s="10">
        <f t="shared" si="12"/>
        <v>12.108330305592942</v>
      </c>
      <c r="M116" s="4">
        <f t="shared" si="13"/>
        <v>-2.6415303055929424</v>
      </c>
    </row>
    <row r="117" spans="2:13" x14ac:dyDescent="0.2">
      <c r="B117" s="21">
        <v>115</v>
      </c>
      <c r="C117" s="11" t="s">
        <v>116</v>
      </c>
      <c r="D117" s="2">
        <v>9.5632999999999999</v>
      </c>
      <c r="E117" s="2">
        <f t="shared" si="8"/>
        <v>1.0799999999999699E-2</v>
      </c>
      <c r="F117" s="2">
        <f t="shared" si="8"/>
        <v>6.4600000000000435E-2</v>
      </c>
      <c r="G117" s="10">
        <f t="shared" si="9"/>
        <v>2.2579328557840594</v>
      </c>
      <c r="H117" s="32">
        <f t="shared" si="10"/>
        <v>1.1286800867962299E-3</v>
      </c>
      <c r="I117" s="10">
        <v>-190</v>
      </c>
      <c r="J117" s="10">
        <f t="shared" si="11"/>
        <v>36100</v>
      </c>
      <c r="K117" s="10">
        <f t="shared" si="7"/>
        <v>-429.00724259897129</v>
      </c>
      <c r="L117" s="10">
        <f t="shared" si="12"/>
        <v>12.161016860722189</v>
      </c>
      <c r="M117" s="4">
        <f t="shared" si="13"/>
        <v>-2.5977168607221888</v>
      </c>
    </row>
    <row r="118" spans="2:13" x14ac:dyDescent="0.2">
      <c r="B118" s="21">
        <v>116</v>
      </c>
      <c r="C118" s="11" t="s">
        <v>117</v>
      </c>
      <c r="D118" s="2">
        <v>9.5740999999999996</v>
      </c>
      <c r="E118" s="2">
        <f t="shared" si="8"/>
        <v>7.5400000000000134E-2</v>
      </c>
      <c r="F118" s="2">
        <f t="shared" si="8"/>
        <v>-2.4399999999999977E-2</v>
      </c>
      <c r="G118" s="10">
        <f t="shared" si="9"/>
        <v>2.2590615358708557</v>
      </c>
      <c r="H118" s="32">
        <f t="shared" si="10"/>
        <v>7.8445646661720048E-3</v>
      </c>
      <c r="I118" s="10">
        <v>-189</v>
      </c>
      <c r="J118" s="10">
        <f t="shared" si="11"/>
        <v>35721</v>
      </c>
      <c r="K118" s="10">
        <f t="shared" si="7"/>
        <v>-426.96263027959174</v>
      </c>
      <c r="L118" s="10">
        <f t="shared" si="12"/>
        <v>12.213932669020235</v>
      </c>
      <c r="M118" s="4">
        <f t="shared" si="13"/>
        <v>-2.6398326690202349</v>
      </c>
    </row>
    <row r="119" spans="2:13" x14ac:dyDescent="0.2">
      <c r="B119" s="21">
        <v>117</v>
      </c>
      <c r="C119" s="11" t="s">
        <v>118</v>
      </c>
      <c r="D119" s="2">
        <v>9.6494999999999997</v>
      </c>
      <c r="E119" s="2">
        <f t="shared" si="8"/>
        <v>5.1000000000000156E-2</v>
      </c>
      <c r="F119" s="2">
        <f t="shared" si="8"/>
        <v>4.529999999999923E-2</v>
      </c>
      <c r="G119" s="10">
        <f t="shared" si="9"/>
        <v>2.2669061005370277</v>
      </c>
      <c r="H119" s="32">
        <f t="shared" si="10"/>
        <v>5.2713300355922144E-3</v>
      </c>
      <c r="I119" s="10">
        <v>-188</v>
      </c>
      <c r="J119" s="10">
        <f t="shared" si="11"/>
        <v>35344</v>
      </c>
      <c r="K119" s="10">
        <f t="shared" si="7"/>
        <v>-426.17834690096123</v>
      </c>
      <c r="L119" s="10">
        <f t="shared" si="12"/>
        <v>12.26707872802838</v>
      </c>
      <c r="M119" s="4">
        <f t="shared" si="13"/>
        <v>-2.6175787280283807</v>
      </c>
    </row>
    <row r="120" spans="2:13" x14ac:dyDescent="0.2">
      <c r="B120" s="21">
        <v>118</v>
      </c>
      <c r="C120" s="11" t="s">
        <v>119</v>
      </c>
      <c r="D120" s="2">
        <v>9.7004999999999999</v>
      </c>
      <c r="E120" s="2">
        <f t="shared" si="8"/>
        <v>9.6299999999999386E-2</v>
      </c>
      <c r="F120" s="2">
        <f t="shared" si="8"/>
        <v>-0.20049999999999812</v>
      </c>
      <c r="G120" s="10">
        <f t="shared" si="9"/>
        <v>2.2721774305726199</v>
      </c>
      <c r="H120" s="32">
        <f t="shared" si="10"/>
        <v>9.8783711689329756E-3</v>
      </c>
      <c r="I120" s="10">
        <v>-187</v>
      </c>
      <c r="J120" s="10">
        <f t="shared" si="11"/>
        <v>34969</v>
      </c>
      <c r="K120" s="10">
        <f t="shared" si="7"/>
        <v>-424.89717951707991</v>
      </c>
      <c r="L120" s="10">
        <f t="shared" si="12"/>
        <v>12.320456039628526</v>
      </c>
      <c r="M120" s="4">
        <f t="shared" si="13"/>
        <v>-2.6199560396285264</v>
      </c>
    </row>
    <row r="121" spans="2:13" x14ac:dyDescent="0.2">
      <c r="B121" s="21">
        <v>119</v>
      </c>
      <c r="C121" s="11" t="s">
        <v>120</v>
      </c>
      <c r="D121" s="2">
        <v>9.7967999999999993</v>
      </c>
      <c r="E121" s="2">
        <f t="shared" si="8"/>
        <v>-0.10419999999999874</v>
      </c>
      <c r="F121" s="2">
        <f t="shared" si="8"/>
        <v>0.20539999999999736</v>
      </c>
      <c r="G121" s="10">
        <f t="shared" si="9"/>
        <v>2.2820558017415529</v>
      </c>
      <c r="H121" s="32">
        <f t="shared" si="10"/>
        <v>-1.0693093976218204E-2</v>
      </c>
      <c r="I121" s="10">
        <v>-186</v>
      </c>
      <c r="J121" s="10">
        <f t="shared" si="11"/>
        <v>34596</v>
      </c>
      <c r="K121" s="10">
        <f t="shared" si="7"/>
        <v>-424.46237912392883</v>
      </c>
      <c r="L121" s="10">
        <f t="shared" si="12"/>
        <v>12.37406561006199</v>
      </c>
      <c r="M121" s="4">
        <f t="shared" si="13"/>
        <v>-2.5772656100619908</v>
      </c>
    </row>
    <row r="122" spans="2:13" x14ac:dyDescent="0.2">
      <c r="B122" s="21">
        <v>120</v>
      </c>
      <c r="C122" s="11" t="s">
        <v>121</v>
      </c>
      <c r="D122" s="2">
        <v>9.6926000000000005</v>
      </c>
      <c r="E122" s="2">
        <f t="shared" si="8"/>
        <v>0.10119999999999862</v>
      </c>
      <c r="F122" s="2">
        <f t="shared" si="8"/>
        <v>2.3400000000002308E-2</v>
      </c>
      <c r="G122" s="10">
        <f t="shared" si="9"/>
        <v>2.2713627077653347</v>
      </c>
      <c r="H122" s="32">
        <f t="shared" si="10"/>
        <v>1.0386824640572723E-2</v>
      </c>
      <c r="I122" s="10">
        <v>-185</v>
      </c>
      <c r="J122" s="10">
        <f t="shared" si="11"/>
        <v>34225</v>
      </c>
      <c r="K122" s="10">
        <f t="shared" si="7"/>
        <v>-420.20210093658693</v>
      </c>
      <c r="L122" s="10">
        <f t="shared" si="12"/>
        <v>12.427908449948534</v>
      </c>
      <c r="M122" s="4">
        <f t="shared" si="13"/>
        <v>-2.7353084499485334</v>
      </c>
    </row>
    <row r="123" spans="2:13" x14ac:dyDescent="0.2">
      <c r="B123" s="21">
        <v>121</v>
      </c>
      <c r="C123" s="11" t="s">
        <v>122</v>
      </c>
      <c r="D123" s="2">
        <v>9.7937999999999992</v>
      </c>
      <c r="E123" s="2">
        <f t="shared" si="8"/>
        <v>0.12460000000000093</v>
      </c>
      <c r="F123" s="2">
        <f t="shared" si="8"/>
        <v>-7.7800000000001646E-2</v>
      </c>
      <c r="G123" s="10">
        <f t="shared" si="9"/>
        <v>2.2817495324059074</v>
      </c>
      <c r="H123" s="32">
        <f t="shared" si="10"/>
        <v>1.264208555961055E-2</v>
      </c>
      <c r="I123" s="10">
        <v>-184</v>
      </c>
      <c r="J123" s="10">
        <f t="shared" si="11"/>
        <v>33856</v>
      </c>
      <c r="K123" s="10">
        <f t="shared" si="7"/>
        <v>-419.84191396268693</v>
      </c>
      <c r="L123" s="10">
        <f t="shared" si="12"/>
        <v>12.481985574305389</v>
      </c>
      <c r="M123" s="4">
        <f t="shared" si="13"/>
        <v>-2.6881855743053897</v>
      </c>
    </row>
    <row r="124" spans="2:13" x14ac:dyDescent="0.2">
      <c r="B124" s="21">
        <v>122</v>
      </c>
      <c r="C124" s="11" t="s">
        <v>123</v>
      </c>
      <c r="D124" s="2">
        <v>9.9184000000000001</v>
      </c>
      <c r="E124" s="2">
        <f t="shared" si="8"/>
        <v>4.6799999999999287E-2</v>
      </c>
      <c r="F124" s="2">
        <f t="shared" si="8"/>
        <v>-2.9599999999998516E-2</v>
      </c>
      <c r="G124" s="10">
        <f t="shared" si="9"/>
        <v>2.2943916179655179</v>
      </c>
      <c r="H124" s="32">
        <f t="shared" si="10"/>
        <v>4.7074057436957695E-3</v>
      </c>
      <c r="I124" s="10">
        <v>-183</v>
      </c>
      <c r="J124" s="10">
        <f t="shared" si="11"/>
        <v>33489</v>
      </c>
      <c r="K124" s="10">
        <f t="shared" si="7"/>
        <v>-419.8736660876898</v>
      </c>
      <c r="L124" s="10">
        <f t="shared" si="12"/>
        <v>12.536298002566395</v>
      </c>
      <c r="M124" s="4">
        <f t="shared" si="13"/>
        <v>-2.6178980025663954</v>
      </c>
    </row>
    <row r="125" spans="2:13" x14ac:dyDescent="0.2">
      <c r="B125" s="21">
        <v>123</v>
      </c>
      <c r="C125" s="11" t="s">
        <v>124</v>
      </c>
      <c r="D125" s="2">
        <v>9.9651999999999994</v>
      </c>
      <c r="E125" s="2">
        <f t="shared" si="8"/>
        <v>1.720000000000077E-2</v>
      </c>
      <c r="F125" s="2">
        <f t="shared" si="8"/>
        <v>-1.010000000000133E-2</v>
      </c>
      <c r="G125" s="10">
        <f t="shared" si="9"/>
        <v>2.2990990237092137</v>
      </c>
      <c r="H125" s="32">
        <f t="shared" si="10"/>
        <v>1.7245186651710931E-3</v>
      </c>
      <c r="I125" s="10">
        <v>-182</v>
      </c>
      <c r="J125" s="10">
        <f t="shared" si="11"/>
        <v>33124</v>
      </c>
      <c r="K125" s="10">
        <f t="shared" si="7"/>
        <v>-418.43602231507691</v>
      </c>
      <c r="L125" s="10">
        <f t="shared" si="12"/>
        <v>12.59084675860122</v>
      </c>
      <c r="M125" s="4">
        <f t="shared" si="13"/>
        <v>-2.6256467586012207</v>
      </c>
    </row>
    <row r="126" spans="2:13" x14ac:dyDescent="0.2">
      <c r="B126" s="21">
        <v>124</v>
      </c>
      <c r="C126" s="11" t="s">
        <v>125</v>
      </c>
      <c r="D126" s="2">
        <v>9.9824000000000002</v>
      </c>
      <c r="E126" s="2">
        <f t="shared" si="8"/>
        <v>7.0999999999994401E-3</v>
      </c>
      <c r="F126" s="2">
        <f t="shared" si="8"/>
        <v>5.2500000000000213E-2</v>
      </c>
      <c r="G126" s="10">
        <f t="shared" si="9"/>
        <v>2.3008235423743848</v>
      </c>
      <c r="H126" s="32">
        <f t="shared" si="10"/>
        <v>7.1099898348192525E-4</v>
      </c>
      <c r="I126" s="10">
        <v>-181</v>
      </c>
      <c r="J126" s="10">
        <f t="shared" si="11"/>
        <v>32761</v>
      </c>
      <c r="K126" s="10">
        <f t="shared" si="7"/>
        <v>-416.44906116976364</v>
      </c>
      <c r="L126" s="10">
        <f t="shared" si="12"/>
        <v>12.645632870734659</v>
      </c>
      <c r="M126" s="4">
        <f t="shared" si="13"/>
        <v>-2.6632328707346584</v>
      </c>
    </row>
    <row r="127" spans="2:13" x14ac:dyDescent="0.2">
      <c r="B127" s="21">
        <v>125</v>
      </c>
      <c r="C127" s="11" t="s">
        <v>126</v>
      </c>
      <c r="D127" s="2">
        <v>9.9894999999999996</v>
      </c>
      <c r="E127" s="2">
        <f t="shared" si="8"/>
        <v>5.9599999999999653E-2</v>
      </c>
      <c r="F127" s="2">
        <f t="shared" si="8"/>
        <v>-2.1199999999998553E-2</v>
      </c>
      <c r="G127" s="10">
        <f t="shared" si="9"/>
        <v>2.3015345413578667</v>
      </c>
      <c r="H127" s="32">
        <f t="shared" si="10"/>
        <v>5.9485368983707154E-3</v>
      </c>
      <c r="I127" s="10">
        <v>-180</v>
      </c>
      <c r="J127" s="10">
        <f t="shared" si="11"/>
        <v>32400</v>
      </c>
      <c r="K127" s="10">
        <f t="shared" si="7"/>
        <v>-414.27621744441603</v>
      </c>
      <c r="L127" s="10">
        <f t="shared" si="12"/>
        <v>12.700657371766026</v>
      </c>
      <c r="M127" s="4">
        <f t="shared" si="13"/>
        <v>-2.711157371766026</v>
      </c>
    </row>
    <row r="128" spans="2:13" x14ac:dyDescent="0.2">
      <c r="B128" s="21">
        <v>126</v>
      </c>
      <c r="C128" s="11" t="s">
        <v>127</v>
      </c>
      <c r="D128" s="2">
        <v>10.049099999999999</v>
      </c>
      <c r="E128" s="2">
        <f t="shared" si="8"/>
        <v>3.84000000000011E-2</v>
      </c>
      <c r="F128" s="2">
        <f t="shared" si="8"/>
        <v>6.1499999999998778E-2</v>
      </c>
      <c r="G128" s="10">
        <f t="shared" si="9"/>
        <v>2.3074830782562374</v>
      </c>
      <c r="H128" s="32">
        <f t="shared" si="10"/>
        <v>3.8139553398299775E-3</v>
      </c>
      <c r="I128" s="10">
        <v>-179</v>
      </c>
      <c r="J128" s="10">
        <f t="shared" si="11"/>
        <v>32041</v>
      </c>
      <c r="K128" s="10">
        <f t="shared" si="7"/>
        <v>-413.0394710078665</v>
      </c>
      <c r="L128" s="10">
        <f t="shared" si="12"/>
        <v>12.755921298988602</v>
      </c>
      <c r="M128" s="4">
        <f t="shared" si="13"/>
        <v>-2.7068212989886025</v>
      </c>
    </row>
    <row r="129" spans="2:13" x14ac:dyDescent="0.2">
      <c r="B129" s="21">
        <v>127</v>
      </c>
      <c r="C129" s="11" t="s">
        <v>128</v>
      </c>
      <c r="D129" s="2">
        <v>10.0875</v>
      </c>
      <c r="E129" s="2">
        <f t="shared" si="8"/>
        <v>9.9899999999999878E-2</v>
      </c>
      <c r="F129" s="2">
        <f t="shared" si="8"/>
        <v>-8.680000000000021E-2</v>
      </c>
      <c r="G129" s="10">
        <f t="shared" si="9"/>
        <v>2.3112970335960674</v>
      </c>
      <c r="H129" s="32">
        <f t="shared" si="10"/>
        <v>9.8546289718166591E-3</v>
      </c>
      <c r="I129" s="10">
        <v>-178</v>
      </c>
      <c r="J129" s="10">
        <f t="shared" si="11"/>
        <v>31684</v>
      </c>
      <c r="K129" s="10">
        <f t="shared" si="7"/>
        <v>-411.41087198010001</v>
      </c>
      <c r="L129" s="10">
        <f t="shared" si="12"/>
        <v>12.811425694209225</v>
      </c>
      <c r="M129" s="4">
        <f t="shared" si="13"/>
        <v>-2.7239256942092247</v>
      </c>
    </row>
    <row r="130" spans="2:13" x14ac:dyDescent="0.2">
      <c r="B130" s="21">
        <v>128</v>
      </c>
      <c r="C130" s="11" t="s">
        <v>129</v>
      </c>
      <c r="D130" s="2">
        <v>10.1874</v>
      </c>
      <c r="E130" s="2">
        <f t="shared" si="8"/>
        <v>1.3099999999999667E-2</v>
      </c>
      <c r="F130" s="2">
        <f t="shared" si="8"/>
        <v>1.5399999999999636E-2</v>
      </c>
      <c r="G130" s="10">
        <f t="shared" si="9"/>
        <v>2.3211516625678841</v>
      </c>
      <c r="H130" s="32">
        <f t="shared" si="10"/>
        <v>1.2850761287626078E-3</v>
      </c>
      <c r="I130" s="10">
        <v>-177</v>
      </c>
      <c r="J130" s="10">
        <f t="shared" si="11"/>
        <v>31329</v>
      </c>
      <c r="K130" s="10">
        <f t="shared" si="7"/>
        <v>-410.8438442745155</v>
      </c>
      <c r="L130" s="10">
        <f t="shared" si="12"/>
        <v>12.867171603767902</v>
      </c>
      <c r="M130" s="4">
        <f t="shared" si="13"/>
        <v>-2.679771603767902</v>
      </c>
    </row>
    <row r="131" spans="2:13" x14ac:dyDescent="0.2">
      <c r="B131" s="21">
        <v>129</v>
      </c>
      <c r="C131" s="11" t="s">
        <v>130</v>
      </c>
      <c r="D131" s="2">
        <v>10.2005</v>
      </c>
      <c r="E131" s="2">
        <f t="shared" si="8"/>
        <v>2.8499999999999304E-2</v>
      </c>
      <c r="F131" s="2">
        <f t="shared" si="8"/>
        <v>0.12090000000000067</v>
      </c>
      <c r="G131" s="10">
        <f t="shared" si="9"/>
        <v>2.3224367386966467</v>
      </c>
      <c r="H131" s="32">
        <f t="shared" si="10"/>
        <v>2.7900847782236227E-3</v>
      </c>
      <c r="I131" s="10">
        <v>-176</v>
      </c>
      <c r="J131" s="10">
        <f t="shared" si="11"/>
        <v>30976</v>
      </c>
      <c r="K131" s="10">
        <f t="shared" ref="K131:K194" si="14">I131*G131</f>
        <v>-408.74886601060985</v>
      </c>
      <c r="L131" s="10">
        <f t="shared" si="12"/>
        <v>12.923160078557547</v>
      </c>
      <c r="M131" s="4">
        <f t="shared" si="13"/>
        <v>-2.7226600785575474</v>
      </c>
    </row>
    <row r="132" spans="2:13" x14ac:dyDescent="0.2">
      <c r="B132" s="21">
        <v>130</v>
      </c>
      <c r="C132" s="11" t="s">
        <v>131</v>
      </c>
      <c r="D132" s="2">
        <v>10.228999999999999</v>
      </c>
      <c r="E132" s="2">
        <f t="shared" ref="E132:F195" si="15">D133-D132</f>
        <v>0.14939999999999998</v>
      </c>
      <c r="F132" s="2">
        <f t="shared" si="15"/>
        <v>-3.8299999999999557E-2</v>
      </c>
      <c r="G132" s="10">
        <f t="shared" ref="G132:G195" si="16">LN(D132)</f>
        <v>2.3252268234748703</v>
      </c>
      <c r="H132" s="32">
        <f t="shared" ref="H132:H195" si="17">G133-G132</f>
        <v>1.4499899799795379E-2</v>
      </c>
      <c r="I132" s="10">
        <v>-175</v>
      </c>
      <c r="J132" s="10">
        <f t="shared" ref="J132:J195" si="18">POWER(I132,2)</f>
        <v>30625</v>
      </c>
      <c r="K132" s="10">
        <f t="shared" si="14"/>
        <v>-406.91469410810231</v>
      </c>
      <c r="L132" s="10">
        <f t="shared" ref="L132:L195" si="19">EXP($C$614+($C$615*I132))</f>
        <v>12.979392174043783</v>
      </c>
      <c r="M132" s="4">
        <f t="shared" ref="M132:M195" si="20">D132-L132</f>
        <v>-2.7503921740437836</v>
      </c>
    </row>
    <row r="133" spans="2:13" x14ac:dyDescent="0.2">
      <c r="B133" s="21">
        <v>131</v>
      </c>
      <c r="C133" s="11" t="s">
        <v>132</v>
      </c>
      <c r="D133" s="2">
        <v>10.378399999999999</v>
      </c>
      <c r="E133" s="2">
        <f t="shared" si="15"/>
        <v>0.11110000000000042</v>
      </c>
      <c r="F133" s="2">
        <f t="shared" si="15"/>
        <v>0.11459999999999937</v>
      </c>
      <c r="G133" s="10">
        <f t="shared" si="16"/>
        <v>2.3397267232746657</v>
      </c>
      <c r="H133" s="32">
        <f t="shared" si="17"/>
        <v>1.0648033555228587E-2</v>
      </c>
      <c r="I133" s="10">
        <v>-174</v>
      </c>
      <c r="J133" s="10">
        <f t="shared" si="18"/>
        <v>30276</v>
      </c>
      <c r="K133" s="10">
        <f t="shared" si="14"/>
        <v>-407.1124498497918</v>
      </c>
      <c r="L133" s="10">
        <f t="shared" si="19"/>
        <v>13.035868950284845</v>
      </c>
      <c r="M133" s="4">
        <f t="shared" si="20"/>
        <v>-2.6574689502848461</v>
      </c>
    </row>
    <row r="134" spans="2:13" x14ac:dyDescent="0.2">
      <c r="B134" s="21">
        <v>132</v>
      </c>
      <c r="C134" s="11" t="s">
        <v>133</v>
      </c>
      <c r="D134" s="2">
        <v>10.4895</v>
      </c>
      <c r="E134" s="2">
        <f t="shared" si="15"/>
        <v>0.22569999999999979</v>
      </c>
      <c r="F134" s="2">
        <f t="shared" si="15"/>
        <v>-0.19719999999999871</v>
      </c>
      <c r="G134" s="10">
        <f t="shared" si="16"/>
        <v>2.3503747568298943</v>
      </c>
      <c r="H134" s="32">
        <f t="shared" si="17"/>
        <v>2.1288537343754577E-2</v>
      </c>
      <c r="I134" s="10">
        <v>-173</v>
      </c>
      <c r="J134" s="10">
        <f t="shared" si="18"/>
        <v>29929</v>
      </c>
      <c r="K134" s="10">
        <f t="shared" si="14"/>
        <v>-406.6148329315717</v>
      </c>
      <c r="L134" s="10">
        <f t="shared" si="19"/>
        <v>13.092591471951572</v>
      </c>
      <c r="M134" s="4">
        <f t="shared" si="20"/>
        <v>-2.6030914719515721</v>
      </c>
    </row>
    <row r="135" spans="2:13" x14ac:dyDescent="0.2">
      <c r="B135" s="21">
        <v>133</v>
      </c>
      <c r="C135" s="11" t="s">
        <v>134</v>
      </c>
      <c r="D135" s="2">
        <v>10.715199999999999</v>
      </c>
      <c r="E135" s="2">
        <f t="shared" si="15"/>
        <v>2.850000000000108E-2</v>
      </c>
      <c r="F135" s="2">
        <f t="shared" si="15"/>
        <v>-5.7700000000002305E-2</v>
      </c>
      <c r="G135" s="10">
        <f t="shared" si="16"/>
        <v>2.3716632941736489</v>
      </c>
      <c r="H135" s="32">
        <f t="shared" si="17"/>
        <v>2.6562420960161148E-3</v>
      </c>
      <c r="I135" s="10">
        <v>-172</v>
      </c>
      <c r="J135" s="10">
        <f t="shared" si="18"/>
        <v>29584</v>
      </c>
      <c r="K135" s="10">
        <f t="shared" si="14"/>
        <v>-407.9260865978676</v>
      </c>
      <c r="L135" s="10">
        <f t="shared" si="19"/>
        <v>13.149560808347438</v>
      </c>
      <c r="M135" s="4">
        <f t="shared" si="20"/>
        <v>-2.4343608083474386</v>
      </c>
    </row>
    <row r="136" spans="2:13" x14ac:dyDescent="0.2">
      <c r="B136" s="21">
        <v>134</v>
      </c>
      <c r="C136" s="11" t="s">
        <v>135</v>
      </c>
      <c r="D136" s="2">
        <v>10.7437</v>
      </c>
      <c r="E136" s="2">
        <f t="shared" si="15"/>
        <v>-2.9200000000001225E-2</v>
      </c>
      <c r="F136" s="2">
        <f t="shared" si="15"/>
        <v>0.13470000000000226</v>
      </c>
      <c r="G136" s="10">
        <f t="shared" si="16"/>
        <v>2.374319536269665</v>
      </c>
      <c r="H136" s="32">
        <f t="shared" si="17"/>
        <v>-2.7215719886650724E-3</v>
      </c>
      <c r="I136" s="10">
        <v>-171</v>
      </c>
      <c r="J136" s="10">
        <f t="shared" si="18"/>
        <v>29241</v>
      </c>
      <c r="K136" s="10">
        <f t="shared" si="14"/>
        <v>-406.0086407021127</v>
      </c>
      <c r="L136" s="10">
        <f t="shared" si="19"/>
        <v>13.206778033428787</v>
      </c>
      <c r="M136" s="4">
        <f t="shared" si="20"/>
        <v>-2.4630780334287863</v>
      </c>
    </row>
    <row r="137" spans="2:13" x14ac:dyDescent="0.2">
      <c r="B137" s="21">
        <v>135</v>
      </c>
      <c r="C137" s="11" t="s">
        <v>136</v>
      </c>
      <c r="D137" s="2">
        <v>10.714499999999999</v>
      </c>
      <c r="E137" s="2">
        <f t="shared" si="15"/>
        <v>0.10550000000000104</v>
      </c>
      <c r="F137" s="2">
        <f t="shared" si="15"/>
        <v>9.1299999999998604E-2</v>
      </c>
      <c r="G137" s="10">
        <f t="shared" si="16"/>
        <v>2.3715979642809999</v>
      </c>
      <c r="H137" s="32">
        <f t="shared" si="17"/>
        <v>9.7983091373357034E-3</v>
      </c>
      <c r="I137" s="10">
        <v>-170</v>
      </c>
      <c r="J137" s="10">
        <f t="shared" si="18"/>
        <v>28900</v>
      </c>
      <c r="K137" s="10">
        <f t="shared" si="14"/>
        <v>-403.17165392776997</v>
      </c>
      <c r="L137" s="10">
        <f t="shared" si="19"/>
        <v>13.264244225824989</v>
      </c>
      <c r="M137" s="4">
        <f t="shared" si="20"/>
        <v>-2.5497442258249894</v>
      </c>
    </row>
    <row r="138" spans="2:13" x14ac:dyDescent="0.2">
      <c r="B138" s="21">
        <v>136</v>
      </c>
      <c r="C138" s="11" t="s">
        <v>137</v>
      </c>
      <c r="D138" s="2">
        <v>10.82</v>
      </c>
      <c r="E138" s="2">
        <f t="shared" si="15"/>
        <v>0.19679999999999964</v>
      </c>
      <c r="F138" s="2">
        <f t="shared" si="15"/>
        <v>-0.14979999999999905</v>
      </c>
      <c r="G138" s="10">
        <f t="shared" si="16"/>
        <v>2.3813962734183356</v>
      </c>
      <c r="H138" s="32">
        <f t="shared" si="17"/>
        <v>1.8025107012443531E-2</v>
      </c>
      <c r="I138" s="10">
        <v>-169</v>
      </c>
      <c r="J138" s="10">
        <f t="shared" si="18"/>
        <v>28561</v>
      </c>
      <c r="K138" s="10">
        <f t="shared" si="14"/>
        <v>-402.45597020769873</v>
      </c>
      <c r="L138" s="10">
        <f t="shared" si="19"/>
        <v>13.321960468858835</v>
      </c>
      <c r="M138" s="4">
        <f t="shared" si="20"/>
        <v>-2.5019604688588348</v>
      </c>
    </row>
    <row r="139" spans="2:13" x14ac:dyDescent="0.2">
      <c r="B139" s="21">
        <v>137</v>
      </c>
      <c r="C139" s="11" t="s">
        <v>138</v>
      </c>
      <c r="D139" s="2">
        <v>11.0168</v>
      </c>
      <c r="E139" s="2">
        <f t="shared" si="15"/>
        <v>4.7000000000000597E-2</v>
      </c>
      <c r="F139" s="2">
        <f t="shared" si="15"/>
        <v>0.26059999999999839</v>
      </c>
      <c r="G139" s="10">
        <f t="shared" si="16"/>
        <v>2.3994213804307791</v>
      </c>
      <c r="H139" s="32">
        <f t="shared" si="17"/>
        <v>4.2571371233188771E-3</v>
      </c>
      <c r="I139" s="10">
        <v>-168</v>
      </c>
      <c r="J139" s="10">
        <f t="shared" si="18"/>
        <v>28224</v>
      </c>
      <c r="K139" s="10">
        <f t="shared" si="14"/>
        <v>-403.10279191237089</v>
      </c>
      <c r="L139" s="10">
        <f t="shared" si="19"/>
        <v>13.379927850566943</v>
      </c>
      <c r="M139" s="4">
        <f t="shared" si="20"/>
        <v>-2.3631278505669435</v>
      </c>
    </row>
    <row r="140" spans="2:13" x14ac:dyDescent="0.2">
      <c r="B140" s="21">
        <v>138</v>
      </c>
      <c r="C140" s="11" t="s">
        <v>139</v>
      </c>
      <c r="D140" s="2">
        <v>11.063800000000001</v>
      </c>
      <c r="E140" s="2">
        <f t="shared" si="15"/>
        <v>0.30759999999999899</v>
      </c>
      <c r="F140" s="2">
        <f t="shared" si="15"/>
        <v>-0.12289999999999779</v>
      </c>
      <c r="G140" s="10">
        <f t="shared" si="16"/>
        <v>2.403678517554098</v>
      </c>
      <c r="H140" s="32">
        <f t="shared" si="17"/>
        <v>2.7422913674955307E-2</v>
      </c>
      <c r="I140" s="10">
        <v>-167</v>
      </c>
      <c r="J140" s="10">
        <f t="shared" si="18"/>
        <v>27889</v>
      </c>
      <c r="K140" s="10">
        <f t="shared" si="14"/>
        <v>-401.41431243153437</v>
      </c>
      <c r="L140" s="10">
        <f t="shared" si="19"/>
        <v>13.438147463720261</v>
      </c>
      <c r="M140" s="4">
        <f t="shared" si="20"/>
        <v>-2.3743474637202606</v>
      </c>
    </row>
    <row r="141" spans="2:13" x14ac:dyDescent="0.2">
      <c r="B141" s="21">
        <v>139</v>
      </c>
      <c r="C141" s="11" t="s">
        <v>140</v>
      </c>
      <c r="D141" s="2">
        <v>11.3714</v>
      </c>
      <c r="E141" s="2">
        <f t="shared" si="15"/>
        <v>0.1847000000000012</v>
      </c>
      <c r="F141" s="2">
        <f t="shared" si="15"/>
        <v>0.11759999999999771</v>
      </c>
      <c r="G141" s="10">
        <f t="shared" si="16"/>
        <v>2.4311014312290533</v>
      </c>
      <c r="H141" s="32">
        <f t="shared" si="17"/>
        <v>1.611200485082076E-2</v>
      </c>
      <c r="I141" s="10">
        <v>-166</v>
      </c>
      <c r="J141" s="10">
        <f t="shared" si="18"/>
        <v>27556</v>
      </c>
      <c r="K141" s="10">
        <f t="shared" si="14"/>
        <v>-403.56283758402287</v>
      </c>
      <c r="L141" s="10">
        <f t="shared" si="19"/>
        <v>13.496620405844675</v>
      </c>
      <c r="M141" s="4">
        <f t="shared" si="20"/>
        <v>-2.1252204058446758</v>
      </c>
    </row>
    <row r="142" spans="2:13" x14ac:dyDescent="0.2">
      <c r="B142" s="21">
        <v>140</v>
      </c>
      <c r="C142" s="11" t="s">
        <v>141</v>
      </c>
      <c r="D142" s="2">
        <v>11.556100000000001</v>
      </c>
      <c r="E142" s="2">
        <f t="shared" si="15"/>
        <v>0.3022999999999989</v>
      </c>
      <c r="F142" s="2">
        <f t="shared" si="15"/>
        <v>-0.1338999999999988</v>
      </c>
      <c r="G142" s="10">
        <f t="shared" si="16"/>
        <v>2.4472134360798741</v>
      </c>
      <c r="H142" s="32">
        <f t="shared" si="17"/>
        <v>2.5823041137639002E-2</v>
      </c>
      <c r="I142" s="10">
        <v>-165</v>
      </c>
      <c r="J142" s="10">
        <f t="shared" si="18"/>
        <v>27225</v>
      </c>
      <c r="K142" s="10">
        <f t="shared" si="14"/>
        <v>-403.7902169531792</v>
      </c>
      <c r="L142" s="10">
        <f t="shared" si="19"/>
        <v>13.555347779241698</v>
      </c>
      <c r="M142" s="4">
        <f t="shared" si="20"/>
        <v>-1.9992477792416974</v>
      </c>
    </row>
    <row r="143" spans="2:13" x14ac:dyDescent="0.2">
      <c r="B143" s="21">
        <v>141</v>
      </c>
      <c r="C143" s="11" t="s">
        <v>142</v>
      </c>
      <c r="D143" s="2">
        <v>11.8584</v>
      </c>
      <c r="E143" s="2">
        <f t="shared" si="15"/>
        <v>0.16840000000000011</v>
      </c>
      <c r="F143" s="2">
        <f t="shared" si="15"/>
        <v>-0.11679999999999957</v>
      </c>
      <c r="G143" s="10">
        <f t="shared" si="16"/>
        <v>2.4730364772175131</v>
      </c>
      <c r="H143" s="32">
        <f t="shared" si="17"/>
        <v>1.4101015721846633E-2</v>
      </c>
      <c r="I143" s="10">
        <v>-164</v>
      </c>
      <c r="J143" s="10">
        <f t="shared" si="18"/>
        <v>26896</v>
      </c>
      <c r="K143" s="10">
        <f t="shared" si="14"/>
        <v>-405.57798226367214</v>
      </c>
      <c r="L143" s="10">
        <f t="shared" si="19"/>
        <v>13.614330691009252</v>
      </c>
      <c r="M143" s="4">
        <f t="shared" si="20"/>
        <v>-1.7559306910092527</v>
      </c>
    </row>
    <row r="144" spans="2:13" x14ac:dyDescent="0.2">
      <c r="B144" s="21">
        <v>142</v>
      </c>
      <c r="C144" s="11" t="s">
        <v>143</v>
      </c>
      <c r="D144" s="2">
        <v>12.0268</v>
      </c>
      <c r="E144" s="2">
        <f t="shared" si="15"/>
        <v>5.1600000000000534E-2</v>
      </c>
      <c r="F144" s="2">
        <f t="shared" si="15"/>
        <v>0.16249999999999964</v>
      </c>
      <c r="G144" s="10">
        <f t="shared" si="16"/>
        <v>2.4871374929393597</v>
      </c>
      <c r="H144" s="32">
        <f t="shared" si="17"/>
        <v>4.2812404638636892E-3</v>
      </c>
      <c r="I144" s="10">
        <v>-163</v>
      </c>
      <c r="J144" s="10">
        <f t="shared" si="18"/>
        <v>26569</v>
      </c>
      <c r="K144" s="10">
        <f t="shared" si="14"/>
        <v>-405.40341134911563</v>
      </c>
      <c r="L144" s="10">
        <f t="shared" si="19"/>
        <v>13.673570253062513</v>
      </c>
      <c r="M144" s="4">
        <f t="shared" si="20"/>
        <v>-1.6467702530625132</v>
      </c>
    </row>
    <row r="145" spans="2:13" x14ac:dyDescent="0.2">
      <c r="B145" s="21">
        <v>143</v>
      </c>
      <c r="C145" s="11" t="s">
        <v>144</v>
      </c>
      <c r="D145" s="2">
        <v>12.0784</v>
      </c>
      <c r="E145" s="2">
        <f t="shared" si="15"/>
        <v>0.21410000000000018</v>
      </c>
      <c r="F145" s="2">
        <f t="shared" si="15"/>
        <v>0.10529999999999973</v>
      </c>
      <c r="G145" s="10">
        <f t="shared" si="16"/>
        <v>2.4914187334032234</v>
      </c>
      <c r="H145" s="32">
        <f t="shared" si="17"/>
        <v>1.7570586900733876E-2</v>
      </c>
      <c r="I145" s="10">
        <v>-162</v>
      </c>
      <c r="J145" s="10">
        <f t="shared" si="18"/>
        <v>26244</v>
      </c>
      <c r="K145" s="10">
        <f t="shared" si="14"/>
        <v>-403.60983481132217</v>
      </c>
      <c r="L145" s="10">
        <f t="shared" si="19"/>
        <v>13.73306758215494</v>
      </c>
      <c r="M145" s="4">
        <f t="shared" si="20"/>
        <v>-1.6546675821549393</v>
      </c>
    </row>
    <row r="146" spans="2:13" x14ac:dyDescent="0.2">
      <c r="B146" s="21">
        <v>144</v>
      </c>
      <c r="C146" s="11" t="s">
        <v>145</v>
      </c>
      <c r="D146" s="2">
        <v>12.2925</v>
      </c>
      <c r="E146" s="2">
        <f t="shared" si="15"/>
        <v>0.31939999999999991</v>
      </c>
      <c r="F146" s="2">
        <f t="shared" si="15"/>
        <v>-9.6000000000007191E-3</v>
      </c>
      <c r="G146" s="10">
        <f t="shared" si="16"/>
        <v>2.5089893203039573</v>
      </c>
      <c r="H146" s="32">
        <f t="shared" si="17"/>
        <v>2.5651492390873276E-2</v>
      </c>
      <c r="I146" s="10">
        <v>-161</v>
      </c>
      <c r="J146" s="10">
        <f t="shared" si="18"/>
        <v>25921</v>
      </c>
      <c r="K146" s="10">
        <f t="shared" si="14"/>
        <v>-403.94728056893712</v>
      </c>
      <c r="L146" s="10">
        <f t="shared" si="19"/>
        <v>13.792823799899235</v>
      </c>
      <c r="M146" s="4">
        <f t="shared" si="20"/>
        <v>-1.5003237998992347</v>
      </c>
    </row>
    <row r="147" spans="2:13" x14ac:dyDescent="0.2">
      <c r="B147" s="21">
        <v>145</v>
      </c>
      <c r="C147" s="11" t="s">
        <v>146</v>
      </c>
      <c r="D147" s="2">
        <v>12.6119</v>
      </c>
      <c r="E147" s="2">
        <f t="shared" si="15"/>
        <v>0.30979999999999919</v>
      </c>
      <c r="F147" s="2">
        <f t="shared" si="15"/>
        <v>-0.37009999999999899</v>
      </c>
      <c r="G147" s="10">
        <f t="shared" si="16"/>
        <v>2.5346408126948305</v>
      </c>
      <c r="H147" s="32">
        <f t="shared" si="17"/>
        <v>2.4267255951243349E-2</v>
      </c>
      <c r="I147" s="10">
        <v>-160</v>
      </c>
      <c r="J147" s="10">
        <f t="shared" si="18"/>
        <v>25600</v>
      </c>
      <c r="K147" s="10">
        <f t="shared" si="14"/>
        <v>-405.54253003117287</v>
      </c>
      <c r="L147" s="10">
        <f t="shared" si="19"/>
        <v>13.852840032788562</v>
      </c>
      <c r="M147" s="4">
        <f t="shared" si="20"/>
        <v>-1.2409400327885614</v>
      </c>
    </row>
    <row r="148" spans="2:13" x14ac:dyDescent="0.2">
      <c r="B148" s="21">
        <v>146</v>
      </c>
      <c r="C148" s="11" t="s">
        <v>147</v>
      </c>
      <c r="D148" s="2">
        <v>12.9217</v>
      </c>
      <c r="E148" s="2">
        <f t="shared" si="15"/>
        <v>-6.0299999999999798E-2</v>
      </c>
      <c r="F148" s="2">
        <f t="shared" si="15"/>
        <v>-0.40060000000000073</v>
      </c>
      <c r="G148" s="10">
        <f t="shared" si="16"/>
        <v>2.5589080686460739</v>
      </c>
      <c r="H148" s="32">
        <f t="shared" si="17"/>
        <v>-4.6774910651974366E-3</v>
      </c>
      <c r="I148" s="10">
        <v>-159</v>
      </c>
      <c r="J148" s="10">
        <f t="shared" si="18"/>
        <v>25281</v>
      </c>
      <c r="K148" s="10">
        <f t="shared" si="14"/>
        <v>-406.86638291472576</v>
      </c>
      <c r="L148" s="10">
        <f t="shared" si="19"/>
        <v>13.913117412217746</v>
      </c>
      <c r="M148" s="4">
        <f t="shared" si="20"/>
        <v>-0.99141741221774637</v>
      </c>
    </row>
    <row r="149" spans="2:13" x14ac:dyDescent="0.2">
      <c r="B149" s="21">
        <v>147</v>
      </c>
      <c r="C149" s="11" t="s">
        <v>148</v>
      </c>
      <c r="D149" s="2">
        <v>12.8614</v>
      </c>
      <c r="E149" s="2">
        <f t="shared" si="15"/>
        <v>-0.46090000000000053</v>
      </c>
      <c r="F149" s="2">
        <f t="shared" si="15"/>
        <v>0.56090000000000195</v>
      </c>
      <c r="G149" s="10">
        <f t="shared" si="16"/>
        <v>2.5542305775808765</v>
      </c>
      <c r="H149" s="32">
        <f t="shared" si="17"/>
        <v>-3.6493783202173447E-2</v>
      </c>
      <c r="I149" s="10">
        <v>-158</v>
      </c>
      <c r="J149" s="10">
        <f t="shared" si="18"/>
        <v>24964</v>
      </c>
      <c r="K149" s="10">
        <f t="shared" si="14"/>
        <v>-403.56843125777846</v>
      </c>
      <c r="L149" s="10">
        <f t="shared" si="19"/>
        <v>13.973657074504617</v>
      </c>
      <c r="M149" s="4">
        <f t="shared" si="20"/>
        <v>-1.1122570745046172</v>
      </c>
    </row>
    <row r="150" spans="2:13" x14ac:dyDescent="0.2">
      <c r="B150" s="21">
        <v>148</v>
      </c>
      <c r="C150" s="11" t="s">
        <v>149</v>
      </c>
      <c r="D150" s="2">
        <v>12.400499999999999</v>
      </c>
      <c r="E150" s="2">
        <f t="shared" si="15"/>
        <v>0.10000000000000142</v>
      </c>
      <c r="F150" s="2">
        <f t="shared" si="15"/>
        <v>-0.16000000000000192</v>
      </c>
      <c r="G150" s="10">
        <f t="shared" si="16"/>
        <v>2.517736794378703</v>
      </c>
      <c r="H150" s="32">
        <f t="shared" si="17"/>
        <v>8.0318491295736649E-3</v>
      </c>
      <c r="I150" s="10">
        <v>-157</v>
      </c>
      <c r="J150" s="10">
        <f t="shared" si="18"/>
        <v>24649</v>
      </c>
      <c r="K150" s="10">
        <f t="shared" si="14"/>
        <v>-395.28467671745636</v>
      </c>
      <c r="L150" s="10">
        <f t="shared" si="19"/>
        <v>14.034460160911419</v>
      </c>
      <c r="M150" s="4">
        <f t="shared" si="20"/>
        <v>-1.6339601609114194</v>
      </c>
    </row>
    <row r="151" spans="2:13" x14ac:dyDescent="0.2">
      <c r="B151" s="21">
        <v>149</v>
      </c>
      <c r="C151" s="11" t="s">
        <v>150</v>
      </c>
      <c r="D151" s="2">
        <v>12.500500000000001</v>
      </c>
      <c r="E151" s="2">
        <f t="shared" si="15"/>
        <v>-6.0000000000000497E-2</v>
      </c>
      <c r="F151" s="2">
        <f t="shared" si="15"/>
        <v>-0.34909999999999997</v>
      </c>
      <c r="G151" s="10">
        <f t="shared" si="16"/>
        <v>2.5257686435082767</v>
      </c>
      <c r="H151" s="32">
        <f t="shared" si="17"/>
        <v>-4.8113640789124723E-3</v>
      </c>
      <c r="I151" s="10">
        <v>-156</v>
      </c>
      <c r="J151" s="10">
        <f t="shared" si="18"/>
        <v>24336</v>
      </c>
      <c r="K151" s="10">
        <f t="shared" si="14"/>
        <v>-394.01990838729114</v>
      </c>
      <c r="L151" s="10">
        <f t="shared" si="19"/>
        <v>14.09552781766633</v>
      </c>
      <c r="M151" s="4">
        <f t="shared" si="20"/>
        <v>-1.5950278176663293</v>
      </c>
    </row>
    <row r="152" spans="2:13" x14ac:dyDescent="0.2">
      <c r="B152" s="21">
        <v>150</v>
      </c>
      <c r="C152" s="11" t="s">
        <v>151</v>
      </c>
      <c r="D152" s="2">
        <v>12.4405</v>
      </c>
      <c r="E152" s="2">
        <f t="shared" si="15"/>
        <v>-0.40910000000000046</v>
      </c>
      <c r="F152" s="2">
        <f t="shared" si="15"/>
        <v>0.2754000000000012</v>
      </c>
      <c r="G152" s="10">
        <f t="shared" si="16"/>
        <v>2.5209572794293642</v>
      </c>
      <c r="H152" s="32">
        <f t="shared" si="17"/>
        <v>-3.3437380486557977E-2</v>
      </c>
      <c r="I152" s="10">
        <v>-155</v>
      </c>
      <c r="J152" s="10">
        <f t="shared" si="18"/>
        <v>24025</v>
      </c>
      <c r="K152" s="10">
        <f t="shared" si="14"/>
        <v>-390.74837831155145</v>
      </c>
      <c r="L152" s="10">
        <f t="shared" si="19"/>
        <v>14.156861195985083</v>
      </c>
      <c r="M152" s="4">
        <f t="shared" si="20"/>
        <v>-1.7163611959850833</v>
      </c>
    </row>
    <row r="153" spans="2:13" x14ac:dyDescent="0.2">
      <c r="B153" s="21">
        <v>151</v>
      </c>
      <c r="C153" s="11" t="s">
        <v>152</v>
      </c>
      <c r="D153" s="2">
        <v>12.0314</v>
      </c>
      <c r="E153" s="2">
        <f t="shared" si="15"/>
        <v>-0.13369999999999926</v>
      </c>
      <c r="F153" s="2">
        <f t="shared" si="15"/>
        <v>0.36149999999999949</v>
      </c>
      <c r="G153" s="10">
        <f t="shared" si="16"/>
        <v>2.4875198989428062</v>
      </c>
      <c r="H153" s="32">
        <f t="shared" si="17"/>
        <v>-1.1174794816713352E-2</v>
      </c>
      <c r="I153" s="10">
        <v>-154</v>
      </c>
      <c r="J153" s="10">
        <f t="shared" si="18"/>
        <v>23716</v>
      </c>
      <c r="K153" s="10">
        <f t="shared" si="14"/>
        <v>-383.07806443719215</v>
      </c>
      <c r="L153" s="10">
        <f t="shared" si="19"/>
        <v>14.218461452092635</v>
      </c>
      <c r="M153" s="4">
        <f t="shared" si="20"/>
        <v>-2.1870614520926352</v>
      </c>
    </row>
    <row r="154" spans="2:13" x14ac:dyDescent="0.2">
      <c r="B154" s="21">
        <v>152</v>
      </c>
      <c r="C154" s="11" t="s">
        <v>153</v>
      </c>
      <c r="D154" s="2">
        <v>11.8977</v>
      </c>
      <c r="E154" s="2">
        <f t="shared" si="15"/>
        <v>0.22780000000000022</v>
      </c>
      <c r="F154" s="2">
        <f t="shared" si="15"/>
        <v>-0.32010000000000005</v>
      </c>
      <c r="G154" s="10">
        <f t="shared" si="16"/>
        <v>2.4763451041260929</v>
      </c>
      <c r="H154" s="32">
        <f t="shared" si="17"/>
        <v>1.8965568960629842E-2</v>
      </c>
      <c r="I154" s="10">
        <v>-153</v>
      </c>
      <c r="J154" s="10">
        <f t="shared" si="18"/>
        <v>23409</v>
      </c>
      <c r="K154" s="10">
        <f t="shared" si="14"/>
        <v>-378.88080093129219</v>
      </c>
      <c r="L154" s="10">
        <f t="shared" si="19"/>
        <v>14.280329747244998</v>
      </c>
      <c r="M154" s="4">
        <f t="shared" si="20"/>
        <v>-2.382629747244998</v>
      </c>
    </row>
    <row r="155" spans="2:13" x14ac:dyDescent="0.2">
      <c r="B155" s="21">
        <v>153</v>
      </c>
      <c r="C155" s="11" t="s">
        <v>154</v>
      </c>
      <c r="D155" s="2">
        <v>12.125500000000001</v>
      </c>
      <c r="E155" s="2">
        <f t="shared" si="15"/>
        <v>-9.2299999999999827E-2</v>
      </c>
      <c r="F155" s="2">
        <f t="shared" si="15"/>
        <v>0.16019999999999968</v>
      </c>
      <c r="G155" s="10">
        <f t="shared" si="16"/>
        <v>2.4953106730867227</v>
      </c>
      <c r="H155" s="32">
        <f t="shared" si="17"/>
        <v>-7.64117680979437E-3</v>
      </c>
      <c r="I155" s="10">
        <v>-152</v>
      </c>
      <c r="J155" s="10">
        <f t="shared" si="18"/>
        <v>23104</v>
      </c>
      <c r="K155" s="10">
        <f t="shared" si="14"/>
        <v>-379.28722230918186</v>
      </c>
      <c r="L155" s="10">
        <f t="shared" si="19"/>
        <v>14.342467247751117</v>
      </c>
      <c r="M155" s="4">
        <f t="shared" si="20"/>
        <v>-2.216967247751116</v>
      </c>
    </row>
    <row r="156" spans="2:13" x14ac:dyDescent="0.2">
      <c r="B156" s="21">
        <v>154</v>
      </c>
      <c r="C156" s="11" t="s">
        <v>155</v>
      </c>
      <c r="D156" s="2">
        <v>12.033200000000001</v>
      </c>
      <c r="E156" s="2">
        <f t="shared" si="15"/>
        <v>6.7899999999999849E-2</v>
      </c>
      <c r="F156" s="2">
        <f t="shared" si="15"/>
        <v>-1.6600000000000392E-2</v>
      </c>
      <c r="G156" s="10">
        <f t="shared" si="16"/>
        <v>2.4876694962769283</v>
      </c>
      <c r="H156" s="32">
        <f t="shared" si="17"/>
        <v>5.6268612846950283E-3</v>
      </c>
      <c r="I156" s="10">
        <v>-151</v>
      </c>
      <c r="J156" s="10">
        <f t="shared" si="18"/>
        <v>22801</v>
      </c>
      <c r="K156" s="10">
        <f t="shared" si="14"/>
        <v>-375.63809393781617</v>
      </c>
      <c r="L156" s="10">
        <f t="shared" si="19"/>
        <v>14.404875124994851</v>
      </c>
      <c r="M156" s="4">
        <f t="shared" si="20"/>
        <v>-2.3716751249948498</v>
      </c>
    </row>
    <row r="157" spans="2:13" x14ac:dyDescent="0.2">
      <c r="B157" s="21">
        <v>155</v>
      </c>
      <c r="C157" s="11" t="s">
        <v>156</v>
      </c>
      <c r="D157" s="2">
        <v>12.101100000000001</v>
      </c>
      <c r="E157" s="2">
        <f t="shared" si="15"/>
        <v>5.1299999999999457E-2</v>
      </c>
      <c r="F157" s="2">
        <f t="shared" si="15"/>
        <v>3.960000000000008E-2</v>
      </c>
      <c r="G157" s="10">
        <f t="shared" si="16"/>
        <v>2.4932963575616234</v>
      </c>
      <c r="H157" s="32">
        <f t="shared" si="17"/>
        <v>4.2303235824792118E-3</v>
      </c>
      <c r="I157" s="10">
        <v>-150</v>
      </c>
      <c r="J157" s="10">
        <f t="shared" si="18"/>
        <v>22500</v>
      </c>
      <c r="K157" s="10">
        <f t="shared" si="14"/>
        <v>-373.99445363424348</v>
      </c>
      <c r="L157" s="10">
        <f t="shared" si="19"/>
        <v>14.467554555457065</v>
      </c>
      <c r="M157" s="4">
        <f t="shared" si="20"/>
        <v>-2.3664545554570644</v>
      </c>
    </row>
    <row r="158" spans="2:13" x14ac:dyDescent="0.2">
      <c r="B158" s="21">
        <v>156</v>
      </c>
      <c r="C158" s="11" t="s">
        <v>157</v>
      </c>
      <c r="D158" s="2">
        <v>12.1524</v>
      </c>
      <c r="E158" s="2">
        <f t="shared" si="15"/>
        <v>9.0899999999999537E-2</v>
      </c>
      <c r="F158" s="2">
        <f t="shared" si="15"/>
        <v>3.5800000000000054E-2</v>
      </c>
      <c r="G158" s="10">
        <f t="shared" si="16"/>
        <v>2.4975266811441026</v>
      </c>
      <c r="H158" s="32">
        <f t="shared" si="17"/>
        <v>7.4521674455514386E-3</v>
      </c>
      <c r="I158" s="10">
        <v>-149</v>
      </c>
      <c r="J158" s="10">
        <f t="shared" si="18"/>
        <v>22201</v>
      </c>
      <c r="K158" s="10">
        <f t="shared" si="14"/>
        <v>-372.1314754904713</v>
      </c>
      <c r="L158" s="10">
        <f t="shared" si="19"/>
        <v>14.530506720737803</v>
      </c>
      <c r="M158" s="4">
        <f t="shared" si="20"/>
        <v>-2.3781067207378026</v>
      </c>
    </row>
    <row r="159" spans="2:13" x14ac:dyDescent="0.2">
      <c r="B159" s="21">
        <v>157</v>
      </c>
      <c r="C159" s="11" t="s">
        <v>158</v>
      </c>
      <c r="D159" s="2">
        <v>12.2433</v>
      </c>
      <c r="E159" s="2">
        <f t="shared" si="15"/>
        <v>0.12669999999999959</v>
      </c>
      <c r="F159" s="2">
        <f t="shared" si="15"/>
        <v>-0.20769999999999911</v>
      </c>
      <c r="G159" s="10">
        <f t="shared" si="16"/>
        <v>2.504978848589654</v>
      </c>
      <c r="H159" s="32">
        <f t="shared" si="17"/>
        <v>1.0295337814742567E-2</v>
      </c>
      <c r="I159" s="10">
        <v>-148</v>
      </c>
      <c r="J159" s="10">
        <f t="shared" si="18"/>
        <v>21904</v>
      </c>
      <c r="K159" s="10">
        <f t="shared" si="14"/>
        <v>-370.73686959126877</v>
      </c>
      <c r="L159" s="10">
        <f t="shared" si="19"/>
        <v>14.593732807578562</v>
      </c>
      <c r="M159" s="4">
        <f t="shared" si="20"/>
        <v>-2.3504328075785619</v>
      </c>
    </row>
    <row r="160" spans="2:13" x14ac:dyDescent="0.2">
      <c r="B160" s="21">
        <v>158</v>
      </c>
      <c r="C160" s="11" t="s">
        <v>159</v>
      </c>
      <c r="D160" s="2">
        <v>12.37</v>
      </c>
      <c r="E160" s="2">
        <f t="shared" si="15"/>
        <v>-8.0999999999999517E-2</v>
      </c>
      <c r="F160" s="2">
        <f t="shared" si="15"/>
        <v>0.18520000000000003</v>
      </c>
      <c r="G160" s="10">
        <f t="shared" si="16"/>
        <v>2.5152741864043966</v>
      </c>
      <c r="H160" s="32">
        <f t="shared" si="17"/>
        <v>-6.5696331019364784E-3</v>
      </c>
      <c r="I160" s="10">
        <v>-147</v>
      </c>
      <c r="J160" s="10">
        <f t="shared" si="18"/>
        <v>21609</v>
      </c>
      <c r="K160" s="10">
        <f t="shared" si="14"/>
        <v>-369.74530540144627</v>
      </c>
      <c r="L160" s="10">
        <f t="shared" si="19"/>
        <v>14.65723400788467</v>
      </c>
      <c r="M160" s="4">
        <f t="shared" si="20"/>
        <v>-2.2872340078846705</v>
      </c>
    </row>
    <row r="161" spans="2:13" x14ac:dyDescent="0.2">
      <c r="B161" s="21">
        <v>159</v>
      </c>
      <c r="C161" s="11" t="s">
        <v>160</v>
      </c>
      <c r="D161" s="2">
        <v>12.289</v>
      </c>
      <c r="E161" s="2">
        <f t="shared" si="15"/>
        <v>0.10420000000000051</v>
      </c>
      <c r="F161" s="2">
        <f t="shared" si="15"/>
        <v>-3.1700000000000728E-2</v>
      </c>
      <c r="G161" s="10">
        <f t="shared" si="16"/>
        <v>2.5087045533024601</v>
      </c>
      <c r="H161" s="32">
        <f t="shared" si="17"/>
        <v>8.4433817925586574E-3</v>
      </c>
      <c r="I161" s="10">
        <v>-146</v>
      </c>
      <c r="J161" s="10">
        <f t="shared" si="18"/>
        <v>21316</v>
      </c>
      <c r="K161" s="10">
        <f t="shared" si="14"/>
        <v>-366.27086478215915</v>
      </c>
      <c r="L161" s="10">
        <f t="shared" si="19"/>
        <v>14.721011518747751</v>
      </c>
      <c r="M161" s="4">
        <f t="shared" si="20"/>
        <v>-2.4320115187477516</v>
      </c>
    </row>
    <row r="162" spans="2:13" x14ac:dyDescent="0.2">
      <c r="B162" s="21">
        <v>160</v>
      </c>
      <c r="C162" s="11" t="s">
        <v>161</v>
      </c>
      <c r="D162" s="2">
        <v>12.3932</v>
      </c>
      <c r="E162" s="2">
        <f t="shared" si="15"/>
        <v>7.2499999999999787E-2</v>
      </c>
      <c r="F162" s="2">
        <f t="shared" si="15"/>
        <v>6.0399999999999565E-2</v>
      </c>
      <c r="G162" s="10">
        <f t="shared" si="16"/>
        <v>2.5171479350950188</v>
      </c>
      <c r="H162" s="32">
        <f t="shared" si="17"/>
        <v>5.832937544016481E-3</v>
      </c>
      <c r="I162" s="10">
        <v>-145</v>
      </c>
      <c r="J162" s="10">
        <f t="shared" si="18"/>
        <v>21025</v>
      </c>
      <c r="K162" s="10">
        <f t="shared" si="14"/>
        <v>-364.9864505887777</v>
      </c>
      <c r="L162" s="10">
        <f t="shared" si="19"/>
        <v>14.785066542468281</v>
      </c>
      <c r="M162" s="4">
        <f t="shared" si="20"/>
        <v>-2.3918665424682803</v>
      </c>
    </row>
    <row r="163" spans="2:13" x14ac:dyDescent="0.2">
      <c r="B163" s="21">
        <v>161</v>
      </c>
      <c r="C163" s="11" t="s">
        <v>162</v>
      </c>
      <c r="D163" s="2">
        <v>12.4657</v>
      </c>
      <c r="E163" s="2">
        <f t="shared" si="15"/>
        <v>0.13289999999999935</v>
      </c>
      <c r="F163" s="2">
        <f t="shared" si="15"/>
        <v>-0.22379999999999889</v>
      </c>
      <c r="G163" s="10">
        <f t="shared" si="16"/>
        <v>2.5229808726390353</v>
      </c>
      <c r="H163" s="32">
        <f t="shared" si="17"/>
        <v>1.0604824033989324E-2</v>
      </c>
      <c r="I163" s="10">
        <v>-144</v>
      </c>
      <c r="J163" s="10">
        <f t="shared" si="18"/>
        <v>20736</v>
      </c>
      <c r="K163" s="10">
        <f t="shared" si="14"/>
        <v>-363.30924566002108</v>
      </c>
      <c r="L163" s="10">
        <f t="shared" si="19"/>
        <v>14.849400286578277</v>
      </c>
      <c r="M163" s="4">
        <f t="shared" si="20"/>
        <v>-2.3837002865782768</v>
      </c>
    </row>
    <row r="164" spans="2:13" x14ac:dyDescent="0.2">
      <c r="B164" s="21">
        <v>162</v>
      </c>
      <c r="C164" s="11" t="s">
        <v>163</v>
      </c>
      <c r="D164" s="2">
        <v>12.598599999999999</v>
      </c>
      <c r="E164" s="2">
        <f t="shared" si="15"/>
        <v>-9.0899999999999537E-2</v>
      </c>
      <c r="F164" s="2">
        <f t="shared" si="15"/>
        <v>0.14990000000000059</v>
      </c>
      <c r="G164" s="10">
        <f t="shared" si="16"/>
        <v>2.5335856966730246</v>
      </c>
      <c r="H164" s="32">
        <f t="shared" si="17"/>
        <v>-7.2412420148899592E-3</v>
      </c>
      <c r="I164" s="10">
        <v>-143</v>
      </c>
      <c r="J164" s="10">
        <f t="shared" si="18"/>
        <v>20449</v>
      </c>
      <c r="K164" s="10">
        <f t="shared" si="14"/>
        <v>-362.30275462424254</v>
      </c>
      <c r="L164" s="10">
        <f t="shared" si="19"/>
        <v>14.914013963864042</v>
      </c>
      <c r="M164" s="4">
        <f t="shared" si="20"/>
        <v>-2.3154139638640423</v>
      </c>
    </row>
    <row r="165" spans="2:13" x14ac:dyDescent="0.2">
      <c r="B165" s="21">
        <v>163</v>
      </c>
      <c r="C165" s="11" t="s">
        <v>164</v>
      </c>
      <c r="D165" s="2">
        <v>12.5077</v>
      </c>
      <c r="E165" s="2">
        <f t="shared" si="15"/>
        <v>5.9000000000001052E-2</v>
      </c>
      <c r="F165" s="2">
        <f t="shared" si="15"/>
        <v>4.9999999999998934E-2</v>
      </c>
      <c r="G165" s="10">
        <f t="shared" si="16"/>
        <v>2.5263444546581346</v>
      </c>
      <c r="H165" s="32">
        <f t="shared" si="17"/>
        <v>4.706003644096679E-3</v>
      </c>
      <c r="I165" s="10">
        <v>-142</v>
      </c>
      <c r="J165" s="10">
        <f t="shared" si="18"/>
        <v>20164</v>
      </c>
      <c r="K165" s="10">
        <f t="shared" si="14"/>
        <v>-358.7409125614551</v>
      </c>
      <c r="L165" s="10">
        <f t="shared" si="19"/>
        <v>14.978908792389037</v>
      </c>
      <c r="M165" s="4">
        <f t="shared" si="20"/>
        <v>-2.4712087923890369</v>
      </c>
    </row>
    <row r="166" spans="2:13" x14ac:dyDescent="0.2">
      <c r="B166" s="21">
        <v>164</v>
      </c>
      <c r="C166" s="11" t="s">
        <v>165</v>
      </c>
      <c r="D166" s="2">
        <v>12.566700000000001</v>
      </c>
      <c r="E166" s="2">
        <f t="shared" si="15"/>
        <v>0.10899999999999999</v>
      </c>
      <c r="F166" s="2">
        <f t="shared" si="15"/>
        <v>6.3899999999998514E-2</v>
      </c>
      <c r="G166" s="10">
        <f t="shared" si="16"/>
        <v>2.5310504583022313</v>
      </c>
      <c r="H166" s="32">
        <f t="shared" si="17"/>
        <v>8.6363164745284493E-3</v>
      </c>
      <c r="I166" s="10">
        <v>-141</v>
      </c>
      <c r="J166" s="10">
        <f t="shared" si="18"/>
        <v>19881</v>
      </c>
      <c r="K166" s="10">
        <f t="shared" si="14"/>
        <v>-356.87811462061461</v>
      </c>
      <c r="L166" s="10">
        <f t="shared" si="19"/>
        <v>15.044085995516838</v>
      </c>
      <c r="M166" s="4">
        <f t="shared" si="20"/>
        <v>-2.4773859955168369</v>
      </c>
    </row>
    <row r="167" spans="2:13" x14ac:dyDescent="0.2">
      <c r="B167" s="21">
        <v>165</v>
      </c>
      <c r="C167" s="11" t="s">
        <v>166</v>
      </c>
      <c r="D167" s="2">
        <v>12.675700000000001</v>
      </c>
      <c r="E167" s="2">
        <f t="shared" si="15"/>
        <v>0.1728999999999985</v>
      </c>
      <c r="F167" s="2">
        <f t="shared" si="15"/>
        <v>5.4600000000002424E-2</v>
      </c>
      <c r="G167" s="10">
        <f t="shared" si="16"/>
        <v>2.5396867747767597</v>
      </c>
      <c r="H167" s="32">
        <f t="shared" si="17"/>
        <v>1.3548081212707785E-2</v>
      </c>
      <c r="I167" s="10">
        <v>-140</v>
      </c>
      <c r="J167" s="10">
        <f t="shared" si="18"/>
        <v>19600</v>
      </c>
      <c r="K167" s="10">
        <f t="shared" si="14"/>
        <v>-355.55614846874636</v>
      </c>
      <c r="L167" s="10">
        <f t="shared" si="19"/>
        <v>15.109546801934201</v>
      </c>
      <c r="M167" s="4">
        <f t="shared" si="20"/>
        <v>-2.4338468019341999</v>
      </c>
    </row>
    <row r="168" spans="2:13" x14ac:dyDescent="0.2">
      <c r="B168" s="21">
        <v>166</v>
      </c>
      <c r="C168" s="11" t="s">
        <v>167</v>
      </c>
      <c r="D168" s="2">
        <v>12.848599999999999</v>
      </c>
      <c r="E168" s="2">
        <f t="shared" si="15"/>
        <v>0.22750000000000092</v>
      </c>
      <c r="F168" s="2">
        <f t="shared" si="15"/>
        <v>-0.15500000000000114</v>
      </c>
      <c r="G168" s="10">
        <f t="shared" si="16"/>
        <v>2.5532348559894675</v>
      </c>
      <c r="H168" s="32">
        <f t="shared" si="17"/>
        <v>1.7551280441908013E-2</v>
      </c>
      <c r="I168" s="10">
        <v>-139</v>
      </c>
      <c r="J168" s="10">
        <f t="shared" si="18"/>
        <v>19321</v>
      </c>
      <c r="K168" s="10">
        <f t="shared" si="14"/>
        <v>-354.89964498253596</v>
      </c>
      <c r="L168" s="10">
        <f t="shared" si="19"/>
        <v>15.175292445674229</v>
      </c>
      <c r="M168" s="4">
        <f t="shared" si="20"/>
        <v>-2.3266924456742295</v>
      </c>
    </row>
    <row r="169" spans="2:13" x14ac:dyDescent="0.2">
      <c r="B169" s="21">
        <v>167</v>
      </c>
      <c r="C169" s="11" t="s">
        <v>168</v>
      </c>
      <c r="D169" s="2">
        <v>13.0761</v>
      </c>
      <c r="E169" s="2">
        <f t="shared" si="15"/>
        <v>7.2499999999999787E-2</v>
      </c>
      <c r="F169" s="2">
        <f t="shared" si="15"/>
        <v>-0.19159999999999933</v>
      </c>
      <c r="G169" s="10">
        <f t="shared" si="16"/>
        <v>2.5707861364313755</v>
      </c>
      <c r="H169" s="32">
        <f t="shared" si="17"/>
        <v>5.5291526463898677E-3</v>
      </c>
      <c r="I169" s="10">
        <v>-138</v>
      </c>
      <c r="J169" s="10">
        <f t="shared" si="18"/>
        <v>19044</v>
      </c>
      <c r="K169" s="10">
        <f t="shared" si="14"/>
        <v>-354.76848682752984</v>
      </c>
      <c r="L169" s="10">
        <f t="shared" si="19"/>
        <v>15.241324166139606</v>
      </c>
      <c r="M169" s="4">
        <f t="shared" si="20"/>
        <v>-2.1652241661396054</v>
      </c>
    </row>
    <row r="170" spans="2:13" x14ac:dyDescent="0.2">
      <c r="B170" s="21">
        <v>168</v>
      </c>
      <c r="C170" s="11" t="s">
        <v>169</v>
      </c>
      <c r="D170" s="2">
        <v>13.1486</v>
      </c>
      <c r="E170" s="2">
        <f t="shared" si="15"/>
        <v>-0.11909999999999954</v>
      </c>
      <c r="F170" s="2">
        <f t="shared" si="15"/>
        <v>0.15169999999999817</v>
      </c>
      <c r="G170" s="10">
        <f t="shared" si="16"/>
        <v>2.5763152890777654</v>
      </c>
      <c r="H170" s="32">
        <f t="shared" si="17"/>
        <v>-9.0992716626918657E-3</v>
      </c>
      <c r="I170" s="10">
        <v>-137</v>
      </c>
      <c r="J170" s="10">
        <f t="shared" si="18"/>
        <v>18769</v>
      </c>
      <c r="K170" s="10">
        <f t="shared" si="14"/>
        <v>-352.95519460365387</v>
      </c>
      <c r="L170" s="10">
        <f t="shared" si="19"/>
        <v>15.307643208126027</v>
      </c>
      <c r="M170" s="4">
        <f t="shared" si="20"/>
        <v>-2.1590432081260271</v>
      </c>
    </row>
    <row r="171" spans="2:13" x14ac:dyDescent="0.2">
      <c r="B171" s="21">
        <v>169</v>
      </c>
      <c r="C171" s="11" t="s">
        <v>170</v>
      </c>
      <c r="D171" s="2">
        <v>13.029500000000001</v>
      </c>
      <c r="E171" s="2">
        <f t="shared" si="15"/>
        <v>3.259999999999863E-2</v>
      </c>
      <c r="F171" s="2">
        <f t="shared" si="15"/>
        <v>-0.17109999999999737</v>
      </c>
      <c r="G171" s="10">
        <f t="shared" si="16"/>
        <v>2.5672160174150735</v>
      </c>
      <c r="H171" s="32">
        <f t="shared" si="17"/>
        <v>2.4988898315236874E-3</v>
      </c>
      <c r="I171" s="10">
        <v>-136</v>
      </c>
      <c r="J171" s="10">
        <f t="shared" si="18"/>
        <v>18496</v>
      </c>
      <c r="K171" s="10">
        <f t="shared" si="14"/>
        <v>-349.14137836844998</v>
      </c>
      <c r="L171" s="10">
        <f t="shared" si="19"/>
        <v>15.374250821845585</v>
      </c>
      <c r="M171" s="4">
        <f t="shared" si="20"/>
        <v>-2.3447508218455848</v>
      </c>
    </row>
    <row r="172" spans="2:13" x14ac:dyDescent="0.2">
      <c r="B172" s="21">
        <v>170</v>
      </c>
      <c r="C172" s="11" t="s">
        <v>171</v>
      </c>
      <c r="D172" s="2">
        <v>13.062099999999999</v>
      </c>
      <c r="E172" s="2">
        <f t="shared" si="15"/>
        <v>-0.13849999999999874</v>
      </c>
      <c r="F172" s="2">
        <f t="shared" si="15"/>
        <v>2.9399999999998983E-2</v>
      </c>
      <c r="G172" s="10">
        <f t="shared" si="16"/>
        <v>2.5697149072465972</v>
      </c>
      <c r="H172" s="32">
        <f t="shared" si="17"/>
        <v>-1.0659809933537545E-2</v>
      </c>
      <c r="I172" s="10">
        <v>-135</v>
      </c>
      <c r="J172" s="10">
        <f t="shared" si="18"/>
        <v>18225</v>
      </c>
      <c r="K172" s="10">
        <f t="shared" si="14"/>
        <v>-346.9115124782906</v>
      </c>
      <c r="L172" s="10">
        <f t="shared" si="19"/>
        <v>15.441148262950398</v>
      </c>
      <c r="M172" s="4">
        <f t="shared" si="20"/>
        <v>-2.3790482629503984</v>
      </c>
    </row>
    <row r="173" spans="2:13" x14ac:dyDescent="0.2">
      <c r="B173" s="21">
        <v>171</v>
      </c>
      <c r="C173" s="11" t="s">
        <v>172</v>
      </c>
      <c r="D173" s="2">
        <v>12.9236</v>
      </c>
      <c r="E173" s="2">
        <f t="shared" si="15"/>
        <v>-0.10909999999999975</v>
      </c>
      <c r="F173" s="2">
        <f t="shared" si="15"/>
        <v>-3.9400000000000546E-2</v>
      </c>
      <c r="G173" s="10">
        <f t="shared" si="16"/>
        <v>2.5590550973130597</v>
      </c>
      <c r="H173" s="32">
        <f t="shared" si="17"/>
        <v>-8.4777550354138143E-3</v>
      </c>
      <c r="I173" s="10">
        <v>-134</v>
      </c>
      <c r="J173" s="10">
        <f t="shared" si="18"/>
        <v>17956</v>
      </c>
      <c r="K173" s="10">
        <f t="shared" si="14"/>
        <v>-342.91338303995002</v>
      </c>
      <c r="L173" s="10">
        <f t="shared" si="19"/>
        <v>15.508336792556252</v>
      </c>
      <c r="M173" s="4">
        <f t="shared" si="20"/>
        <v>-2.5847367925562512</v>
      </c>
    </row>
    <row r="174" spans="2:13" x14ac:dyDescent="0.2">
      <c r="B174" s="21">
        <v>172</v>
      </c>
      <c r="C174" s="11" t="s">
        <v>173</v>
      </c>
      <c r="D174" s="2">
        <v>12.814500000000001</v>
      </c>
      <c r="E174" s="2">
        <f t="shared" si="15"/>
        <v>-0.1485000000000003</v>
      </c>
      <c r="F174" s="2">
        <f t="shared" si="15"/>
        <v>0.31930000000000014</v>
      </c>
      <c r="G174" s="10">
        <f t="shared" si="16"/>
        <v>2.5505773422776459</v>
      </c>
      <c r="H174" s="32">
        <f t="shared" si="17"/>
        <v>-1.1656104183407123E-2</v>
      </c>
      <c r="I174" s="10">
        <v>-133</v>
      </c>
      <c r="J174" s="10">
        <f t="shared" si="18"/>
        <v>17689</v>
      </c>
      <c r="K174" s="10">
        <f t="shared" si="14"/>
        <v>-339.22678652292689</v>
      </c>
      <c r="L174" s="10">
        <f t="shared" si="19"/>
        <v>15.575817677266384</v>
      </c>
      <c r="M174" s="4">
        <f t="shared" si="20"/>
        <v>-2.7613176772663834</v>
      </c>
    </row>
    <row r="175" spans="2:13" x14ac:dyDescent="0.2">
      <c r="B175" s="21">
        <v>173</v>
      </c>
      <c r="C175" s="11" t="s">
        <v>174</v>
      </c>
      <c r="D175" s="2">
        <v>12.666</v>
      </c>
      <c r="E175" s="2">
        <f t="shared" si="15"/>
        <v>0.17079999999999984</v>
      </c>
      <c r="F175" s="2">
        <f t="shared" si="15"/>
        <v>5.0000000000007816E-3</v>
      </c>
      <c r="G175" s="10">
        <f t="shared" si="16"/>
        <v>2.5389212380942388</v>
      </c>
      <c r="H175" s="32">
        <f t="shared" si="17"/>
        <v>1.339480792301595E-2</v>
      </c>
      <c r="I175" s="10">
        <v>-132</v>
      </c>
      <c r="J175" s="10">
        <f t="shared" si="18"/>
        <v>17424</v>
      </c>
      <c r="K175" s="10">
        <f t="shared" si="14"/>
        <v>-335.13760342843949</v>
      </c>
      <c r="L175" s="10">
        <f t="shared" si="19"/>
        <v>15.643592189195358</v>
      </c>
      <c r="M175" s="4">
        <f t="shared" si="20"/>
        <v>-2.9775921891953576</v>
      </c>
    </row>
    <row r="176" spans="2:13" x14ac:dyDescent="0.2">
      <c r="B176" s="21">
        <v>174</v>
      </c>
      <c r="C176" s="11" t="s">
        <v>175</v>
      </c>
      <c r="D176" s="2">
        <v>12.8368</v>
      </c>
      <c r="E176" s="2">
        <f t="shared" si="15"/>
        <v>0.17580000000000062</v>
      </c>
      <c r="F176" s="2">
        <f t="shared" si="15"/>
        <v>-0.10320000000000107</v>
      </c>
      <c r="G176" s="10">
        <f t="shared" si="16"/>
        <v>2.5523160460172547</v>
      </c>
      <c r="H176" s="32">
        <f t="shared" si="17"/>
        <v>1.3602072812651578E-2</v>
      </c>
      <c r="I176" s="10">
        <v>-131</v>
      </c>
      <c r="J176" s="10">
        <f t="shared" si="18"/>
        <v>17161</v>
      </c>
      <c r="K176" s="10">
        <f t="shared" si="14"/>
        <v>-334.35340202826035</v>
      </c>
      <c r="L176" s="10">
        <f t="shared" si="19"/>
        <v>15.711661605993045</v>
      </c>
      <c r="M176" s="4">
        <f t="shared" si="20"/>
        <v>-2.8748616059930452</v>
      </c>
    </row>
    <row r="177" spans="2:13" x14ac:dyDescent="0.2">
      <c r="B177" s="21">
        <v>175</v>
      </c>
      <c r="C177" s="11" t="s">
        <v>176</v>
      </c>
      <c r="D177" s="2">
        <v>13.012600000000001</v>
      </c>
      <c r="E177" s="2">
        <f t="shared" si="15"/>
        <v>7.2599999999999554E-2</v>
      </c>
      <c r="F177" s="2">
        <f t="shared" si="15"/>
        <v>-0.16450000000000031</v>
      </c>
      <c r="G177" s="10">
        <f t="shared" si="16"/>
        <v>2.5659181188299063</v>
      </c>
      <c r="H177" s="32">
        <f t="shared" si="17"/>
        <v>5.5637017125045318E-3</v>
      </c>
      <c r="I177" s="10">
        <v>-130</v>
      </c>
      <c r="J177" s="10">
        <f t="shared" si="18"/>
        <v>16900</v>
      </c>
      <c r="K177" s="10">
        <f t="shared" si="14"/>
        <v>-333.5693554478878</v>
      </c>
      <c r="L177" s="10">
        <f t="shared" si="19"/>
        <v>15.780027210868717</v>
      </c>
      <c r="M177" s="4">
        <f t="shared" si="20"/>
        <v>-2.7674272108687159</v>
      </c>
    </row>
    <row r="178" spans="2:13" x14ac:dyDescent="0.2">
      <c r="B178" s="21">
        <v>176</v>
      </c>
      <c r="C178" s="11" t="s">
        <v>177</v>
      </c>
      <c r="D178" s="2">
        <v>13.0852</v>
      </c>
      <c r="E178" s="2">
        <f t="shared" si="15"/>
        <v>-9.1900000000000759E-2</v>
      </c>
      <c r="F178" s="2">
        <f t="shared" si="15"/>
        <v>0.14150000000000063</v>
      </c>
      <c r="G178" s="10">
        <f t="shared" si="16"/>
        <v>2.5714818205424108</v>
      </c>
      <c r="H178" s="32">
        <f t="shared" si="17"/>
        <v>-7.0479805525596184E-3</v>
      </c>
      <c r="I178" s="10">
        <v>-129</v>
      </c>
      <c r="J178" s="10">
        <f t="shared" si="18"/>
        <v>16641</v>
      </c>
      <c r="K178" s="10">
        <f t="shared" si="14"/>
        <v>-331.72115484997101</v>
      </c>
      <c r="L178" s="10">
        <f t="shared" si="19"/>
        <v>15.848690292615206</v>
      </c>
      <c r="M178" s="4">
        <f t="shared" si="20"/>
        <v>-2.7634902926152058</v>
      </c>
    </row>
    <row r="179" spans="2:13" x14ac:dyDescent="0.2">
      <c r="B179" s="21">
        <v>177</v>
      </c>
      <c r="C179" s="11" t="s">
        <v>178</v>
      </c>
      <c r="D179" s="2">
        <v>12.9933</v>
      </c>
      <c r="E179" s="2">
        <f t="shared" si="15"/>
        <v>4.9599999999999866E-2</v>
      </c>
      <c r="F179" s="2">
        <f t="shared" si="15"/>
        <v>-0.12040000000000006</v>
      </c>
      <c r="G179" s="10">
        <f t="shared" si="16"/>
        <v>2.5644338399898512</v>
      </c>
      <c r="H179" s="32">
        <f t="shared" si="17"/>
        <v>3.8100844211155227E-3</v>
      </c>
      <c r="I179" s="10">
        <v>-128</v>
      </c>
      <c r="J179" s="10">
        <f t="shared" si="18"/>
        <v>16384</v>
      </c>
      <c r="K179" s="10">
        <f t="shared" si="14"/>
        <v>-328.24753151870095</v>
      </c>
      <c r="L179" s="10">
        <f t="shared" si="19"/>
        <v>15.917652145633248</v>
      </c>
      <c r="M179" s="4">
        <f t="shared" si="20"/>
        <v>-2.9243521456332484</v>
      </c>
    </row>
    <row r="180" spans="2:13" x14ac:dyDescent="0.2">
      <c r="B180" s="21">
        <v>178</v>
      </c>
      <c r="C180" s="11" t="s">
        <v>179</v>
      </c>
      <c r="D180" s="2">
        <v>13.042899999999999</v>
      </c>
      <c r="E180" s="2">
        <f t="shared" si="15"/>
        <v>-7.0800000000000196E-2</v>
      </c>
      <c r="F180" s="2">
        <f t="shared" si="15"/>
        <v>3.3200000000000784E-2</v>
      </c>
      <c r="G180" s="10">
        <f t="shared" si="16"/>
        <v>2.5682439244109667</v>
      </c>
      <c r="H180" s="32">
        <f t="shared" si="17"/>
        <v>-5.4430270841070438E-3</v>
      </c>
      <c r="I180" s="10">
        <v>-127</v>
      </c>
      <c r="J180" s="10">
        <f t="shared" si="18"/>
        <v>16129</v>
      </c>
      <c r="K180" s="10">
        <f t="shared" si="14"/>
        <v>-326.16697840019276</v>
      </c>
      <c r="L180" s="10">
        <f t="shared" si="19"/>
        <v>15.986914069955851</v>
      </c>
      <c r="M180" s="4">
        <f t="shared" si="20"/>
        <v>-2.9440140699558519</v>
      </c>
    </row>
    <row r="181" spans="2:13" x14ac:dyDescent="0.2">
      <c r="B181" s="21">
        <v>179</v>
      </c>
      <c r="C181" s="11" t="s">
        <v>180</v>
      </c>
      <c r="D181" s="2">
        <v>12.972099999999999</v>
      </c>
      <c r="E181" s="2">
        <f t="shared" si="15"/>
        <v>-3.7599999999999412E-2</v>
      </c>
      <c r="F181" s="2">
        <f t="shared" si="15"/>
        <v>0.14259999999999984</v>
      </c>
      <c r="G181" s="10">
        <f t="shared" si="16"/>
        <v>2.5628008973268597</v>
      </c>
      <c r="H181" s="32">
        <f t="shared" si="17"/>
        <v>-2.9027372485077585E-3</v>
      </c>
      <c r="I181" s="10">
        <v>-126</v>
      </c>
      <c r="J181" s="10">
        <f t="shared" si="18"/>
        <v>15876</v>
      </c>
      <c r="K181" s="10">
        <f t="shared" si="14"/>
        <v>-322.91291306318431</v>
      </c>
      <c r="L181" s="10">
        <f t="shared" si="19"/>
        <v>16.056477371272809</v>
      </c>
      <c r="M181" s="4">
        <f t="shared" si="20"/>
        <v>-3.0843773712728098</v>
      </c>
    </row>
    <row r="182" spans="2:13" x14ac:dyDescent="0.2">
      <c r="B182" s="21">
        <v>180</v>
      </c>
      <c r="C182" s="11" t="s">
        <v>181</v>
      </c>
      <c r="D182" s="2">
        <v>12.9345</v>
      </c>
      <c r="E182" s="2">
        <f t="shared" si="15"/>
        <v>0.10500000000000043</v>
      </c>
      <c r="F182" s="2">
        <f t="shared" si="15"/>
        <v>-7.9500000000001236E-2</v>
      </c>
      <c r="G182" s="10">
        <f t="shared" si="16"/>
        <v>2.5598981600783519</v>
      </c>
      <c r="H182" s="32">
        <f t="shared" si="17"/>
        <v>8.0850521267397113E-3</v>
      </c>
      <c r="I182" s="10">
        <v>-125</v>
      </c>
      <c r="J182" s="10">
        <f t="shared" si="18"/>
        <v>15625</v>
      </c>
      <c r="K182" s="10">
        <f t="shared" si="14"/>
        <v>-319.98727000979397</v>
      </c>
      <c r="L182" s="10">
        <f t="shared" si="19"/>
        <v>16.126343360955325</v>
      </c>
      <c r="M182" s="4">
        <f t="shared" si="20"/>
        <v>-3.1918433609553247</v>
      </c>
    </row>
    <row r="183" spans="2:13" x14ac:dyDescent="0.2">
      <c r="B183" s="21">
        <v>181</v>
      </c>
      <c r="C183" s="11" t="s">
        <v>182</v>
      </c>
      <c r="D183" s="2">
        <v>13.0395</v>
      </c>
      <c r="E183" s="2">
        <f t="shared" si="15"/>
        <v>2.549999999999919E-2</v>
      </c>
      <c r="F183" s="2">
        <f t="shared" si="15"/>
        <v>-0.11139999999999795</v>
      </c>
      <c r="G183" s="10">
        <f t="shared" si="16"/>
        <v>2.5679832122050916</v>
      </c>
      <c r="H183" s="32">
        <f t="shared" si="17"/>
        <v>1.9536867674840863E-3</v>
      </c>
      <c r="I183" s="10">
        <v>-124</v>
      </c>
      <c r="J183" s="10">
        <f t="shared" si="18"/>
        <v>15376</v>
      </c>
      <c r="K183" s="10">
        <f t="shared" si="14"/>
        <v>-318.42991831343136</v>
      </c>
      <c r="L183" s="10">
        <f t="shared" si="19"/>
        <v>16.196513356080718</v>
      </c>
      <c r="M183" s="4">
        <f t="shared" si="20"/>
        <v>-3.1570133560807179</v>
      </c>
    </row>
    <row r="184" spans="2:13" x14ac:dyDescent="0.2">
      <c r="B184" s="21">
        <v>182</v>
      </c>
      <c r="C184" s="11" t="s">
        <v>183</v>
      </c>
      <c r="D184" s="2">
        <v>13.065</v>
      </c>
      <c r="E184" s="2">
        <f t="shared" si="15"/>
        <v>-8.5899999999998755E-2</v>
      </c>
      <c r="F184" s="2">
        <f t="shared" si="15"/>
        <v>0.26439999999999841</v>
      </c>
      <c r="G184" s="10">
        <f t="shared" si="16"/>
        <v>2.5699368989725757</v>
      </c>
      <c r="H184" s="32">
        <f t="shared" si="17"/>
        <v>-6.5965275428019332E-3</v>
      </c>
      <c r="I184" s="10">
        <v>-123</v>
      </c>
      <c r="J184" s="10">
        <f t="shared" si="18"/>
        <v>15129</v>
      </c>
      <c r="K184" s="10">
        <f t="shared" si="14"/>
        <v>-316.10223857362683</v>
      </c>
      <c r="L184" s="10">
        <f t="shared" si="19"/>
        <v>16.266988679457267</v>
      </c>
      <c r="M184" s="4">
        <f t="shared" si="20"/>
        <v>-3.2019886794572674</v>
      </c>
    </row>
    <row r="185" spans="2:13" x14ac:dyDescent="0.2">
      <c r="B185" s="21">
        <v>183</v>
      </c>
      <c r="C185" s="11" t="s">
        <v>184</v>
      </c>
      <c r="D185" s="2">
        <v>12.979100000000001</v>
      </c>
      <c r="E185" s="2">
        <f t="shared" si="15"/>
        <v>0.17849999999999966</v>
      </c>
      <c r="F185" s="2">
        <f t="shared" si="15"/>
        <v>-2.0400000000000418E-2</v>
      </c>
      <c r="G185" s="10">
        <f t="shared" si="16"/>
        <v>2.5633403714297738</v>
      </c>
      <c r="H185" s="32">
        <f t="shared" si="17"/>
        <v>1.3659167015148466E-2</v>
      </c>
      <c r="I185" s="10">
        <v>-122</v>
      </c>
      <c r="J185" s="10">
        <f t="shared" si="18"/>
        <v>14884</v>
      </c>
      <c r="K185" s="10">
        <f t="shared" si="14"/>
        <v>-312.7275253144324</v>
      </c>
      <c r="L185" s="10">
        <f t="shared" si="19"/>
        <v>16.337770659649131</v>
      </c>
      <c r="M185" s="4">
        <f t="shared" si="20"/>
        <v>-3.35867065964913</v>
      </c>
    </row>
    <row r="186" spans="2:13" x14ac:dyDescent="0.2">
      <c r="B186" s="21">
        <v>184</v>
      </c>
      <c r="C186" s="11" t="s">
        <v>185</v>
      </c>
      <c r="D186" s="2">
        <v>13.1576</v>
      </c>
      <c r="E186" s="2">
        <f t="shared" si="15"/>
        <v>0.15809999999999924</v>
      </c>
      <c r="F186" s="2">
        <f t="shared" si="15"/>
        <v>0.31210000000000093</v>
      </c>
      <c r="G186" s="10">
        <f t="shared" si="16"/>
        <v>2.5769995384449222</v>
      </c>
      <c r="H186" s="32">
        <f t="shared" si="17"/>
        <v>1.194425172599356E-2</v>
      </c>
      <c r="I186" s="10">
        <v>-121</v>
      </c>
      <c r="J186" s="10">
        <f t="shared" si="18"/>
        <v>14641</v>
      </c>
      <c r="K186" s="10">
        <f t="shared" si="14"/>
        <v>-311.81694415183557</v>
      </c>
      <c r="L186" s="10">
        <f t="shared" si="19"/>
        <v>16.408860631001421</v>
      </c>
      <c r="M186" s="4">
        <f t="shared" si="20"/>
        <v>-3.2512606310014203</v>
      </c>
    </row>
    <row r="187" spans="2:13" x14ac:dyDescent="0.2">
      <c r="B187" s="21">
        <v>185</v>
      </c>
      <c r="C187" s="11" t="s">
        <v>186</v>
      </c>
      <c r="D187" s="2">
        <v>13.3157</v>
      </c>
      <c r="E187" s="2">
        <f t="shared" si="15"/>
        <v>0.47020000000000017</v>
      </c>
      <c r="F187" s="2">
        <f t="shared" si="15"/>
        <v>-0.17660000000000053</v>
      </c>
      <c r="G187" s="10">
        <f t="shared" si="16"/>
        <v>2.5889437901709158</v>
      </c>
      <c r="H187" s="32">
        <f t="shared" si="17"/>
        <v>3.4702540530561876E-2</v>
      </c>
      <c r="I187" s="10">
        <v>-120</v>
      </c>
      <c r="J187" s="10">
        <f t="shared" si="18"/>
        <v>14400</v>
      </c>
      <c r="K187" s="10">
        <f t="shared" si="14"/>
        <v>-310.6732548205099</v>
      </c>
      <c r="L187" s="10">
        <f t="shared" si="19"/>
        <v>16.480259933665309</v>
      </c>
      <c r="M187" s="4">
        <f t="shared" si="20"/>
        <v>-3.1645599336653092</v>
      </c>
    </row>
    <row r="188" spans="2:13" x14ac:dyDescent="0.2">
      <c r="B188" s="21">
        <v>186</v>
      </c>
      <c r="C188" s="11" t="s">
        <v>187</v>
      </c>
      <c r="D188" s="2">
        <v>13.7859</v>
      </c>
      <c r="E188" s="2">
        <f t="shared" si="15"/>
        <v>0.29359999999999964</v>
      </c>
      <c r="F188" s="2">
        <f t="shared" si="15"/>
        <v>-0.15609999999999857</v>
      </c>
      <c r="G188" s="10">
        <f t="shared" si="16"/>
        <v>2.6236463307014777</v>
      </c>
      <c r="H188" s="32">
        <f t="shared" si="17"/>
        <v>2.1073508034239019E-2</v>
      </c>
      <c r="I188" s="10">
        <v>-119</v>
      </c>
      <c r="J188" s="10">
        <f t="shared" si="18"/>
        <v>14161</v>
      </c>
      <c r="K188" s="10">
        <f t="shared" si="14"/>
        <v>-312.21391335347585</v>
      </c>
      <c r="L188" s="10">
        <f t="shared" si="19"/>
        <v>16.551969913623346</v>
      </c>
      <c r="M188" s="4">
        <f t="shared" si="20"/>
        <v>-2.7660699136233458</v>
      </c>
    </row>
    <row r="189" spans="2:13" x14ac:dyDescent="0.2">
      <c r="B189" s="21">
        <v>187</v>
      </c>
      <c r="C189" s="11" t="s">
        <v>188</v>
      </c>
      <c r="D189" s="2">
        <v>14.079499999999999</v>
      </c>
      <c r="E189" s="2">
        <f t="shared" si="15"/>
        <v>0.13750000000000107</v>
      </c>
      <c r="F189" s="2">
        <f t="shared" si="15"/>
        <v>0.13499999999999801</v>
      </c>
      <c r="G189" s="10">
        <f t="shared" si="16"/>
        <v>2.6447198387357167</v>
      </c>
      <c r="H189" s="32">
        <f t="shared" si="17"/>
        <v>9.718592917844493E-3</v>
      </c>
      <c r="I189" s="10">
        <v>-118</v>
      </c>
      <c r="J189" s="10">
        <f t="shared" si="18"/>
        <v>13924</v>
      </c>
      <c r="K189" s="10">
        <f t="shared" si="14"/>
        <v>-312.07694097081458</v>
      </c>
      <c r="L189" s="10">
        <f t="shared" si="19"/>
        <v>16.623991922714797</v>
      </c>
      <c r="M189" s="4">
        <f t="shared" si="20"/>
        <v>-2.5444919227147977</v>
      </c>
    </row>
    <row r="190" spans="2:13" x14ac:dyDescent="0.2">
      <c r="B190" s="21">
        <v>188</v>
      </c>
      <c r="C190" s="11" t="s">
        <v>189</v>
      </c>
      <c r="D190" s="2">
        <v>14.217000000000001</v>
      </c>
      <c r="E190" s="2">
        <f t="shared" si="15"/>
        <v>0.27249999999999908</v>
      </c>
      <c r="F190" s="2">
        <f t="shared" si="15"/>
        <v>-4.1999999999998039E-2</v>
      </c>
      <c r="G190" s="10">
        <f t="shared" si="16"/>
        <v>2.6544384316535612</v>
      </c>
      <c r="H190" s="32">
        <f t="shared" si="17"/>
        <v>1.8985817527419346E-2</v>
      </c>
      <c r="I190" s="10">
        <v>-117</v>
      </c>
      <c r="J190" s="10">
        <f t="shared" si="18"/>
        <v>13689</v>
      </c>
      <c r="K190" s="10">
        <f t="shared" si="14"/>
        <v>-310.56929650346666</v>
      </c>
      <c r="L190" s="10">
        <f t="shared" si="19"/>
        <v>16.696327318661147</v>
      </c>
      <c r="M190" s="4">
        <f t="shared" si="20"/>
        <v>-2.4793273186611469</v>
      </c>
    </row>
    <row r="191" spans="2:13" x14ac:dyDescent="0.2">
      <c r="B191" s="21">
        <v>189</v>
      </c>
      <c r="C191" s="11" t="s">
        <v>190</v>
      </c>
      <c r="D191" s="2">
        <v>14.4895</v>
      </c>
      <c r="E191" s="2">
        <f t="shared" si="15"/>
        <v>0.23050000000000104</v>
      </c>
      <c r="F191" s="2">
        <f t="shared" si="15"/>
        <v>1.5499999999997627E-2</v>
      </c>
      <c r="G191" s="10">
        <f t="shared" si="16"/>
        <v>2.6734242491809805</v>
      </c>
      <c r="H191" s="32">
        <f t="shared" si="17"/>
        <v>1.5782864119749718E-2</v>
      </c>
      <c r="I191" s="10">
        <v>-116</v>
      </c>
      <c r="J191" s="10">
        <f t="shared" si="18"/>
        <v>13456</v>
      </c>
      <c r="K191" s="10">
        <f t="shared" si="14"/>
        <v>-310.11721290499372</v>
      </c>
      <c r="L191" s="10">
        <f t="shared" si="19"/>
        <v>16.768977465091677</v>
      </c>
      <c r="M191" s="4">
        <f t="shared" si="20"/>
        <v>-2.2794774650916771</v>
      </c>
    </row>
    <row r="192" spans="2:13" x14ac:dyDescent="0.2">
      <c r="B192" s="21">
        <v>190</v>
      </c>
      <c r="C192" s="11" t="s">
        <v>191</v>
      </c>
      <c r="D192" s="2">
        <v>14.72</v>
      </c>
      <c r="E192" s="2">
        <f t="shared" si="15"/>
        <v>0.24599999999999866</v>
      </c>
      <c r="F192" s="2">
        <f t="shared" si="15"/>
        <v>-0.19299999999999784</v>
      </c>
      <c r="G192" s="10">
        <f t="shared" si="16"/>
        <v>2.6892071133007303</v>
      </c>
      <c r="H192" s="32">
        <f t="shared" si="17"/>
        <v>1.6573848357436471E-2</v>
      </c>
      <c r="I192" s="10">
        <v>-115</v>
      </c>
      <c r="J192" s="10">
        <f t="shared" si="18"/>
        <v>13225</v>
      </c>
      <c r="K192" s="10">
        <f t="shared" si="14"/>
        <v>-309.25881802958401</v>
      </c>
      <c r="L192" s="10">
        <f t="shared" si="19"/>
        <v>16.841943731569188</v>
      </c>
      <c r="M192" s="4">
        <f t="shared" si="20"/>
        <v>-2.1219437315691874</v>
      </c>
    </row>
    <row r="193" spans="2:13" x14ac:dyDescent="0.2">
      <c r="B193" s="21">
        <v>191</v>
      </c>
      <c r="C193" s="11" t="s">
        <v>192</v>
      </c>
      <c r="D193" s="2">
        <v>14.965999999999999</v>
      </c>
      <c r="E193" s="2">
        <f t="shared" si="15"/>
        <v>5.3000000000000824E-2</v>
      </c>
      <c r="F193" s="2">
        <f t="shared" si="15"/>
        <v>2.0499999999998408E-2</v>
      </c>
      <c r="G193" s="10">
        <f t="shared" si="16"/>
        <v>2.7057809616581667</v>
      </c>
      <c r="H193" s="32">
        <f t="shared" si="17"/>
        <v>3.5351045652771695E-3</v>
      </c>
      <c r="I193" s="10">
        <v>-114</v>
      </c>
      <c r="J193" s="10">
        <f t="shared" si="18"/>
        <v>12996</v>
      </c>
      <c r="K193" s="10">
        <f t="shared" si="14"/>
        <v>-308.45902962903102</v>
      </c>
      <c r="L193" s="10">
        <f t="shared" si="19"/>
        <v>16.915227493615809</v>
      </c>
      <c r="M193" s="4">
        <f t="shared" si="20"/>
        <v>-1.94922749361581</v>
      </c>
    </row>
    <row r="194" spans="2:13" x14ac:dyDescent="0.2">
      <c r="B194" s="21">
        <v>192</v>
      </c>
      <c r="C194" s="11" t="s">
        <v>193</v>
      </c>
      <c r="D194" s="2">
        <v>15.019</v>
      </c>
      <c r="E194" s="2">
        <f t="shared" si="15"/>
        <v>7.3499999999999233E-2</v>
      </c>
      <c r="F194" s="2">
        <f t="shared" si="15"/>
        <v>7.4500000000002231E-2</v>
      </c>
      <c r="G194" s="10">
        <f t="shared" si="16"/>
        <v>2.7093160662234439</v>
      </c>
      <c r="H194" s="32">
        <f t="shared" si="17"/>
        <v>4.8818654650002458E-3</v>
      </c>
      <c r="I194" s="10">
        <v>-113</v>
      </c>
      <c r="J194" s="10">
        <f t="shared" si="18"/>
        <v>12769</v>
      </c>
      <c r="K194" s="10">
        <f t="shared" si="14"/>
        <v>-306.15271548324915</v>
      </c>
      <c r="L194" s="10">
        <f t="shared" si="19"/>
        <v>16.988830132738933</v>
      </c>
      <c r="M194" s="4">
        <f t="shared" si="20"/>
        <v>-1.9698301327389327</v>
      </c>
    </row>
    <row r="195" spans="2:13" x14ac:dyDescent="0.2">
      <c r="B195" s="21">
        <v>193</v>
      </c>
      <c r="C195" s="11" t="s">
        <v>194</v>
      </c>
      <c r="D195" s="2">
        <v>15.092499999999999</v>
      </c>
      <c r="E195" s="2">
        <f t="shared" si="15"/>
        <v>0.14800000000000146</v>
      </c>
      <c r="F195" s="2">
        <f t="shared" si="15"/>
        <v>7.8899999999997306E-2</v>
      </c>
      <c r="G195" s="10">
        <f t="shared" si="16"/>
        <v>2.7141979316884441</v>
      </c>
      <c r="H195" s="32">
        <f t="shared" si="17"/>
        <v>9.7584264308223645E-3</v>
      </c>
      <c r="I195" s="10">
        <v>-112</v>
      </c>
      <c r="J195" s="10">
        <f t="shared" si="18"/>
        <v>12544</v>
      </c>
      <c r="K195" s="10">
        <f t="shared" ref="K195:K258" si="21">I195*G195</f>
        <v>-303.99016834910572</v>
      </c>
      <c r="L195" s="10">
        <f t="shared" si="19"/>
        <v>17.062753036457256</v>
      </c>
      <c r="M195" s="4">
        <f t="shared" si="20"/>
        <v>-1.9702530364572564</v>
      </c>
    </row>
    <row r="196" spans="2:13" x14ac:dyDescent="0.2">
      <c r="B196" s="21">
        <v>194</v>
      </c>
      <c r="C196" s="11" t="s">
        <v>195</v>
      </c>
      <c r="D196" s="2">
        <v>15.240500000000001</v>
      </c>
      <c r="E196" s="2">
        <f t="shared" ref="E196:F259" si="22">D197-D196</f>
        <v>0.22689999999999877</v>
      </c>
      <c r="F196" s="2">
        <f t="shared" si="22"/>
        <v>2.3700000000001609E-2</v>
      </c>
      <c r="G196" s="10">
        <f t="shared" ref="G196:G259" si="23">LN(D196)</f>
        <v>2.7239563581192665</v>
      </c>
      <c r="H196" s="32">
        <f t="shared" ref="H196:H259" si="24">G197-G196</f>
        <v>1.4778225113938337E-2</v>
      </c>
      <c r="I196" s="10">
        <v>-111</v>
      </c>
      <c r="J196" s="10">
        <f t="shared" ref="J196:J259" si="25">POWER(I196,2)</f>
        <v>12321</v>
      </c>
      <c r="K196" s="10">
        <f t="shared" si="21"/>
        <v>-302.35915575123857</v>
      </c>
      <c r="L196" s="10">
        <f t="shared" ref="L196:L259" si="26">EXP($C$614+($C$615*I196))</f>
        <v>17.136997598326928</v>
      </c>
      <c r="M196" s="4">
        <f t="shared" ref="M196:M259" si="27">D196-L196</f>
        <v>-1.8964975983269277</v>
      </c>
    </row>
    <row r="197" spans="2:13" x14ac:dyDescent="0.2">
      <c r="B197" s="21">
        <v>195</v>
      </c>
      <c r="C197" s="11" t="s">
        <v>196</v>
      </c>
      <c r="D197" s="2">
        <v>15.4674</v>
      </c>
      <c r="E197" s="2">
        <f t="shared" si="22"/>
        <v>0.25060000000000038</v>
      </c>
      <c r="F197" s="2">
        <f t="shared" si="22"/>
        <v>0.13320000000000043</v>
      </c>
      <c r="G197" s="10">
        <f t="shared" si="23"/>
        <v>2.7387345832332048</v>
      </c>
      <c r="H197" s="32">
        <f t="shared" si="24"/>
        <v>1.607196921077847E-2</v>
      </c>
      <c r="I197" s="10">
        <v>-110</v>
      </c>
      <c r="J197" s="10">
        <f t="shared" si="25"/>
        <v>12100</v>
      </c>
      <c r="K197" s="10">
        <f t="shared" si="21"/>
        <v>-301.26080415565252</v>
      </c>
      <c r="L197" s="10">
        <f t="shared" si="26"/>
        <v>17.211565217967841</v>
      </c>
      <c r="M197" s="4">
        <f t="shared" si="27"/>
        <v>-1.7441652179678417</v>
      </c>
    </row>
    <row r="198" spans="2:13" x14ac:dyDescent="0.2">
      <c r="B198" s="21">
        <v>196</v>
      </c>
      <c r="C198" s="11" t="s">
        <v>197</v>
      </c>
      <c r="D198" s="2">
        <v>15.718</v>
      </c>
      <c r="E198" s="2">
        <f t="shared" si="22"/>
        <v>0.38380000000000081</v>
      </c>
      <c r="F198" s="2">
        <f t="shared" si="22"/>
        <v>-6.6100000000002268E-2</v>
      </c>
      <c r="G198" s="10">
        <f t="shared" si="23"/>
        <v>2.7548065524439833</v>
      </c>
      <c r="H198" s="32">
        <f t="shared" si="24"/>
        <v>2.4124514539376918E-2</v>
      </c>
      <c r="I198" s="10">
        <v>-109</v>
      </c>
      <c r="J198" s="10">
        <f t="shared" si="25"/>
        <v>11881</v>
      </c>
      <c r="K198" s="10">
        <f t="shared" si="21"/>
        <v>-300.27391421639419</v>
      </c>
      <c r="L198" s="10">
        <f t="shared" si="26"/>
        <v>17.286457301090003</v>
      </c>
      <c r="M198" s="4">
        <f t="shared" si="27"/>
        <v>-1.5684573010900031</v>
      </c>
    </row>
    <row r="199" spans="2:13" x14ac:dyDescent="0.2">
      <c r="B199" s="21">
        <v>197</v>
      </c>
      <c r="C199" s="11" t="s">
        <v>198</v>
      </c>
      <c r="D199" s="2">
        <v>16.101800000000001</v>
      </c>
      <c r="E199" s="2">
        <f t="shared" si="22"/>
        <v>0.31769999999999854</v>
      </c>
      <c r="F199" s="2">
        <f t="shared" si="22"/>
        <v>-0.32119999999999749</v>
      </c>
      <c r="G199" s="10">
        <f t="shared" si="23"/>
        <v>2.7789310669833602</v>
      </c>
      <c r="H199" s="32">
        <f t="shared" si="24"/>
        <v>1.9538585907376227E-2</v>
      </c>
      <c r="I199" s="10">
        <v>-108</v>
      </c>
      <c r="J199" s="10">
        <f t="shared" si="25"/>
        <v>11664</v>
      </c>
      <c r="K199" s="10">
        <f t="shared" si="21"/>
        <v>-300.12455523420289</v>
      </c>
      <c r="L199" s="10">
        <f t="shared" si="26"/>
        <v>17.361675259520037</v>
      </c>
      <c r="M199" s="4">
        <f t="shared" si="27"/>
        <v>-1.2598752595200366</v>
      </c>
    </row>
    <row r="200" spans="2:13" x14ac:dyDescent="0.2">
      <c r="B200" s="21">
        <v>198</v>
      </c>
      <c r="C200" s="11" t="s">
        <v>199</v>
      </c>
      <c r="D200" s="2">
        <v>16.419499999999999</v>
      </c>
      <c r="E200" s="2">
        <f t="shared" si="22"/>
        <v>-3.4999999999989484E-3</v>
      </c>
      <c r="F200" s="2">
        <f t="shared" si="22"/>
        <v>0.19660000000000011</v>
      </c>
      <c r="G200" s="10">
        <f t="shared" si="23"/>
        <v>2.7984696528907365</v>
      </c>
      <c r="H200" s="32">
        <f t="shared" si="24"/>
        <v>-2.1318390237734519E-4</v>
      </c>
      <c r="I200" s="10">
        <v>-107</v>
      </c>
      <c r="J200" s="10">
        <f t="shared" si="25"/>
        <v>11449</v>
      </c>
      <c r="K200" s="10">
        <f t="shared" si="21"/>
        <v>-299.43625285930881</v>
      </c>
      <c r="L200" s="10">
        <f t="shared" si="26"/>
        <v>17.437220511227803</v>
      </c>
      <c r="M200" s="4">
        <f t="shared" si="27"/>
        <v>-1.0177205112278038</v>
      </c>
    </row>
    <row r="201" spans="2:13" x14ac:dyDescent="0.2">
      <c r="B201" s="21">
        <v>199</v>
      </c>
      <c r="C201" s="11" t="s">
        <v>200</v>
      </c>
      <c r="D201" s="2">
        <v>16.416</v>
      </c>
      <c r="E201" s="2">
        <f t="shared" si="22"/>
        <v>0.19310000000000116</v>
      </c>
      <c r="F201" s="2">
        <f t="shared" si="22"/>
        <v>-5.7200000000001694E-2</v>
      </c>
      <c r="G201" s="10">
        <f t="shared" si="23"/>
        <v>2.7982564689883591</v>
      </c>
      <c r="H201" s="32">
        <f t="shared" si="24"/>
        <v>1.169426894245662E-2</v>
      </c>
      <c r="I201" s="10">
        <v>-106</v>
      </c>
      <c r="J201" s="10">
        <f t="shared" si="25"/>
        <v>11236</v>
      </c>
      <c r="K201" s="10">
        <f t="shared" si="21"/>
        <v>-296.61518571276605</v>
      </c>
      <c r="L201" s="10">
        <f t="shared" si="26"/>
        <v>17.513094480353111</v>
      </c>
      <c r="M201" s="4">
        <f t="shared" si="27"/>
        <v>-1.0970944803531104</v>
      </c>
    </row>
    <row r="202" spans="2:13" x14ac:dyDescent="0.2">
      <c r="B202" s="21">
        <v>200</v>
      </c>
      <c r="C202" s="11" t="s">
        <v>201</v>
      </c>
      <c r="D202" s="2">
        <v>16.609100000000002</v>
      </c>
      <c r="E202" s="2">
        <f t="shared" si="22"/>
        <v>0.13589999999999947</v>
      </c>
      <c r="F202" s="2">
        <f t="shared" si="22"/>
        <v>-6.1900000000001398E-2</v>
      </c>
      <c r="G202" s="10">
        <f t="shared" si="23"/>
        <v>2.8099507379308157</v>
      </c>
      <c r="H202" s="32">
        <f t="shared" si="24"/>
        <v>8.1489683153521675E-3</v>
      </c>
      <c r="I202" s="10">
        <v>-105</v>
      </c>
      <c r="J202" s="10">
        <f t="shared" si="25"/>
        <v>11025</v>
      </c>
      <c r="K202" s="10">
        <f t="shared" si="21"/>
        <v>-295.04482748273563</v>
      </c>
      <c r="L202" s="10">
        <f t="shared" si="26"/>
        <v>17.589298597232602</v>
      </c>
      <c r="M202" s="4">
        <f t="shared" si="27"/>
        <v>-0.98019859723260083</v>
      </c>
    </row>
    <row r="203" spans="2:13" x14ac:dyDescent="0.2">
      <c r="B203" s="21">
        <v>201</v>
      </c>
      <c r="C203" s="11" t="s">
        <v>202</v>
      </c>
      <c r="D203" s="2">
        <v>16.745000000000001</v>
      </c>
      <c r="E203" s="2">
        <f t="shared" si="22"/>
        <v>7.3999999999998067E-2</v>
      </c>
      <c r="F203" s="2">
        <f t="shared" si="22"/>
        <v>3.1800000000004047E-2</v>
      </c>
      <c r="G203" s="10">
        <f t="shared" si="23"/>
        <v>2.8180997062461679</v>
      </c>
      <c r="H203" s="32">
        <f t="shared" si="24"/>
        <v>4.4094934991276702E-3</v>
      </c>
      <c r="I203" s="10">
        <v>-104</v>
      </c>
      <c r="J203" s="10">
        <f t="shared" si="25"/>
        <v>10816</v>
      </c>
      <c r="K203" s="10">
        <f t="shared" si="21"/>
        <v>-293.08236944960146</v>
      </c>
      <c r="L203" s="10">
        <f t="shared" si="26"/>
        <v>17.665834298426663</v>
      </c>
      <c r="M203" s="4">
        <f t="shared" si="27"/>
        <v>-0.9208342984266622</v>
      </c>
    </row>
    <row r="204" spans="2:13" x14ac:dyDescent="0.2">
      <c r="B204" s="21">
        <v>202</v>
      </c>
      <c r="C204" s="11" t="s">
        <v>203</v>
      </c>
      <c r="D204" s="2">
        <v>16.818999999999999</v>
      </c>
      <c r="E204" s="2">
        <f t="shared" si="22"/>
        <v>0.10580000000000211</v>
      </c>
      <c r="F204" s="2">
        <f t="shared" si="22"/>
        <v>-9.8600000000004684E-2</v>
      </c>
      <c r="G204" s="10">
        <f t="shared" si="23"/>
        <v>2.8225091997452956</v>
      </c>
      <c r="H204" s="32">
        <f t="shared" si="24"/>
        <v>6.2708021442281492E-3</v>
      </c>
      <c r="I204" s="10">
        <v>-103</v>
      </c>
      <c r="J204" s="10">
        <f t="shared" si="25"/>
        <v>10609</v>
      </c>
      <c r="K204" s="10">
        <f t="shared" si="21"/>
        <v>-290.71844757376545</v>
      </c>
      <c r="L204" s="10">
        <f t="shared" si="26"/>
        <v>17.742703026746558</v>
      </c>
      <c r="M204" s="4">
        <f t="shared" si="27"/>
        <v>-0.92370302674655846</v>
      </c>
    </row>
    <row r="205" spans="2:13" x14ac:dyDescent="0.2">
      <c r="B205" s="21">
        <v>203</v>
      </c>
      <c r="C205" s="11" t="s">
        <v>204</v>
      </c>
      <c r="D205" s="2">
        <v>16.924800000000001</v>
      </c>
      <c r="E205" s="2">
        <f t="shared" si="22"/>
        <v>7.1999999999974307E-3</v>
      </c>
      <c r="F205" s="2">
        <f t="shared" si="22"/>
        <v>2.4100000000004229E-2</v>
      </c>
      <c r="G205" s="10">
        <f t="shared" si="23"/>
        <v>2.8287800018895237</v>
      </c>
      <c r="H205" s="32">
        <f t="shared" si="24"/>
        <v>4.2532076915335892E-4</v>
      </c>
      <c r="I205" s="10">
        <v>-102</v>
      </c>
      <c r="J205" s="10">
        <f t="shared" si="25"/>
        <v>10404</v>
      </c>
      <c r="K205" s="10">
        <f t="shared" si="21"/>
        <v>-288.5355601927314</v>
      </c>
      <c r="L205" s="10">
        <f t="shared" si="26"/>
        <v>17.8199062312816</v>
      </c>
      <c r="M205" s="4">
        <f t="shared" si="27"/>
        <v>-0.8951062312815985</v>
      </c>
    </row>
    <row r="206" spans="2:13" x14ac:dyDescent="0.2">
      <c r="B206" s="21">
        <v>204</v>
      </c>
      <c r="C206" s="11" t="s">
        <v>205</v>
      </c>
      <c r="D206" s="2">
        <v>16.931999999999999</v>
      </c>
      <c r="E206" s="2">
        <f t="shared" si="22"/>
        <v>3.130000000000166E-2</v>
      </c>
      <c r="F206" s="2">
        <f t="shared" si="22"/>
        <v>-5.1000000000023249E-3</v>
      </c>
      <c r="G206" s="10">
        <f t="shared" si="23"/>
        <v>2.8292053226586771</v>
      </c>
      <c r="H206" s="32">
        <f t="shared" si="24"/>
        <v>1.846864249426261E-3</v>
      </c>
      <c r="I206" s="10">
        <v>-101</v>
      </c>
      <c r="J206" s="10">
        <f t="shared" si="25"/>
        <v>10201</v>
      </c>
      <c r="K206" s="10">
        <f t="shared" si="21"/>
        <v>-285.74973758852639</v>
      </c>
      <c r="L206" s="10">
        <f t="shared" si="26"/>
        <v>17.897445367426467</v>
      </c>
      <c r="M206" s="4">
        <f t="shared" si="27"/>
        <v>-0.96544536742646869</v>
      </c>
    </row>
    <row r="207" spans="2:13" x14ac:dyDescent="0.2">
      <c r="B207" s="21">
        <v>205</v>
      </c>
      <c r="C207" s="11" t="s">
        <v>206</v>
      </c>
      <c r="D207" s="2">
        <v>16.9633</v>
      </c>
      <c r="E207" s="2">
        <f t="shared" si="22"/>
        <v>2.6199999999999335E-2</v>
      </c>
      <c r="F207" s="2">
        <f t="shared" si="22"/>
        <v>0.10069999999999979</v>
      </c>
      <c r="G207" s="10">
        <f t="shared" si="23"/>
        <v>2.8310521869081033</v>
      </c>
      <c r="H207" s="32">
        <f t="shared" si="24"/>
        <v>1.5433192667666518E-3</v>
      </c>
      <c r="I207" s="10">
        <v>-100</v>
      </c>
      <c r="J207" s="10">
        <f t="shared" si="25"/>
        <v>10000</v>
      </c>
      <c r="K207" s="10">
        <f t="shared" si="21"/>
        <v>-283.10521869081032</v>
      </c>
      <c r="L207" s="10">
        <f t="shared" si="26"/>
        <v>17.975321896908653</v>
      </c>
      <c r="M207" s="4">
        <f t="shared" si="27"/>
        <v>-1.012021896908653</v>
      </c>
    </row>
    <row r="208" spans="2:13" x14ac:dyDescent="0.2">
      <c r="B208" s="21">
        <v>206</v>
      </c>
      <c r="C208" s="11" t="s">
        <v>207</v>
      </c>
      <c r="D208" s="2">
        <v>16.9895</v>
      </c>
      <c r="E208" s="2">
        <f t="shared" si="22"/>
        <v>0.12689999999999912</v>
      </c>
      <c r="F208" s="2">
        <f t="shared" si="22"/>
        <v>5.1000000000001933E-2</v>
      </c>
      <c r="G208" s="10">
        <f t="shared" si="23"/>
        <v>2.83259550617487</v>
      </c>
      <c r="H208" s="32">
        <f t="shared" si="24"/>
        <v>7.4415620528767157E-3</v>
      </c>
      <c r="I208" s="10">
        <v>-99</v>
      </c>
      <c r="J208" s="10">
        <f t="shared" si="25"/>
        <v>9801</v>
      </c>
      <c r="K208" s="10">
        <f t="shared" si="21"/>
        <v>-280.42695511131211</v>
      </c>
      <c r="L208" s="10">
        <f t="shared" si="26"/>
        <v>18.053537287816017</v>
      </c>
      <c r="M208" s="4">
        <f t="shared" si="27"/>
        <v>-1.0640372878160171</v>
      </c>
    </row>
    <row r="209" spans="2:13" x14ac:dyDescent="0.2">
      <c r="B209" s="21">
        <v>207</v>
      </c>
      <c r="C209" s="11" t="s">
        <v>208</v>
      </c>
      <c r="D209" s="2">
        <v>17.116399999999999</v>
      </c>
      <c r="E209" s="2">
        <f t="shared" si="22"/>
        <v>0.17790000000000106</v>
      </c>
      <c r="F209" s="2">
        <f t="shared" si="22"/>
        <v>-0.14770000000000039</v>
      </c>
      <c r="G209" s="10">
        <f t="shared" si="23"/>
        <v>2.8400370682277467</v>
      </c>
      <c r="H209" s="32">
        <f t="shared" si="24"/>
        <v>1.0339899216816217E-2</v>
      </c>
      <c r="I209" s="10">
        <v>-98</v>
      </c>
      <c r="J209" s="10">
        <f t="shared" si="25"/>
        <v>9604</v>
      </c>
      <c r="K209" s="10">
        <f t="shared" si="21"/>
        <v>-278.32363268631917</v>
      </c>
      <c r="L209" s="10">
        <f t="shared" si="26"/>
        <v>18.132093014624445</v>
      </c>
      <c r="M209" s="4">
        <f t="shared" si="27"/>
        <v>-1.0156930146244463</v>
      </c>
    </row>
    <row r="210" spans="2:13" x14ac:dyDescent="0.2">
      <c r="B210" s="21">
        <v>208</v>
      </c>
      <c r="C210" s="11" t="s">
        <v>209</v>
      </c>
      <c r="D210" s="2">
        <v>17.2943</v>
      </c>
      <c r="E210" s="2">
        <f t="shared" si="22"/>
        <v>3.0200000000000671E-2</v>
      </c>
      <c r="F210" s="2">
        <f t="shared" si="22"/>
        <v>6.6299999999998249E-2</v>
      </c>
      <c r="G210" s="10">
        <f t="shared" si="23"/>
        <v>2.8503769674445629</v>
      </c>
      <c r="H210" s="32">
        <f t="shared" si="24"/>
        <v>1.744717186085154E-3</v>
      </c>
      <c r="I210" s="10">
        <v>-97</v>
      </c>
      <c r="J210" s="10">
        <f t="shared" si="25"/>
        <v>9409</v>
      </c>
      <c r="K210" s="10">
        <f t="shared" si="21"/>
        <v>-276.48656584212262</v>
      </c>
      <c r="L210" s="10">
        <f t="shared" si="26"/>
        <v>18.210990558225678</v>
      </c>
      <c r="M210" s="4">
        <f t="shared" si="27"/>
        <v>-0.91669055822567813</v>
      </c>
    </row>
    <row r="211" spans="2:13" x14ac:dyDescent="0.2">
      <c r="B211" s="21">
        <v>209</v>
      </c>
      <c r="C211" s="11" t="s">
        <v>210</v>
      </c>
      <c r="D211" s="2">
        <v>17.3245</v>
      </c>
      <c r="E211" s="2">
        <f t="shared" si="22"/>
        <v>9.649999999999892E-2</v>
      </c>
      <c r="F211" s="2">
        <f t="shared" si="22"/>
        <v>-0.10559999999999903</v>
      </c>
      <c r="G211" s="10">
        <f t="shared" si="23"/>
        <v>2.8521216846306481</v>
      </c>
      <c r="H211" s="32">
        <f t="shared" si="24"/>
        <v>5.5546904273744424E-3</v>
      </c>
      <c r="I211" s="10">
        <v>-96</v>
      </c>
      <c r="J211" s="10">
        <f t="shared" si="25"/>
        <v>9216</v>
      </c>
      <c r="K211" s="10">
        <f t="shared" si="21"/>
        <v>-273.80368172454223</v>
      </c>
      <c r="L211" s="10">
        <f t="shared" si="26"/>
        <v>18.290231405955197</v>
      </c>
      <c r="M211" s="4">
        <f t="shared" si="27"/>
        <v>-0.96573140595519646</v>
      </c>
    </row>
    <row r="212" spans="2:13" x14ac:dyDescent="0.2">
      <c r="B212" s="21">
        <v>210</v>
      </c>
      <c r="C212" s="11" t="s">
        <v>211</v>
      </c>
      <c r="D212" s="2">
        <v>17.420999999999999</v>
      </c>
      <c r="E212" s="2">
        <f t="shared" si="22"/>
        <v>-9.100000000000108E-3</v>
      </c>
      <c r="F212" s="2">
        <f t="shared" si="22"/>
        <v>-5.6300000000000239E-2</v>
      </c>
      <c r="G212" s="10">
        <f t="shared" si="23"/>
        <v>2.8576763750580225</v>
      </c>
      <c r="H212" s="32">
        <f t="shared" si="24"/>
        <v>-5.2249455009656387E-4</v>
      </c>
      <c r="I212" s="10">
        <v>-95</v>
      </c>
      <c r="J212" s="10">
        <f t="shared" si="25"/>
        <v>9025</v>
      </c>
      <c r="K212" s="10">
        <f t="shared" si="21"/>
        <v>-271.47925563051211</v>
      </c>
      <c r="L212" s="10">
        <f t="shared" si="26"/>
        <v>18.369817051620263</v>
      </c>
      <c r="M212" s="4">
        <f t="shared" si="27"/>
        <v>-0.94881705162026364</v>
      </c>
    </row>
    <row r="213" spans="2:13" x14ac:dyDescent="0.2">
      <c r="B213" s="21">
        <v>211</v>
      </c>
      <c r="C213" s="11" t="s">
        <v>212</v>
      </c>
      <c r="D213" s="2">
        <v>17.411899999999999</v>
      </c>
      <c r="E213" s="2">
        <f t="shared" si="22"/>
        <v>-6.5400000000000347E-2</v>
      </c>
      <c r="F213" s="2">
        <f t="shared" si="22"/>
        <v>0.57840000000000202</v>
      </c>
      <c r="G213" s="10">
        <f t="shared" si="23"/>
        <v>2.857153880507926</v>
      </c>
      <c r="H213" s="32">
        <f t="shared" si="24"/>
        <v>-3.7631235717392464E-3</v>
      </c>
      <c r="I213" s="10">
        <v>-94</v>
      </c>
      <c r="J213" s="10">
        <f t="shared" si="25"/>
        <v>8836</v>
      </c>
      <c r="K213" s="10">
        <f t="shared" si="21"/>
        <v>-268.57246476774503</v>
      </c>
      <c r="L213" s="10">
        <f t="shared" si="26"/>
        <v>18.449748995528111</v>
      </c>
      <c r="M213" s="4">
        <f t="shared" si="27"/>
        <v>-1.0378489955281118</v>
      </c>
    </row>
    <row r="214" spans="2:13" x14ac:dyDescent="0.2">
      <c r="B214" s="21">
        <v>212</v>
      </c>
      <c r="C214" s="11" t="s">
        <v>213</v>
      </c>
      <c r="D214" s="2">
        <v>17.346499999999999</v>
      </c>
      <c r="E214" s="2">
        <f t="shared" si="22"/>
        <v>0.51300000000000168</v>
      </c>
      <c r="F214" s="2">
        <f t="shared" si="22"/>
        <v>-0.29890000000000327</v>
      </c>
      <c r="G214" s="10">
        <f t="shared" si="23"/>
        <v>2.8533907569361867</v>
      </c>
      <c r="H214" s="32">
        <f t="shared" si="24"/>
        <v>2.9144822599567632E-2</v>
      </c>
      <c r="I214" s="10">
        <v>-93</v>
      </c>
      <c r="J214" s="10">
        <f t="shared" si="25"/>
        <v>8649</v>
      </c>
      <c r="K214" s="10">
        <f t="shared" si="21"/>
        <v>-265.36534039506535</v>
      </c>
      <c r="L214" s="10">
        <f t="shared" si="26"/>
        <v>18.530028744514198</v>
      </c>
      <c r="M214" s="4">
        <f t="shared" si="27"/>
        <v>-1.1835287445141986</v>
      </c>
    </row>
    <row r="215" spans="2:13" x14ac:dyDescent="0.2">
      <c r="B215" s="21">
        <v>213</v>
      </c>
      <c r="C215" s="11" t="s">
        <v>214</v>
      </c>
      <c r="D215" s="2">
        <v>17.859500000000001</v>
      </c>
      <c r="E215" s="2">
        <f t="shared" si="22"/>
        <v>0.2140999999999984</v>
      </c>
      <c r="F215" s="2">
        <f t="shared" si="22"/>
        <v>-0.19019999999999726</v>
      </c>
      <c r="G215" s="10">
        <f t="shared" si="23"/>
        <v>2.8825355795357543</v>
      </c>
      <c r="H215" s="32">
        <f t="shared" si="24"/>
        <v>1.1916730460867608E-2</v>
      </c>
      <c r="I215" s="10">
        <v>-92</v>
      </c>
      <c r="J215" s="10">
        <f t="shared" si="25"/>
        <v>8464</v>
      </c>
      <c r="K215" s="10">
        <f t="shared" si="21"/>
        <v>-265.19327331728942</v>
      </c>
      <c r="L215" s="10">
        <f t="shared" si="26"/>
        <v>18.610657811970626</v>
      </c>
      <c r="M215" s="4">
        <f t="shared" si="27"/>
        <v>-0.75115781197062503</v>
      </c>
    </row>
    <row r="216" spans="2:13" x14ac:dyDescent="0.2">
      <c r="B216" s="21">
        <v>214</v>
      </c>
      <c r="C216" s="11" t="s">
        <v>215</v>
      </c>
      <c r="D216" s="2">
        <v>18.073599999999999</v>
      </c>
      <c r="E216" s="2">
        <f t="shared" si="22"/>
        <v>2.3900000000001143E-2</v>
      </c>
      <c r="F216" s="2">
        <f t="shared" si="22"/>
        <v>5.7999999999971408E-3</v>
      </c>
      <c r="G216" s="10">
        <f t="shared" si="23"/>
        <v>2.894452309996622</v>
      </c>
      <c r="H216" s="32">
        <f t="shared" si="24"/>
        <v>1.3214971885373572E-3</v>
      </c>
      <c r="I216" s="10">
        <v>-91</v>
      </c>
      <c r="J216" s="10">
        <f t="shared" si="25"/>
        <v>8281</v>
      </c>
      <c r="K216" s="10">
        <f t="shared" si="21"/>
        <v>-263.39516020969262</v>
      </c>
      <c r="L216" s="10">
        <f t="shared" si="26"/>
        <v>18.691637717874659</v>
      </c>
      <c r="M216" s="4">
        <f t="shared" si="27"/>
        <v>-0.61803771787466033</v>
      </c>
    </row>
    <row r="217" spans="2:13" x14ac:dyDescent="0.2">
      <c r="B217" s="21">
        <v>215</v>
      </c>
      <c r="C217" s="11" t="s">
        <v>216</v>
      </c>
      <c r="D217" s="2">
        <v>18.0975</v>
      </c>
      <c r="E217" s="2">
        <f t="shared" si="22"/>
        <v>2.9699999999998283E-2</v>
      </c>
      <c r="F217" s="2">
        <f t="shared" si="22"/>
        <v>0.18210000000000193</v>
      </c>
      <c r="G217" s="10">
        <f t="shared" si="23"/>
        <v>2.8957738071851593</v>
      </c>
      <c r="H217" s="32">
        <f t="shared" si="24"/>
        <v>1.6397655000512934E-3</v>
      </c>
      <c r="I217" s="10">
        <v>-90</v>
      </c>
      <c r="J217" s="10">
        <f t="shared" si="25"/>
        <v>8100</v>
      </c>
      <c r="K217" s="10">
        <f t="shared" si="21"/>
        <v>-260.61964264666432</v>
      </c>
      <c r="L217" s="10">
        <f t="shared" si="26"/>
        <v>18.772969988817401</v>
      </c>
      <c r="M217" s="4">
        <f t="shared" si="27"/>
        <v>-0.67546998881740095</v>
      </c>
    </row>
    <row r="218" spans="2:13" x14ac:dyDescent="0.2">
      <c r="B218" s="21">
        <v>216</v>
      </c>
      <c r="C218" s="11" t="s">
        <v>217</v>
      </c>
      <c r="D218" s="2">
        <v>18.127199999999998</v>
      </c>
      <c r="E218" s="2">
        <f t="shared" si="22"/>
        <v>0.21180000000000021</v>
      </c>
      <c r="F218" s="2">
        <f t="shared" si="22"/>
        <v>0.30920000000000059</v>
      </c>
      <c r="G218" s="10">
        <f t="shared" si="23"/>
        <v>2.8974135726852106</v>
      </c>
      <c r="H218" s="32">
        <f t="shared" si="24"/>
        <v>1.1616367029487318E-2</v>
      </c>
      <c r="I218" s="10">
        <v>-89</v>
      </c>
      <c r="J218" s="10">
        <f t="shared" si="25"/>
        <v>7921</v>
      </c>
      <c r="K218" s="10">
        <f t="shared" si="21"/>
        <v>-257.86980796898376</v>
      </c>
      <c r="L218" s="10">
        <f t="shared" si="26"/>
        <v>18.854656158032544</v>
      </c>
      <c r="M218" s="4">
        <f t="shared" si="27"/>
        <v>-0.72745615803254537</v>
      </c>
    </row>
    <row r="219" spans="2:13" x14ac:dyDescent="0.2">
      <c r="B219" s="21">
        <v>217</v>
      </c>
      <c r="C219" s="11" t="s">
        <v>218</v>
      </c>
      <c r="D219" s="2">
        <v>18.338999999999999</v>
      </c>
      <c r="E219" s="2">
        <f t="shared" si="22"/>
        <v>0.5210000000000008</v>
      </c>
      <c r="F219" s="2">
        <f t="shared" si="22"/>
        <v>-0.13810000000000144</v>
      </c>
      <c r="G219" s="10">
        <f t="shared" si="23"/>
        <v>2.9090299397146979</v>
      </c>
      <c r="H219" s="32">
        <f t="shared" si="24"/>
        <v>2.8013337490613299E-2</v>
      </c>
      <c r="I219" s="10">
        <v>-88</v>
      </c>
      <c r="J219" s="10">
        <f t="shared" si="25"/>
        <v>7744</v>
      </c>
      <c r="K219" s="10">
        <f t="shared" si="21"/>
        <v>-255.99463469489342</v>
      </c>
      <c r="L219" s="10">
        <f t="shared" si="26"/>
        <v>18.93669776542529</v>
      </c>
      <c r="M219" s="4">
        <f t="shared" si="27"/>
        <v>-0.59769776542529129</v>
      </c>
    </row>
    <row r="220" spans="2:13" x14ac:dyDescent="0.2">
      <c r="B220" s="21">
        <v>218</v>
      </c>
      <c r="C220" s="11" t="s">
        <v>219</v>
      </c>
      <c r="D220" s="2">
        <v>18.86</v>
      </c>
      <c r="E220" s="2">
        <f t="shared" si="22"/>
        <v>0.38289999999999935</v>
      </c>
      <c r="F220" s="2">
        <f t="shared" si="22"/>
        <v>0.28060000000000329</v>
      </c>
      <c r="G220" s="10">
        <f t="shared" si="23"/>
        <v>2.9370432772053112</v>
      </c>
      <c r="H220" s="32">
        <f t="shared" si="24"/>
        <v>2.0098884324705857E-2</v>
      </c>
      <c r="I220" s="10">
        <v>-87</v>
      </c>
      <c r="J220" s="10">
        <f t="shared" si="25"/>
        <v>7569</v>
      </c>
      <c r="K220" s="10">
        <f t="shared" si="21"/>
        <v>-255.52276511686208</v>
      </c>
      <c r="L220" s="10">
        <f t="shared" si="26"/>
        <v>19.019096357601388</v>
      </c>
      <c r="M220" s="4">
        <f t="shared" si="27"/>
        <v>-0.15909635760138841</v>
      </c>
    </row>
    <row r="221" spans="2:13" x14ac:dyDescent="0.2">
      <c r="B221" s="21">
        <v>219</v>
      </c>
      <c r="C221" s="11" t="s">
        <v>220</v>
      </c>
      <c r="D221" s="2">
        <v>19.242899999999999</v>
      </c>
      <c r="E221" s="2">
        <f t="shared" si="22"/>
        <v>0.66350000000000264</v>
      </c>
      <c r="F221" s="2">
        <f t="shared" si="22"/>
        <v>-5.1300000000004786E-2</v>
      </c>
      <c r="G221" s="10">
        <f t="shared" si="23"/>
        <v>2.9571421615300171</v>
      </c>
      <c r="H221" s="32">
        <f t="shared" si="24"/>
        <v>3.3899126535850588E-2</v>
      </c>
      <c r="I221" s="10">
        <v>-86</v>
      </c>
      <c r="J221" s="10">
        <f t="shared" si="25"/>
        <v>7396</v>
      </c>
      <c r="K221" s="10">
        <f t="shared" si="21"/>
        <v>-254.31422589158146</v>
      </c>
      <c r="L221" s="10">
        <f t="shared" si="26"/>
        <v>19.10185348789625</v>
      </c>
      <c r="M221" s="4">
        <f t="shared" si="27"/>
        <v>0.14104651210374897</v>
      </c>
    </row>
    <row r="222" spans="2:13" x14ac:dyDescent="0.2">
      <c r="B222" s="21">
        <v>220</v>
      </c>
      <c r="C222" s="11" t="s">
        <v>221</v>
      </c>
      <c r="D222" s="2">
        <v>19.906400000000001</v>
      </c>
      <c r="E222" s="2">
        <f t="shared" si="22"/>
        <v>0.61219999999999786</v>
      </c>
      <c r="F222" s="2">
        <f t="shared" si="22"/>
        <v>-6.8799999999995975E-2</v>
      </c>
      <c r="G222" s="10">
        <f t="shared" si="23"/>
        <v>2.9910412880658677</v>
      </c>
      <c r="H222" s="32">
        <f t="shared" si="24"/>
        <v>3.0290503788335865E-2</v>
      </c>
      <c r="I222" s="10">
        <v>-85</v>
      </c>
      <c r="J222" s="10">
        <f t="shared" si="25"/>
        <v>7225</v>
      </c>
      <c r="K222" s="10">
        <f t="shared" si="21"/>
        <v>-254.23850948559874</v>
      </c>
      <c r="L222" s="10">
        <f t="shared" si="26"/>
        <v>19.18497071640429</v>
      </c>
      <c r="M222" s="4">
        <f t="shared" si="27"/>
        <v>0.72142928359571101</v>
      </c>
    </row>
    <row r="223" spans="2:13" x14ac:dyDescent="0.2">
      <c r="B223" s="21">
        <v>221</v>
      </c>
      <c r="C223" s="11" t="s">
        <v>222</v>
      </c>
      <c r="D223" s="2">
        <v>20.518599999999999</v>
      </c>
      <c r="E223" s="2">
        <f t="shared" si="22"/>
        <v>0.54340000000000188</v>
      </c>
      <c r="F223" s="2">
        <f t="shared" si="22"/>
        <v>4.0072999999999972</v>
      </c>
      <c r="G223" s="10">
        <f t="shared" si="23"/>
        <v>3.0213317918542035</v>
      </c>
      <c r="H223" s="32">
        <f t="shared" si="24"/>
        <v>2.6138677104202035E-2</v>
      </c>
      <c r="I223" s="10">
        <v>-84</v>
      </c>
      <c r="J223" s="10">
        <f t="shared" si="25"/>
        <v>7056</v>
      </c>
      <c r="K223" s="10">
        <f t="shared" si="21"/>
        <v>-253.79187051575309</v>
      </c>
      <c r="L223" s="10">
        <f t="shared" si="26"/>
        <v>19.2684496100083</v>
      </c>
      <c r="M223" s="4">
        <f t="shared" si="27"/>
        <v>1.250150389991699</v>
      </c>
    </row>
    <row r="224" spans="2:13" x14ac:dyDescent="0.2">
      <c r="B224" s="21">
        <v>222</v>
      </c>
      <c r="C224" s="11" t="s">
        <v>223</v>
      </c>
      <c r="D224" s="2">
        <v>21.062000000000001</v>
      </c>
      <c r="E224" s="2">
        <f t="shared" si="22"/>
        <v>4.5506999999999991</v>
      </c>
      <c r="F224" s="2">
        <f t="shared" si="22"/>
        <v>-4.3176999999999985</v>
      </c>
      <c r="G224" s="10">
        <f t="shared" si="23"/>
        <v>3.0474704689584056</v>
      </c>
      <c r="H224" s="32">
        <f t="shared" si="24"/>
        <v>0.19561785326328929</v>
      </c>
      <c r="I224" s="10">
        <v>-83</v>
      </c>
      <c r="J224" s="10">
        <f t="shared" si="25"/>
        <v>6889</v>
      </c>
      <c r="K224" s="10">
        <f t="shared" si="21"/>
        <v>-252.94004892354766</v>
      </c>
      <c r="L224" s="10">
        <f t="shared" si="26"/>
        <v>19.35229174240899</v>
      </c>
      <c r="M224" s="4">
        <f t="shared" si="27"/>
        <v>1.7097082575910107</v>
      </c>
    </row>
    <row r="225" spans="2:13" x14ac:dyDescent="0.2">
      <c r="B225" s="21">
        <v>223</v>
      </c>
      <c r="C225" s="11" t="s">
        <v>224</v>
      </c>
      <c r="D225" s="2">
        <v>25.6127</v>
      </c>
      <c r="E225" s="2">
        <f t="shared" si="22"/>
        <v>0.23300000000000054</v>
      </c>
      <c r="F225" s="2">
        <f t="shared" si="22"/>
        <v>-0.24520000000000053</v>
      </c>
      <c r="G225" s="10">
        <f t="shared" si="23"/>
        <v>3.2430883222216949</v>
      </c>
      <c r="H225" s="32">
        <f t="shared" si="24"/>
        <v>9.0559206019928951E-3</v>
      </c>
      <c r="I225" s="10">
        <v>-82</v>
      </c>
      <c r="J225" s="10">
        <f t="shared" si="25"/>
        <v>6724</v>
      </c>
      <c r="K225" s="10">
        <f t="shared" si="21"/>
        <v>-265.93324242217898</v>
      </c>
      <c r="L225" s="10">
        <f t="shared" si="26"/>
        <v>19.436498694154658</v>
      </c>
      <c r="M225" s="4">
        <f t="shared" si="27"/>
        <v>6.1762013058453427</v>
      </c>
    </row>
    <row r="226" spans="2:13" x14ac:dyDescent="0.2">
      <c r="B226" s="21">
        <v>224</v>
      </c>
      <c r="C226" s="11" t="s">
        <v>225</v>
      </c>
      <c r="D226" s="2">
        <v>25.845700000000001</v>
      </c>
      <c r="E226" s="2">
        <f t="shared" si="22"/>
        <v>-1.2199999999999989E-2</v>
      </c>
      <c r="F226" s="2">
        <f t="shared" si="22"/>
        <v>-2.4000000000000909E-2</v>
      </c>
      <c r="G226" s="10">
        <f t="shared" si="23"/>
        <v>3.2521442428236877</v>
      </c>
      <c r="H226" s="32">
        <f t="shared" si="24"/>
        <v>-4.7214354040425732E-4</v>
      </c>
      <c r="I226" s="10">
        <v>-81</v>
      </c>
      <c r="J226" s="10">
        <f t="shared" si="25"/>
        <v>6561</v>
      </c>
      <c r="K226" s="10">
        <f t="shared" si="21"/>
        <v>-263.4236836687187</v>
      </c>
      <c r="L226" s="10">
        <f t="shared" si="26"/>
        <v>19.521072052670988</v>
      </c>
      <c r="M226" s="4">
        <f t="shared" si="27"/>
        <v>6.324627947329013</v>
      </c>
    </row>
    <row r="227" spans="2:13" x14ac:dyDescent="0.2">
      <c r="B227" s="21">
        <v>225</v>
      </c>
      <c r="C227" s="11" t="s">
        <v>226</v>
      </c>
      <c r="D227" s="2">
        <v>25.833500000000001</v>
      </c>
      <c r="E227" s="2">
        <f t="shared" si="22"/>
        <v>-3.6200000000000898E-2</v>
      </c>
      <c r="F227" s="2">
        <f t="shared" si="22"/>
        <v>4.1000000000000369E-2</v>
      </c>
      <c r="G227" s="10">
        <f t="shared" si="23"/>
        <v>3.2516720992832835</v>
      </c>
      <c r="H227" s="32">
        <f t="shared" si="24"/>
        <v>-1.4022639948172433E-3</v>
      </c>
      <c r="I227" s="10">
        <v>-80</v>
      </c>
      <c r="J227" s="10">
        <f t="shared" si="25"/>
        <v>6400</v>
      </c>
      <c r="K227" s="10">
        <f t="shared" si="21"/>
        <v>-260.1337679426627</v>
      </c>
      <c r="L227" s="10">
        <f t="shared" si="26"/>
        <v>19.606013412290988</v>
      </c>
      <c r="M227" s="4">
        <f t="shared" si="27"/>
        <v>6.2274865877090129</v>
      </c>
    </row>
    <row r="228" spans="2:13" x14ac:dyDescent="0.2">
      <c r="B228" s="21">
        <v>226</v>
      </c>
      <c r="C228" s="11" t="s">
        <v>227</v>
      </c>
      <c r="D228" s="2">
        <v>25.7973</v>
      </c>
      <c r="E228" s="2">
        <f t="shared" si="22"/>
        <v>4.7999999999994714E-3</v>
      </c>
      <c r="F228" s="2">
        <f t="shared" si="22"/>
        <v>1.1100000000002552E-2</v>
      </c>
      <c r="G228" s="10">
        <f t="shared" si="23"/>
        <v>3.2502698352884662</v>
      </c>
      <c r="H228" s="32">
        <f t="shared" si="24"/>
        <v>1.8604867552118876E-4</v>
      </c>
      <c r="I228" s="10">
        <v>-79</v>
      </c>
      <c r="J228" s="10">
        <f t="shared" si="25"/>
        <v>6241</v>
      </c>
      <c r="K228" s="10">
        <f t="shared" si="21"/>
        <v>-256.77131698778885</v>
      </c>
      <c r="L228" s="10">
        <f t="shared" si="26"/>
        <v>19.691324374285003</v>
      </c>
      <c r="M228" s="4">
        <f t="shared" si="27"/>
        <v>6.1059756257149971</v>
      </c>
    </row>
    <row r="229" spans="2:13" x14ac:dyDescent="0.2">
      <c r="B229" s="21">
        <v>227</v>
      </c>
      <c r="C229" s="11" t="s">
        <v>228</v>
      </c>
      <c r="D229" s="2">
        <v>25.802099999999999</v>
      </c>
      <c r="E229" s="2">
        <f t="shared" si="22"/>
        <v>1.5900000000002024E-2</v>
      </c>
      <c r="F229" s="2">
        <f t="shared" si="22"/>
        <v>2.8999999999996362E-2</v>
      </c>
      <c r="G229" s="10">
        <f t="shared" si="23"/>
        <v>3.2504558839639874</v>
      </c>
      <c r="H229" s="32">
        <f t="shared" si="24"/>
        <v>6.1603912053032062E-4</v>
      </c>
      <c r="I229" s="10">
        <v>-78</v>
      </c>
      <c r="J229" s="10">
        <f t="shared" si="25"/>
        <v>6084</v>
      </c>
      <c r="K229" s="10">
        <f t="shared" si="21"/>
        <v>-253.53555894919103</v>
      </c>
      <c r="L229" s="10">
        <f t="shared" si="26"/>
        <v>19.777006546890949</v>
      </c>
      <c r="M229" s="4">
        <f t="shared" si="27"/>
        <v>6.0250934531090508</v>
      </c>
    </row>
    <row r="230" spans="2:13" x14ac:dyDescent="0.2">
      <c r="B230" s="21">
        <v>228</v>
      </c>
      <c r="C230" s="11" t="s">
        <v>229</v>
      </c>
      <c r="D230" s="2">
        <v>25.818000000000001</v>
      </c>
      <c r="E230" s="2">
        <f t="shared" si="22"/>
        <v>4.4899999999998386E-2</v>
      </c>
      <c r="F230" s="2">
        <f t="shared" si="22"/>
        <v>8.4300000000002484E-2</v>
      </c>
      <c r="G230" s="10">
        <f t="shared" si="23"/>
        <v>3.2510719230845178</v>
      </c>
      <c r="H230" s="32">
        <f t="shared" si="24"/>
        <v>1.7375862764330563E-3</v>
      </c>
      <c r="I230" s="10">
        <v>-77</v>
      </c>
      <c r="J230" s="10">
        <f t="shared" si="25"/>
        <v>5929</v>
      </c>
      <c r="K230" s="10">
        <f t="shared" si="21"/>
        <v>-250.33253807750788</v>
      </c>
      <c r="L230" s="10">
        <f t="shared" si="26"/>
        <v>19.86306154534461</v>
      </c>
      <c r="M230" s="4">
        <f t="shared" si="27"/>
        <v>5.954938454655391</v>
      </c>
    </row>
    <row r="231" spans="2:13" x14ac:dyDescent="0.2">
      <c r="B231" s="21">
        <v>229</v>
      </c>
      <c r="C231" s="11" t="s">
        <v>230</v>
      </c>
      <c r="D231" s="2">
        <v>25.8629</v>
      </c>
      <c r="E231" s="2">
        <f t="shared" si="22"/>
        <v>0.12920000000000087</v>
      </c>
      <c r="F231" s="2">
        <f t="shared" si="22"/>
        <v>2.2563999999999993</v>
      </c>
      <c r="G231" s="10">
        <f t="shared" si="23"/>
        <v>3.2528095093609508</v>
      </c>
      <c r="H231" s="32">
        <f t="shared" si="24"/>
        <v>4.9831363360897107E-3</v>
      </c>
      <c r="I231" s="10">
        <v>-76</v>
      </c>
      <c r="J231" s="10">
        <f t="shared" si="25"/>
        <v>5776</v>
      </c>
      <c r="K231" s="10">
        <f t="shared" si="21"/>
        <v>-247.21352271143226</v>
      </c>
      <c r="L231" s="10">
        <f t="shared" si="26"/>
        <v>19.949490991910086</v>
      </c>
      <c r="M231" s="4">
        <f t="shared" si="27"/>
        <v>5.9134090080899142</v>
      </c>
    </row>
    <row r="232" spans="2:13" x14ac:dyDescent="0.2">
      <c r="B232" s="21">
        <v>230</v>
      </c>
      <c r="C232" s="11" t="s">
        <v>231</v>
      </c>
      <c r="D232" s="2">
        <v>25.992100000000001</v>
      </c>
      <c r="E232" s="2">
        <f t="shared" si="22"/>
        <v>2.3856000000000002</v>
      </c>
      <c r="F232" s="2">
        <f t="shared" si="22"/>
        <v>-1.8671000000000006</v>
      </c>
      <c r="G232" s="10">
        <f t="shared" si="23"/>
        <v>3.2577926456970405</v>
      </c>
      <c r="H232" s="32">
        <f t="shared" si="24"/>
        <v>8.7810979762676045E-2</v>
      </c>
      <c r="I232" s="10">
        <v>-75</v>
      </c>
      <c r="J232" s="10">
        <f t="shared" si="25"/>
        <v>5625</v>
      </c>
      <c r="K232" s="10">
        <f t="shared" si="21"/>
        <v>-244.33444842727803</v>
      </c>
      <c r="L232" s="10">
        <f t="shared" si="26"/>
        <v>20.036296515910383</v>
      </c>
      <c r="M232" s="4">
        <f t="shared" si="27"/>
        <v>5.9558034840896177</v>
      </c>
    </row>
    <row r="233" spans="2:13" x14ac:dyDescent="0.2">
      <c r="B233" s="21">
        <v>231</v>
      </c>
      <c r="C233" s="11" t="s">
        <v>232</v>
      </c>
      <c r="D233" s="2">
        <v>28.377700000000001</v>
      </c>
      <c r="E233" s="2">
        <f t="shared" si="22"/>
        <v>0.51849999999999952</v>
      </c>
      <c r="F233" s="2">
        <f t="shared" si="22"/>
        <v>-0.87320000000000064</v>
      </c>
      <c r="G233" s="10">
        <f t="shared" si="23"/>
        <v>3.3456036254597166</v>
      </c>
      <c r="H233" s="32">
        <f t="shared" si="24"/>
        <v>1.8106473124106071E-2</v>
      </c>
      <c r="I233" s="10">
        <v>-74</v>
      </c>
      <c r="J233" s="10">
        <f t="shared" si="25"/>
        <v>5476</v>
      </c>
      <c r="K233" s="10">
        <f t="shared" si="21"/>
        <v>-247.57466828401903</v>
      </c>
      <c r="L233" s="10">
        <f t="shared" si="26"/>
        <v>20.123479753758115</v>
      </c>
      <c r="M233" s="4">
        <f t="shared" si="27"/>
        <v>8.2542202462418857</v>
      </c>
    </row>
    <row r="234" spans="2:13" x14ac:dyDescent="0.2">
      <c r="B234" s="21">
        <v>232</v>
      </c>
      <c r="C234" s="11" t="s">
        <v>233</v>
      </c>
      <c r="D234" s="2">
        <v>28.8962</v>
      </c>
      <c r="E234" s="2">
        <f t="shared" si="22"/>
        <v>-0.35470000000000113</v>
      </c>
      <c r="F234" s="2">
        <f t="shared" si="22"/>
        <v>0.33180000000000121</v>
      </c>
      <c r="G234" s="10">
        <f t="shared" si="23"/>
        <v>3.3637100985838226</v>
      </c>
      <c r="H234" s="32">
        <f t="shared" si="24"/>
        <v>-1.2350930102650981E-2</v>
      </c>
      <c r="I234" s="10">
        <v>-73</v>
      </c>
      <c r="J234" s="10">
        <f t="shared" si="25"/>
        <v>5329</v>
      </c>
      <c r="K234" s="10">
        <f t="shared" si="21"/>
        <v>-245.55083719661906</v>
      </c>
      <c r="L234" s="10">
        <f t="shared" si="26"/>
        <v>20.211042348986368</v>
      </c>
      <c r="M234" s="4">
        <f t="shared" si="27"/>
        <v>8.6851576510136326</v>
      </c>
    </row>
    <row r="235" spans="2:13" x14ac:dyDescent="0.2">
      <c r="B235" s="21">
        <v>233</v>
      </c>
      <c r="C235" s="11" t="s">
        <v>234</v>
      </c>
      <c r="D235" s="2">
        <v>28.541499999999999</v>
      </c>
      <c r="E235" s="2">
        <f t="shared" si="22"/>
        <v>-2.289999999999992E-2</v>
      </c>
      <c r="F235" s="2">
        <f t="shared" si="22"/>
        <v>6.8200000000000927E-2</v>
      </c>
      <c r="G235" s="10">
        <f t="shared" si="23"/>
        <v>3.3513591684811717</v>
      </c>
      <c r="H235" s="32">
        <f t="shared" si="24"/>
        <v>-8.0266249899585418E-4</v>
      </c>
      <c r="I235" s="10">
        <v>-72</v>
      </c>
      <c r="J235" s="10">
        <f t="shared" si="25"/>
        <v>5184</v>
      </c>
      <c r="K235" s="10">
        <f t="shared" si="21"/>
        <v>-241.29786013064435</v>
      </c>
      <c r="L235" s="10">
        <f t="shared" si="26"/>
        <v>20.298985952279672</v>
      </c>
      <c r="M235" s="4">
        <f t="shared" si="27"/>
        <v>8.2425140477203271</v>
      </c>
    </row>
    <row r="236" spans="2:13" x14ac:dyDescent="0.2">
      <c r="B236" s="21">
        <v>234</v>
      </c>
      <c r="C236" s="11" t="s">
        <v>235</v>
      </c>
      <c r="D236" s="2">
        <v>28.518599999999999</v>
      </c>
      <c r="E236" s="2">
        <f t="shared" si="22"/>
        <v>4.5300000000001006E-2</v>
      </c>
      <c r="F236" s="2">
        <f t="shared" si="22"/>
        <v>-0.14570000000000149</v>
      </c>
      <c r="G236" s="10">
        <f t="shared" si="23"/>
        <v>3.3505565059821758</v>
      </c>
      <c r="H236" s="32">
        <f t="shared" si="24"/>
        <v>1.5871767883228749E-3</v>
      </c>
      <c r="I236" s="10">
        <v>-71</v>
      </c>
      <c r="J236" s="10">
        <f t="shared" si="25"/>
        <v>5041</v>
      </c>
      <c r="K236" s="10">
        <f t="shared" si="21"/>
        <v>-237.88951192473448</v>
      </c>
      <c r="L236" s="10">
        <f t="shared" si="26"/>
        <v>20.387312221505141</v>
      </c>
      <c r="M236" s="4">
        <f t="shared" si="27"/>
        <v>8.1312877784948583</v>
      </c>
    </row>
    <row r="237" spans="2:13" x14ac:dyDescent="0.2">
      <c r="B237" s="21">
        <v>235</v>
      </c>
      <c r="C237" s="11" t="s">
        <v>236</v>
      </c>
      <c r="D237" s="2">
        <v>28.5639</v>
      </c>
      <c r="E237" s="2">
        <f t="shared" si="22"/>
        <v>-0.10040000000000049</v>
      </c>
      <c r="F237" s="2">
        <f t="shared" si="22"/>
        <v>0.11260000000000048</v>
      </c>
      <c r="G237" s="10">
        <f t="shared" si="23"/>
        <v>3.3521436827704987</v>
      </c>
      <c r="H237" s="32">
        <f t="shared" si="24"/>
        <v>-3.5211180496461658E-3</v>
      </c>
      <c r="I237" s="10">
        <v>-70</v>
      </c>
      <c r="J237" s="10">
        <f t="shared" si="25"/>
        <v>4900</v>
      </c>
      <c r="K237" s="10">
        <f t="shared" si="21"/>
        <v>-234.65005779393491</v>
      </c>
      <c r="L237" s="10">
        <f t="shared" si="26"/>
        <v>20.476022821743666</v>
      </c>
      <c r="M237" s="4">
        <f t="shared" si="27"/>
        <v>8.0878771782563348</v>
      </c>
    </row>
    <row r="238" spans="2:13" x14ac:dyDescent="0.2">
      <c r="B238" s="21">
        <v>236</v>
      </c>
      <c r="C238" s="11" t="s">
        <v>237</v>
      </c>
      <c r="D238" s="2">
        <v>28.4635</v>
      </c>
      <c r="E238" s="2">
        <f t="shared" si="22"/>
        <v>1.2199999999999989E-2</v>
      </c>
      <c r="F238" s="2">
        <f t="shared" si="22"/>
        <v>-1.1199999999998766E-2</v>
      </c>
      <c r="G238" s="10">
        <f t="shared" si="23"/>
        <v>3.3486225647208525</v>
      </c>
      <c r="H238" s="32">
        <f t="shared" si="24"/>
        <v>4.2852727775244404E-4</v>
      </c>
      <c r="I238" s="10">
        <v>-69</v>
      </c>
      <c r="J238" s="10">
        <f t="shared" si="25"/>
        <v>4761</v>
      </c>
      <c r="K238" s="10">
        <f t="shared" si="21"/>
        <v>-231.05495696573882</v>
      </c>
      <c r="L238" s="10">
        <f t="shared" si="26"/>
        <v>20.565119425321381</v>
      </c>
      <c r="M238" s="4">
        <f t="shared" si="27"/>
        <v>7.8983805746786189</v>
      </c>
    </row>
    <row r="239" spans="2:13" x14ac:dyDescent="0.2">
      <c r="B239" s="21">
        <v>237</v>
      </c>
      <c r="C239" s="11" t="s">
        <v>238</v>
      </c>
      <c r="D239" s="2">
        <v>28.4757</v>
      </c>
      <c r="E239" s="2">
        <f t="shared" si="22"/>
        <v>1.0000000000012221E-3</v>
      </c>
      <c r="F239" s="2">
        <f t="shared" si="22"/>
        <v>-4.0000000000013358E-3</v>
      </c>
      <c r="G239" s="10">
        <f t="shared" si="23"/>
        <v>3.349051091998605</v>
      </c>
      <c r="H239" s="32">
        <f t="shared" si="24"/>
        <v>3.5117045114940737E-5</v>
      </c>
      <c r="I239" s="10">
        <v>-68</v>
      </c>
      <c r="J239" s="10">
        <f t="shared" si="25"/>
        <v>4624</v>
      </c>
      <c r="K239" s="10">
        <f t="shared" si="21"/>
        <v>-227.73547425590513</v>
      </c>
      <c r="L239" s="10">
        <f t="shared" si="26"/>
        <v>20.654603711841155</v>
      </c>
      <c r="M239" s="4">
        <f t="shared" si="27"/>
        <v>7.8210962881588451</v>
      </c>
    </row>
    <row r="240" spans="2:13" x14ac:dyDescent="0.2">
      <c r="B240" s="21">
        <v>238</v>
      </c>
      <c r="C240" s="11" t="s">
        <v>239</v>
      </c>
      <c r="D240" s="2">
        <v>28.476700000000001</v>
      </c>
      <c r="E240" s="2">
        <f t="shared" si="22"/>
        <v>-3.0000000000001137E-3</v>
      </c>
      <c r="F240" s="2">
        <f t="shared" si="22"/>
        <v>0.50789999999999935</v>
      </c>
      <c r="G240" s="10">
        <f t="shared" si="23"/>
        <v>3.3490862090437199</v>
      </c>
      <c r="H240" s="32">
        <f t="shared" si="24"/>
        <v>-1.0535483518170352E-4</v>
      </c>
      <c r="I240" s="10">
        <v>-67</v>
      </c>
      <c r="J240" s="10">
        <f t="shared" si="25"/>
        <v>4489</v>
      </c>
      <c r="K240" s="10">
        <f t="shared" si="21"/>
        <v>-224.38877600592923</v>
      </c>
      <c r="L240" s="10">
        <f t="shared" si="26"/>
        <v>20.744477368214234</v>
      </c>
      <c r="M240" s="4">
        <f t="shared" si="27"/>
        <v>7.732222631785767</v>
      </c>
    </row>
    <row r="241" spans="2:13" x14ac:dyDescent="0.2">
      <c r="B241" s="21">
        <v>239</v>
      </c>
      <c r="C241" s="11" t="s">
        <v>240</v>
      </c>
      <c r="D241" s="2">
        <v>28.473700000000001</v>
      </c>
      <c r="E241" s="2">
        <f t="shared" si="22"/>
        <v>0.50489999999999924</v>
      </c>
      <c r="F241" s="2">
        <f t="shared" si="22"/>
        <v>-0.44030000000000058</v>
      </c>
      <c r="G241" s="10">
        <f t="shared" si="23"/>
        <v>3.3489808542085382</v>
      </c>
      <c r="H241" s="32">
        <f t="shared" si="24"/>
        <v>1.7576772338327995E-2</v>
      </c>
      <c r="I241" s="10">
        <v>-66</v>
      </c>
      <c r="J241" s="10">
        <f t="shared" si="25"/>
        <v>4356</v>
      </c>
      <c r="K241" s="10">
        <f t="shared" si="21"/>
        <v>-221.03273637776351</v>
      </c>
      <c r="L241" s="10">
        <f t="shared" si="26"/>
        <v>20.834742088692082</v>
      </c>
      <c r="M241" s="4">
        <f t="shared" si="27"/>
        <v>7.6389579113079193</v>
      </c>
    </row>
    <row r="242" spans="2:13" x14ac:dyDescent="0.2">
      <c r="B242" s="21">
        <v>240</v>
      </c>
      <c r="C242" s="11" t="s">
        <v>241</v>
      </c>
      <c r="D242" s="2">
        <v>28.9786</v>
      </c>
      <c r="E242" s="2">
        <f t="shared" si="22"/>
        <v>6.4599999999998658E-2</v>
      </c>
      <c r="F242" s="2">
        <f t="shared" si="22"/>
        <v>0.93430000000000391</v>
      </c>
      <c r="G242" s="10">
        <f t="shared" si="23"/>
        <v>3.3665576265468662</v>
      </c>
      <c r="H242" s="32">
        <f t="shared" si="24"/>
        <v>2.2267501764097197E-3</v>
      </c>
      <c r="I242" s="10">
        <v>-65</v>
      </c>
      <c r="J242" s="10">
        <f t="shared" si="25"/>
        <v>4225</v>
      </c>
      <c r="K242" s="10">
        <f t="shared" si="21"/>
        <v>-218.8262457255463</v>
      </c>
      <c r="L242" s="10">
        <f t="shared" si="26"/>
        <v>20.92539957489829</v>
      </c>
      <c r="M242" s="4">
        <f t="shared" si="27"/>
        <v>8.0532004251017106</v>
      </c>
    </row>
    <row r="243" spans="2:13" x14ac:dyDescent="0.2">
      <c r="B243" s="21">
        <v>241</v>
      </c>
      <c r="C243" s="11" t="s">
        <v>242</v>
      </c>
      <c r="D243" s="2">
        <v>29.043199999999999</v>
      </c>
      <c r="E243" s="2">
        <f t="shared" si="22"/>
        <v>0.99890000000000256</v>
      </c>
      <c r="F243" s="2">
        <f t="shared" si="22"/>
        <v>0.8980999999999959</v>
      </c>
      <c r="G243" s="10">
        <f t="shared" si="23"/>
        <v>3.3687843767232759</v>
      </c>
      <c r="H243" s="32">
        <f t="shared" si="24"/>
        <v>3.3815354520237761E-2</v>
      </c>
      <c r="I243" s="10">
        <v>-64</v>
      </c>
      <c r="J243" s="10">
        <f t="shared" si="25"/>
        <v>4096</v>
      </c>
      <c r="K243" s="10">
        <f t="shared" si="21"/>
        <v>-215.60220011028966</v>
      </c>
      <c r="L243" s="10">
        <f t="shared" si="26"/>
        <v>21.016451535860661</v>
      </c>
      <c r="M243" s="4">
        <f t="shared" si="27"/>
        <v>8.0267484641393381</v>
      </c>
    </row>
    <row r="244" spans="2:13" x14ac:dyDescent="0.2">
      <c r="B244" s="21">
        <v>242</v>
      </c>
      <c r="C244" s="11" t="s">
        <v>243</v>
      </c>
      <c r="D244" s="2">
        <v>30.042100000000001</v>
      </c>
      <c r="E244" s="2">
        <f t="shared" si="22"/>
        <v>1.8969999999999985</v>
      </c>
      <c r="F244" s="2">
        <f t="shared" si="22"/>
        <v>-2.2265999999999977</v>
      </c>
      <c r="G244" s="10">
        <f t="shared" si="23"/>
        <v>3.4025997312435137</v>
      </c>
      <c r="H244" s="32">
        <f t="shared" si="24"/>
        <v>6.1231233312912359E-2</v>
      </c>
      <c r="I244" s="10">
        <v>-63</v>
      </c>
      <c r="J244" s="10">
        <f t="shared" si="25"/>
        <v>3969</v>
      </c>
      <c r="K244" s="10">
        <f t="shared" si="21"/>
        <v>-214.36378306834135</v>
      </c>
      <c r="L244" s="10">
        <f t="shared" si="26"/>
        <v>21.107899688043442</v>
      </c>
      <c r="M244" s="4">
        <f t="shared" si="27"/>
        <v>8.9342003119565589</v>
      </c>
    </row>
    <row r="245" spans="2:13" x14ac:dyDescent="0.2">
      <c r="B245" s="21">
        <v>243</v>
      </c>
      <c r="C245" s="11" t="s">
        <v>244</v>
      </c>
      <c r="D245" s="2">
        <v>31.9391</v>
      </c>
      <c r="E245" s="2">
        <f t="shared" si="22"/>
        <v>-0.32959999999999923</v>
      </c>
      <c r="F245" s="2">
        <f t="shared" si="22"/>
        <v>0.33259999999999934</v>
      </c>
      <c r="G245" s="10">
        <f t="shared" si="23"/>
        <v>3.463830964556426</v>
      </c>
      <c r="H245" s="32">
        <f t="shared" si="24"/>
        <v>-1.0373256233185746E-2</v>
      </c>
      <c r="I245" s="10">
        <v>-62</v>
      </c>
      <c r="J245" s="10">
        <f t="shared" si="25"/>
        <v>3844</v>
      </c>
      <c r="K245" s="10">
        <f t="shared" si="21"/>
        <v>-214.75751980249842</v>
      </c>
      <c r="L245" s="10">
        <f t="shared" si="26"/>
        <v>21.199745755379674</v>
      </c>
      <c r="M245" s="4">
        <f t="shared" si="27"/>
        <v>10.739354244620326</v>
      </c>
    </row>
    <row r="246" spans="2:13" x14ac:dyDescent="0.2">
      <c r="B246" s="21">
        <v>244</v>
      </c>
      <c r="C246" s="11" t="s">
        <v>245</v>
      </c>
      <c r="D246" s="2">
        <v>31.609500000000001</v>
      </c>
      <c r="E246" s="2">
        <f t="shared" si="22"/>
        <v>3.0000000000001137E-3</v>
      </c>
      <c r="F246" s="2">
        <f t="shared" si="22"/>
        <v>5.2699999999997971E-2</v>
      </c>
      <c r="G246" s="10">
        <f t="shared" si="23"/>
        <v>3.4534577083232403</v>
      </c>
      <c r="H246" s="32">
        <f t="shared" si="24"/>
        <v>9.4903672843482667E-5</v>
      </c>
      <c r="I246" s="10">
        <v>-61</v>
      </c>
      <c r="J246" s="10">
        <f t="shared" si="25"/>
        <v>3721</v>
      </c>
      <c r="K246" s="10">
        <f t="shared" si="21"/>
        <v>-210.66092020771765</v>
      </c>
      <c r="L246" s="10">
        <f t="shared" si="26"/>
        <v>21.291991469303653</v>
      </c>
      <c r="M246" s="4">
        <f t="shared" si="27"/>
        <v>10.317508530696347</v>
      </c>
    </row>
    <row r="247" spans="2:13" x14ac:dyDescent="0.2">
      <c r="B247" s="21">
        <v>245</v>
      </c>
      <c r="C247" s="11" t="s">
        <v>246</v>
      </c>
      <c r="D247" s="2">
        <v>31.612500000000001</v>
      </c>
      <c r="E247" s="2">
        <f t="shared" si="22"/>
        <v>5.5699999999998084E-2</v>
      </c>
      <c r="F247" s="2">
        <f t="shared" si="22"/>
        <v>-0.12389999999999546</v>
      </c>
      <c r="G247" s="10">
        <f t="shared" si="23"/>
        <v>3.4535526119960838</v>
      </c>
      <c r="H247" s="32">
        <f t="shared" si="24"/>
        <v>1.760410816717517E-3</v>
      </c>
      <c r="I247" s="10">
        <v>-60</v>
      </c>
      <c r="J247" s="10">
        <f t="shared" si="25"/>
        <v>3600</v>
      </c>
      <c r="K247" s="10">
        <f t="shared" si="21"/>
        <v>-207.21315671976504</v>
      </c>
      <c r="L247" s="10">
        <f t="shared" si="26"/>
        <v>21.384638568783647</v>
      </c>
      <c r="M247" s="4">
        <f t="shared" si="27"/>
        <v>10.227861431216354</v>
      </c>
    </row>
    <row r="248" spans="2:13" x14ac:dyDescent="0.2">
      <c r="B248" s="21">
        <v>246</v>
      </c>
      <c r="C248" s="11" t="s">
        <v>247</v>
      </c>
      <c r="D248" s="2">
        <v>31.668199999999999</v>
      </c>
      <c r="E248" s="2">
        <f t="shared" si="22"/>
        <v>-6.8199999999997374E-2</v>
      </c>
      <c r="F248" s="2">
        <f t="shared" si="22"/>
        <v>8.0499999999997129E-2</v>
      </c>
      <c r="G248" s="10">
        <f t="shared" si="23"/>
        <v>3.4553130228128013</v>
      </c>
      <c r="H248" s="32">
        <f t="shared" si="24"/>
        <v>-2.155902219934891E-3</v>
      </c>
      <c r="I248" s="10">
        <v>-59</v>
      </c>
      <c r="J248" s="10">
        <f t="shared" si="25"/>
        <v>3481</v>
      </c>
      <c r="K248" s="10">
        <f t="shared" si="21"/>
        <v>-203.86346834595528</v>
      </c>
      <c r="L248" s="10">
        <f t="shared" si="26"/>
        <v>21.477688800354617</v>
      </c>
      <c r="M248" s="4">
        <f t="shared" si="27"/>
        <v>10.190511199645382</v>
      </c>
    </row>
    <row r="249" spans="2:13" x14ac:dyDescent="0.2">
      <c r="B249" s="21">
        <v>247</v>
      </c>
      <c r="C249" s="11" t="s">
        <v>248</v>
      </c>
      <c r="D249" s="2">
        <v>31.6</v>
      </c>
      <c r="E249" s="2">
        <f t="shared" si="22"/>
        <v>1.2299999999999756E-2</v>
      </c>
      <c r="F249" s="2">
        <f t="shared" si="22"/>
        <v>-4.7000000000000597E-2</v>
      </c>
      <c r="G249" s="10">
        <f t="shared" si="23"/>
        <v>3.4531571205928664</v>
      </c>
      <c r="H249" s="32">
        <f t="shared" si="24"/>
        <v>3.8916477189543386E-4</v>
      </c>
      <c r="I249" s="10">
        <v>-58</v>
      </c>
      <c r="J249" s="10">
        <f t="shared" si="25"/>
        <v>3364</v>
      </c>
      <c r="K249" s="10">
        <f t="shared" si="21"/>
        <v>-200.28311299438624</v>
      </c>
      <c r="L249" s="10">
        <f t="shared" si="26"/>
        <v>21.571143918151162</v>
      </c>
      <c r="M249" s="4">
        <f t="shared" si="27"/>
        <v>10.02885608184884</v>
      </c>
    </row>
    <row r="250" spans="2:13" x14ac:dyDescent="0.2">
      <c r="B250" s="21">
        <v>248</v>
      </c>
      <c r="C250" s="11" t="s">
        <v>249</v>
      </c>
      <c r="D250" s="2">
        <v>31.612300000000001</v>
      </c>
      <c r="E250" s="2">
        <f t="shared" si="22"/>
        <v>-3.4700000000000841E-2</v>
      </c>
      <c r="F250" s="2">
        <f t="shared" si="22"/>
        <v>-3.7900000000000489E-2</v>
      </c>
      <c r="G250" s="10">
        <f t="shared" si="23"/>
        <v>3.4535462853647618</v>
      </c>
      <c r="H250" s="32">
        <f t="shared" si="24"/>
        <v>-1.0982768919705066E-3</v>
      </c>
      <c r="I250" s="10">
        <v>-57</v>
      </c>
      <c r="J250" s="10">
        <f t="shared" si="25"/>
        <v>3249</v>
      </c>
      <c r="K250" s="10">
        <f t="shared" si="21"/>
        <v>-196.85213826579141</v>
      </c>
      <c r="L250" s="10">
        <f t="shared" si="26"/>
        <v>21.665005683940585</v>
      </c>
      <c r="M250" s="4">
        <f t="shared" si="27"/>
        <v>9.9472943160594163</v>
      </c>
    </row>
    <row r="251" spans="2:13" x14ac:dyDescent="0.2">
      <c r="B251" s="21">
        <v>249</v>
      </c>
      <c r="C251" s="11" t="s">
        <v>250</v>
      </c>
      <c r="D251" s="2">
        <v>31.5776</v>
      </c>
      <c r="E251" s="2">
        <f t="shared" si="22"/>
        <v>-7.260000000000133E-2</v>
      </c>
      <c r="F251" s="2">
        <f t="shared" si="22"/>
        <v>1.1000000000009891E-3</v>
      </c>
      <c r="G251" s="10">
        <f t="shared" si="23"/>
        <v>3.4524480084727913</v>
      </c>
      <c r="H251" s="32">
        <f t="shared" si="24"/>
        <v>-2.3017450787725657E-3</v>
      </c>
      <c r="I251" s="10">
        <v>-56</v>
      </c>
      <c r="J251" s="10">
        <f t="shared" si="25"/>
        <v>3136</v>
      </c>
      <c r="K251" s="10">
        <f t="shared" si="21"/>
        <v>-193.3370884744763</v>
      </c>
      <c r="L251" s="10">
        <f t="shared" si="26"/>
        <v>21.759275867156109</v>
      </c>
      <c r="M251" s="4">
        <f t="shared" si="27"/>
        <v>9.8183241328438911</v>
      </c>
    </row>
    <row r="252" spans="2:13" x14ac:dyDescent="0.2">
      <c r="B252" s="21">
        <v>250</v>
      </c>
      <c r="C252" s="11" t="s">
        <v>251</v>
      </c>
      <c r="D252" s="2">
        <v>31.504999999999999</v>
      </c>
      <c r="E252" s="2">
        <f t="shared" si="22"/>
        <v>-7.1500000000000341E-2</v>
      </c>
      <c r="F252" s="2">
        <f t="shared" si="22"/>
        <v>7.8000000000002956E-2</v>
      </c>
      <c r="G252" s="10">
        <f t="shared" si="23"/>
        <v>3.4501462633940188</v>
      </c>
      <c r="H252" s="32">
        <f t="shared" si="24"/>
        <v>-2.272060209838056E-3</v>
      </c>
      <c r="I252" s="10">
        <v>-55</v>
      </c>
      <c r="J252" s="10">
        <f t="shared" si="25"/>
        <v>3025</v>
      </c>
      <c r="K252" s="10">
        <f t="shared" si="21"/>
        <v>-189.75804448667103</v>
      </c>
      <c r="L252" s="10">
        <f t="shared" si="26"/>
        <v>21.853956244930231</v>
      </c>
      <c r="M252" s="4">
        <f t="shared" si="27"/>
        <v>9.6510437550697681</v>
      </c>
    </row>
    <row r="253" spans="2:13" x14ac:dyDescent="0.2">
      <c r="B253" s="21">
        <v>251</v>
      </c>
      <c r="C253" s="11" t="s">
        <v>252</v>
      </c>
      <c r="D253" s="2">
        <v>31.433499999999999</v>
      </c>
      <c r="E253" s="2">
        <f t="shared" si="22"/>
        <v>6.5000000000026148E-3</v>
      </c>
      <c r="F253" s="2">
        <f t="shared" si="22"/>
        <v>-6.5000000000026148E-3</v>
      </c>
      <c r="G253" s="10">
        <f t="shared" si="23"/>
        <v>3.4478742031841807</v>
      </c>
      <c r="H253" s="32">
        <f t="shared" si="24"/>
        <v>2.0676437682531912E-4</v>
      </c>
      <c r="I253" s="10">
        <v>-54</v>
      </c>
      <c r="J253" s="10">
        <f t="shared" si="25"/>
        <v>2916</v>
      </c>
      <c r="K253" s="10">
        <f t="shared" si="21"/>
        <v>-186.18520697194575</v>
      </c>
      <c r="L253" s="10">
        <f t="shared" si="26"/>
        <v>21.949048602128226</v>
      </c>
      <c r="M253" s="4">
        <f t="shared" si="27"/>
        <v>9.4844513978717728</v>
      </c>
    </row>
    <row r="254" spans="2:13" x14ac:dyDescent="0.2">
      <c r="B254" s="21">
        <v>252</v>
      </c>
      <c r="C254" s="11" t="s">
        <v>253</v>
      </c>
      <c r="D254" s="2">
        <v>31.44</v>
      </c>
      <c r="E254" s="2">
        <f t="shared" si="22"/>
        <v>0</v>
      </c>
      <c r="F254" s="2">
        <f t="shared" si="22"/>
        <v>8.8999999999970214E-3</v>
      </c>
      <c r="G254" s="10">
        <f t="shared" si="23"/>
        <v>3.448080967561006</v>
      </c>
      <c r="H254" s="32">
        <f t="shared" si="24"/>
        <v>0</v>
      </c>
      <c r="I254" s="10">
        <v>-53</v>
      </c>
      <c r="J254" s="10">
        <f t="shared" si="25"/>
        <v>2809</v>
      </c>
      <c r="K254" s="10">
        <f t="shared" si="21"/>
        <v>-182.74829128073333</v>
      </c>
      <c r="L254" s="10">
        <f t="shared" si="26"/>
        <v>22.044554731381766</v>
      </c>
      <c r="M254" s="4">
        <f t="shared" si="27"/>
        <v>9.3954452686182357</v>
      </c>
    </row>
    <row r="255" spans="2:13" x14ac:dyDescent="0.2">
      <c r="B255" s="21">
        <v>253</v>
      </c>
      <c r="C255" s="11" t="s">
        <v>254</v>
      </c>
      <c r="D255" s="2">
        <v>31.44</v>
      </c>
      <c r="E255" s="2">
        <f t="shared" si="22"/>
        <v>8.8999999999970214E-3</v>
      </c>
      <c r="F255" s="2">
        <f t="shared" si="22"/>
        <v>-4.3099999999995475E-2</v>
      </c>
      <c r="G255" s="10">
        <f t="shared" si="23"/>
        <v>3.448080967561006</v>
      </c>
      <c r="H255" s="32">
        <f t="shared" si="24"/>
        <v>2.8303882114055767E-4</v>
      </c>
      <c r="I255" s="10">
        <v>-52</v>
      </c>
      <c r="J255" s="10">
        <f t="shared" si="25"/>
        <v>2704</v>
      </c>
      <c r="K255" s="10">
        <f t="shared" si="21"/>
        <v>-179.3002103131723</v>
      </c>
      <c r="L255" s="10">
        <f t="shared" si="26"/>
        <v>22.140476433122767</v>
      </c>
      <c r="M255" s="4">
        <f t="shared" si="27"/>
        <v>9.2995235668772338</v>
      </c>
    </row>
    <row r="256" spans="2:13" x14ac:dyDescent="0.2">
      <c r="B256" s="21">
        <v>254</v>
      </c>
      <c r="C256" s="11" t="s">
        <v>255</v>
      </c>
      <c r="D256" s="2">
        <v>31.448899999999998</v>
      </c>
      <c r="E256" s="2">
        <f t="shared" si="22"/>
        <v>-3.4199999999998454E-2</v>
      </c>
      <c r="F256" s="2">
        <f t="shared" si="22"/>
        <v>1.0899999999999466E-2</v>
      </c>
      <c r="G256" s="10">
        <f t="shared" si="23"/>
        <v>3.4483640063821466</v>
      </c>
      <c r="H256" s="32">
        <f t="shared" si="24"/>
        <v>-1.088070151060716E-3</v>
      </c>
      <c r="I256" s="10">
        <v>-51</v>
      </c>
      <c r="J256" s="10">
        <f t="shared" si="25"/>
        <v>2601</v>
      </c>
      <c r="K256" s="10">
        <f t="shared" si="21"/>
        <v>-175.86656432548946</v>
      </c>
      <c r="L256" s="10">
        <f t="shared" si="26"/>
        <v>22.236815515617291</v>
      </c>
      <c r="M256" s="4">
        <f t="shared" si="27"/>
        <v>9.2120844843827072</v>
      </c>
    </row>
    <row r="257" spans="2:13" x14ac:dyDescent="0.2">
      <c r="B257" s="21">
        <v>255</v>
      </c>
      <c r="C257" s="11" t="s">
        <v>256</v>
      </c>
      <c r="D257" s="2">
        <v>31.4147</v>
      </c>
      <c r="E257" s="2">
        <f t="shared" si="22"/>
        <v>-2.3299999999998988E-2</v>
      </c>
      <c r="F257" s="2">
        <f t="shared" si="22"/>
        <v>7.2999999999971976E-3</v>
      </c>
      <c r="G257" s="10">
        <f t="shared" si="23"/>
        <v>3.4472759362310859</v>
      </c>
      <c r="H257" s="32">
        <f t="shared" si="24"/>
        <v>-7.4196618063870901E-4</v>
      </c>
      <c r="I257" s="10">
        <v>-50</v>
      </c>
      <c r="J257" s="10">
        <f t="shared" si="25"/>
        <v>2500</v>
      </c>
      <c r="K257" s="10">
        <f t="shared" si="21"/>
        <v>-172.36379681155429</v>
      </c>
      <c r="L257" s="10">
        <f t="shared" si="26"/>
        <v>22.333573794999651</v>
      </c>
      <c r="M257" s="4">
        <f t="shared" si="27"/>
        <v>9.0811262050003485</v>
      </c>
    </row>
    <row r="258" spans="2:13" x14ac:dyDescent="0.2">
      <c r="B258" s="21">
        <v>256</v>
      </c>
      <c r="C258" s="11" t="s">
        <v>257</v>
      </c>
      <c r="D258" s="2">
        <v>31.391400000000001</v>
      </c>
      <c r="E258" s="2">
        <f t="shared" si="22"/>
        <v>-1.6000000000001791E-2</v>
      </c>
      <c r="F258" s="2">
        <f t="shared" si="22"/>
        <v>2.5100000000001899E-2</v>
      </c>
      <c r="G258" s="10">
        <f t="shared" si="23"/>
        <v>3.4465339700504471</v>
      </c>
      <c r="H258" s="32">
        <f t="shared" si="24"/>
        <v>-5.0982367578322751E-4</v>
      </c>
      <c r="I258" s="10">
        <v>-49</v>
      </c>
      <c r="J258" s="10">
        <f t="shared" si="25"/>
        <v>2401</v>
      </c>
      <c r="K258" s="10">
        <f t="shared" si="21"/>
        <v>-168.88016453247192</v>
      </c>
      <c r="L258" s="10">
        <f t="shared" si="26"/>
        <v>22.430753095306628</v>
      </c>
      <c r="M258" s="4">
        <f t="shared" si="27"/>
        <v>8.9606469046933732</v>
      </c>
    </row>
    <row r="259" spans="2:13" x14ac:dyDescent="0.2">
      <c r="B259" s="21">
        <v>257</v>
      </c>
      <c r="C259" s="11" t="s">
        <v>258</v>
      </c>
      <c r="D259" s="2">
        <v>31.375399999999999</v>
      </c>
      <c r="E259" s="2">
        <f t="shared" si="22"/>
        <v>9.100000000000108E-3</v>
      </c>
      <c r="F259" s="2">
        <f t="shared" si="22"/>
        <v>-1.7199999999998994E-2</v>
      </c>
      <c r="G259" s="10">
        <f t="shared" si="23"/>
        <v>3.4460241463746639</v>
      </c>
      <c r="H259" s="32">
        <f t="shared" si="24"/>
        <v>2.8999409061469805E-4</v>
      </c>
      <c r="I259" s="10">
        <v>-48</v>
      </c>
      <c r="J259" s="10">
        <f t="shared" si="25"/>
        <v>2304</v>
      </c>
      <c r="K259" s="10">
        <f t="shared" ref="K259:K322" si="28">I259*G259</f>
        <v>-165.40915902598385</v>
      </c>
      <c r="L259" s="10">
        <f t="shared" si="26"/>
        <v>22.52835524851189</v>
      </c>
      <c r="M259" s="4">
        <f t="shared" si="27"/>
        <v>8.8470447514881094</v>
      </c>
    </row>
    <row r="260" spans="2:13" x14ac:dyDescent="0.2">
      <c r="B260" s="21">
        <v>258</v>
      </c>
      <c r="C260" s="11" t="s">
        <v>259</v>
      </c>
      <c r="D260" s="2">
        <v>31.384499999999999</v>
      </c>
      <c r="E260" s="2">
        <f t="shared" ref="E260:F323" si="29">D261-D260</f>
        <v>-8.0999999999988859E-3</v>
      </c>
      <c r="F260" s="2">
        <f t="shared" si="29"/>
        <v>4.3999999999968509E-3</v>
      </c>
      <c r="G260" s="10">
        <f t="shared" ref="G260:G323" si="30">LN(D260)</f>
        <v>3.4463141404652786</v>
      </c>
      <c r="H260" s="32">
        <f t="shared" ref="H260:H323" si="31">G261-G260</f>
        <v>-2.5812249489653993E-4</v>
      </c>
      <c r="I260" s="10">
        <v>-47</v>
      </c>
      <c r="J260" s="10">
        <f t="shared" ref="J260:J323" si="32">POWER(I260,2)</f>
        <v>2209</v>
      </c>
      <c r="K260" s="10">
        <f t="shared" si="28"/>
        <v>-161.9767646018681</v>
      </c>
      <c r="L260" s="10">
        <f t="shared" ref="L260:L323" si="33">EXP($C$614+($C$615*I260))</f>
        <v>22.626382094560487</v>
      </c>
      <c r="M260" s="4">
        <f t="shared" ref="M260:M323" si="34">D260-L260</f>
        <v>8.7581179054395122</v>
      </c>
    </row>
    <row r="261" spans="2:13" x14ac:dyDescent="0.2">
      <c r="B261" s="21">
        <v>259</v>
      </c>
      <c r="C261" s="11" t="s">
        <v>260</v>
      </c>
      <c r="D261" s="2">
        <v>31.3764</v>
      </c>
      <c r="E261" s="2">
        <f t="shared" si="29"/>
        <v>-3.700000000002035E-3</v>
      </c>
      <c r="F261" s="2">
        <f t="shared" si="29"/>
        <v>3.3000000000029672E-3</v>
      </c>
      <c r="G261" s="10">
        <f t="shared" si="30"/>
        <v>3.4460560179703821</v>
      </c>
      <c r="H261" s="32">
        <f t="shared" si="31"/>
        <v>-1.1792997841553188E-4</v>
      </c>
      <c r="I261" s="10">
        <v>-46</v>
      </c>
      <c r="J261" s="10">
        <f t="shared" si="32"/>
        <v>2116</v>
      </c>
      <c r="K261" s="10">
        <f t="shared" si="28"/>
        <v>-158.51857682663757</v>
      </c>
      <c r="L261" s="10">
        <f t="shared" si="33"/>
        <v>22.724835481403584</v>
      </c>
      <c r="M261" s="4">
        <f t="shared" si="34"/>
        <v>8.6515645185964161</v>
      </c>
    </row>
    <row r="262" spans="2:13" x14ac:dyDescent="0.2">
      <c r="B262" s="21">
        <v>260</v>
      </c>
      <c r="C262" s="11" t="s">
        <v>261</v>
      </c>
      <c r="D262" s="2">
        <v>31.372699999999998</v>
      </c>
      <c r="E262" s="2">
        <f t="shared" si="29"/>
        <v>-3.9999999999906777E-4</v>
      </c>
      <c r="F262" s="2">
        <f t="shared" si="29"/>
        <v>6.9999999999836859E-4</v>
      </c>
      <c r="G262" s="10">
        <f t="shared" si="30"/>
        <v>3.4459380879919665</v>
      </c>
      <c r="H262" s="32">
        <f t="shared" si="31"/>
        <v>-1.2750019922069811E-5</v>
      </c>
      <c r="I262" s="10">
        <v>-45</v>
      </c>
      <c r="J262" s="10">
        <f t="shared" si="32"/>
        <v>2025</v>
      </c>
      <c r="K262" s="10">
        <f t="shared" si="28"/>
        <v>-155.06721395963851</v>
      </c>
      <c r="L262" s="10">
        <f t="shared" si="33"/>
        <v>22.823717265033238</v>
      </c>
      <c r="M262" s="4">
        <f t="shared" si="34"/>
        <v>8.54898273496676</v>
      </c>
    </row>
    <row r="263" spans="2:13" x14ac:dyDescent="0.2">
      <c r="B263" s="21">
        <v>261</v>
      </c>
      <c r="C263" s="11" t="s">
        <v>262</v>
      </c>
      <c r="D263" s="2">
        <v>31.372299999999999</v>
      </c>
      <c r="E263" s="2">
        <f t="shared" si="29"/>
        <v>2.9999999999930083E-4</v>
      </c>
      <c r="F263" s="2">
        <f t="shared" si="29"/>
        <v>2.1100000000000563E-2</v>
      </c>
      <c r="G263" s="10">
        <f t="shared" si="30"/>
        <v>3.4459253379720445</v>
      </c>
      <c r="H263" s="32">
        <f t="shared" si="31"/>
        <v>9.562530181916884E-6</v>
      </c>
      <c r="I263" s="10">
        <v>-44</v>
      </c>
      <c r="J263" s="10">
        <f t="shared" si="32"/>
        <v>1936</v>
      </c>
      <c r="K263" s="10">
        <f t="shared" si="28"/>
        <v>-151.62071487076994</v>
      </c>
      <c r="L263" s="10">
        <f t="shared" si="33"/>
        <v>22.923029309517442</v>
      </c>
      <c r="M263" s="4">
        <f t="shared" si="34"/>
        <v>8.4492706904825567</v>
      </c>
    </row>
    <row r="264" spans="2:13" x14ac:dyDescent="0.2">
      <c r="B264" s="21">
        <v>262</v>
      </c>
      <c r="C264" s="11" t="s">
        <v>263</v>
      </c>
      <c r="D264" s="2">
        <v>31.372599999999998</v>
      </c>
      <c r="E264" s="2">
        <f t="shared" si="29"/>
        <v>2.1399999999999864E-2</v>
      </c>
      <c r="F264" s="2">
        <f t="shared" si="29"/>
        <v>-2.5999999999999801E-2</v>
      </c>
      <c r="G264" s="10">
        <f t="shared" si="30"/>
        <v>3.4459349005022264</v>
      </c>
      <c r="H264" s="32">
        <f t="shared" si="31"/>
        <v>6.8189135078888796E-4</v>
      </c>
      <c r="I264" s="10">
        <v>-43</v>
      </c>
      <c r="J264" s="10">
        <f t="shared" si="32"/>
        <v>1849</v>
      </c>
      <c r="K264" s="10">
        <f t="shared" si="28"/>
        <v>-148.17520072159573</v>
      </c>
      <c r="L264" s="10">
        <f t="shared" si="33"/>
        <v>23.022773487035238</v>
      </c>
      <c r="M264" s="4">
        <f t="shared" si="34"/>
        <v>8.3498265129647606</v>
      </c>
    </row>
    <row r="265" spans="2:13" x14ac:dyDescent="0.2">
      <c r="B265" s="21">
        <v>263</v>
      </c>
      <c r="C265" s="11" t="s">
        <v>264</v>
      </c>
      <c r="D265" s="2">
        <v>31.393999999999998</v>
      </c>
      <c r="E265" s="2">
        <f t="shared" si="29"/>
        <v>-4.5999999999999375E-3</v>
      </c>
      <c r="F265" s="2">
        <f t="shared" si="29"/>
        <v>-1.1199999999998766E-2</v>
      </c>
      <c r="G265" s="10">
        <f t="shared" si="30"/>
        <v>3.4466167918530153</v>
      </c>
      <c r="H265" s="32">
        <f t="shared" si="31"/>
        <v>-1.4653554946786329E-4</v>
      </c>
      <c r="I265" s="10">
        <v>-42</v>
      </c>
      <c r="J265" s="10">
        <f t="shared" si="32"/>
        <v>1764</v>
      </c>
      <c r="K265" s="10">
        <f t="shared" si="28"/>
        <v>-144.75790525782665</v>
      </c>
      <c r="L265" s="10">
        <f t="shared" si="33"/>
        <v>23.12295167791202</v>
      </c>
      <c r="M265" s="4">
        <f t="shared" si="34"/>
        <v>8.271048322087978</v>
      </c>
    </row>
    <row r="266" spans="2:13" x14ac:dyDescent="0.2">
      <c r="B266" s="21">
        <v>264</v>
      </c>
      <c r="C266" s="11" t="s">
        <v>265</v>
      </c>
      <c r="D266" s="2">
        <v>31.389399999999998</v>
      </c>
      <c r="E266" s="2">
        <f t="shared" si="29"/>
        <v>-1.5799999999998704E-2</v>
      </c>
      <c r="F266" s="2">
        <f t="shared" si="29"/>
        <v>2.1699999999999164E-2</v>
      </c>
      <c r="G266" s="10">
        <f t="shared" si="30"/>
        <v>3.4464702563035474</v>
      </c>
      <c r="H266" s="32">
        <f t="shared" si="31"/>
        <v>-5.0348136111288966E-4</v>
      </c>
      <c r="I266" s="10">
        <v>-41</v>
      </c>
      <c r="J266" s="10">
        <f t="shared" si="32"/>
        <v>1681</v>
      </c>
      <c r="K266" s="10">
        <f t="shared" si="28"/>
        <v>-141.30528050844543</v>
      </c>
      <c r="L266" s="10">
        <f t="shared" si="33"/>
        <v>23.223565770654972</v>
      </c>
      <c r="M266" s="4">
        <f t="shared" si="34"/>
        <v>8.1658342293450268</v>
      </c>
    </row>
    <row r="267" spans="2:13" x14ac:dyDescent="0.2">
      <c r="B267" s="21">
        <v>265</v>
      </c>
      <c r="C267" s="11" t="s">
        <v>266</v>
      </c>
      <c r="D267" s="2">
        <v>31.3736</v>
      </c>
      <c r="E267" s="2">
        <f t="shared" si="29"/>
        <v>5.9000000000004604E-3</v>
      </c>
      <c r="F267" s="2">
        <f t="shared" si="29"/>
        <v>0.20110000000000028</v>
      </c>
      <c r="G267" s="10">
        <f t="shared" si="30"/>
        <v>3.4459667749424345</v>
      </c>
      <c r="H267" s="32">
        <f t="shared" si="31"/>
        <v>1.880385197665646E-4</v>
      </c>
      <c r="I267" s="10">
        <v>-40</v>
      </c>
      <c r="J267" s="10">
        <f t="shared" si="32"/>
        <v>1600</v>
      </c>
      <c r="K267" s="10">
        <f t="shared" si="28"/>
        <v>-137.83867099769739</v>
      </c>
      <c r="L267" s="10">
        <f t="shared" si="33"/>
        <v>23.324617661988665</v>
      </c>
      <c r="M267" s="4">
        <f t="shared" si="34"/>
        <v>8.048982338011335</v>
      </c>
    </row>
    <row r="268" spans="2:13" x14ac:dyDescent="0.2">
      <c r="B268" s="21">
        <v>266</v>
      </c>
      <c r="C268" s="11" t="s">
        <v>267</v>
      </c>
      <c r="D268" s="2">
        <v>31.3795</v>
      </c>
      <c r="E268" s="2">
        <f t="shared" si="29"/>
        <v>0.20700000000000074</v>
      </c>
      <c r="F268" s="2">
        <f t="shared" si="29"/>
        <v>-0.38620000000000232</v>
      </c>
      <c r="G268" s="10">
        <f t="shared" si="30"/>
        <v>3.4461548134622011</v>
      </c>
      <c r="H268" s="32">
        <f t="shared" si="31"/>
        <v>6.5750006583837894E-3</v>
      </c>
      <c r="I268" s="10">
        <v>-39</v>
      </c>
      <c r="J268" s="10">
        <f t="shared" si="32"/>
        <v>1521</v>
      </c>
      <c r="K268" s="10">
        <f t="shared" si="28"/>
        <v>-134.40003772502584</v>
      </c>
      <c r="L268" s="10">
        <f t="shared" si="33"/>
        <v>23.426109256890836</v>
      </c>
      <c r="M268" s="4">
        <f t="shared" si="34"/>
        <v>7.9533907431091642</v>
      </c>
    </row>
    <row r="269" spans="2:13" x14ac:dyDescent="0.2">
      <c r="B269" s="21">
        <v>267</v>
      </c>
      <c r="C269" s="11" t="s">
        <v>268</v>
      </c>
      <c r="D269" s="2">
        <v>31.586500000000001</v>
      </c>
      <c r="E269" s="2">
        <f t="shared" si="29"/>
        <v>-0.17920000000000158</v>
      </c>
      <c r="F269" s="2">
        <f t="shared" si="29"/>
        <v>0.18980000000000175</v>
      </c>
      <c r="G269" s="10">
        <f t="shared" si="30"/>
        <v>3.4527298141205849</v>
      </c>
      <c r="H269" s="32">
        <f t="shared" si="31"/>
        <v>-5.6894641501790133E-3</v>
      </c>
      <c r="I269" s="10">
        <v>-38</v>
      </c>
      <c r="J269" s="10">
        <f t="shared" si="32"/>
        <v>1444</v>
      </c>
      <c r="K269" s="10">
        <f t="shared" si="28"/>
        <v>-131.20373293658221</v>
      </c>
      <c r="L269" s="10">
        <f t="shared" si="33"/>
        <v>23.528042468628282</v>
      </c>
      <c r="M269" s="4">
        <f t="shared" si="34"/>
        <v>8.0584575313717188</v>
      </c>
    </row>
    <row r="270" spans="2:13" x14ac:dyDescent="0.2">
      <c r="B270" s="21">
        <v>268</v>
      </c>
      <c r="C270" s="11" t="s">
        <v>269</v>
      </c>
      <c r="D270" s="2">
        <v>31.407299999999999</v>
      </c>
      <c r="E270" s="2">
        <f t="shared" si="29"/>
        <v>1.0600000000000165E-2</v>
      </c>
      <c r="F270" s="2">
        <f t="shared" si="29"/>
        <v>-2.4799999999999045E-2</v>
      </c>
      <c r="G270" s="10">
        <f t="shared" si="30"/>
        <v>3.4470403499704059</v>
      </c>
      <c r="H270" s="32">
        <f t="shared" si="31"/>
        <v>3.3744421348691489E-4</v>
      </c>
      <c r="I270" s="10">
        <v>-37</v>
      </c>
      <c r="J270" s="10">
        <f t="shared" si="32"/>
        <v>1369</v>
      </c>
      <c r="K270" s="10">
        <f t="shared" si="28"/>
        <v>-127.54049294890501</v>
      </c>
      <c r="L270" s="10">
        <f t="shared" si="33"/>
        <v>23.63041921879293</v>
      </c>
      <c r="M270" s="4">
        <f t="shared" si="34"/>
        <v>7.776880781207069</v>
      </c>
    </row>
    <row r="271" spans="2:13" x14ac:dyDescent="0.2">
      <c r="B271" s="21">
        <v>269</v>
      </c>
      <c r="C271" s="11" t="s">
        <v>270</v>
      </c>
      <c r="D271" s="2">
        <v>31.417899999999999</v>
      </c>
      <c r="E271" s="2">
        <f t="shared" si="29"/>
        <v>-1.419999999999888E-2</v>
      </c>
      <c r="F271" s="2">
        <f t="shared" si="29"/>
        <v>-4.2000000000008697E-3</v>
      </c>
      <c r="G271" s="10">
        <f t="shared" si="30"/>
        <v>3.4473777941838928</v>
      </c>
      <c r="H271" s="32">
        <f t="shared" si="31"/>
        <v>-4.5207381670753222E-4</v>
      </c>
      <c r="I271" s="10">
        <v>-36</v>
      </c>
      <c r="J271" s="10">
        <f t="shared" si="32"/>
        <v>1296</v>
      </c>
      <c r="K271" s="10">
        <f t="shared" si="28"/>
        <v>-124.10560059062014</v>
      </c>
      <c r="L271" s="10">
        <f t="shared" si="33"/>
        <v>23.733241437338044</v>
      </c>
      <c r="M271" s="4">
        <f t="shared" si="34"/>
        <v>7.684658562661955</v>
      </c>
    </row>
    <row r="272" spans="2:13" x14ac:dyDescent="0.2">
      <c r="B272" s="21">
        <v>270</v>
      </c>
      <c r="C272" s="11" t="s">
        <v>271</v>
      </c>
      <c r="D272" s="2">
        <v>31.403700000000001</v>
      </c>
      <c r="E272" s="2">
        <f t="shared" si="29"/>
        <v>-1.839999999999975E-2</v>
      </c>
      <c r="F272" s="2">
        <f t="shared" si="29"/>
        <v>0.22540000000000049</v>
      </c>
      <c r="G272" s="10">
        <f t="shared" si="30"/>
        <v>3.4469257203671853</v>
      </c>
      <c r="H272" s="32">
        <f t="shared" si="31"/>
        <v>-5.8608993698605616E-4</v>
      </c>
      <c r="I272" s="10">
        <v>-35</v>
      </c>
      <c r="J272" s="10">
        <f t="shared" si="32"/>
        <v>1225</v>
      </c>
      <c r="K272" s="10">
        <f t="shared" si="28"/>
        <v>-120.64240021285148</v>
      </c>
      <c r="L272" s="10">
        <f t="shared" si="33"/>
        <v>23.836511062614655</v>
      </c>
      <c r="M272" s="4">
        <f t="shared" si="34"/>
        <v>7.567188937385346</v>
      </c>
    </row>
    <row r="273" spans="2:13" x14ac:dyDescent="0.2">
      <c r="B273" s="21">
        <v>271</v>
      </c>
      <c r="C273" s="11" t="s">
        <v>272</v>
      </c>
      <c r="D273" s="2">
        <v>31.385300000000001</v>
      </c>
      <c r="E273" s="2">
        <f t="shared" si="29"/>
        <v>0.20700000000000074</v>
      </c>
      <c r="F273" s="2">
        <f t="shared" si="29"/>
        <v>1.5105000000000004</v>
      </c>
      <c r="G273" s="10">
        <f t="shared" si="30"/>
        <v>3.4463396304301992</v>
      </c>
      <c r="H273" s="32">
        <f t="shared" si="31"/>
        <v>6.57378958401722E-3</v>
      </c>
      <c r="I273" s="10">
        <v>-34</v>
      </c>
      <c r="J273" s="10">
        <f t="shared" si="32"/>
        <v>1156</v>
      </c>
      <c r="K273" s="10">
        <f t="shared" si="28"/>
        <v>-117.17554743462678</v>
      </c>
      <c r="L273" s="10">
        <f t="shared" si="33"/>
        <v>23.940230041408057</v>
      </c>
      <c r="M273" s="4">
        <f t="shared" si="34"/>
        <v>7.4450699585919438</v>
      </c>
    </row>
    <row r="274" spans="2:13" x14ac:dyDescent="0.2">
      <c r="B274" s="21">
        <v>272</v>
      </c>
      <c r="C274" s="11" t="s">
        <v>273</v>
      </c>
      <c r="D274" s="2">
        <v>31.592300000000002</v>
      </c>
      <c r="E274" s="2">
        <f t="shared" si="29"/>
        <v>1.7175000000000011</v>
      </c>
      <c r="F274" s="2">
        <f t="shared" si="29"/>
        <v>-0.370900000000006</v>
      </c>
      <c r="G274" s="10">
        <f t="shared" si="30"/>
        <v>3.4529134200142164</v>
      </c>
      <c r="H274" s="32">
        <f t="shared" si="31"/>
        <v>5.2938227970404483E-2</v>
      </c>
      <c r="I274" s="10">
        <v>-33</v>
      </c>
      <c r="J274" s="10">
        <f t="shared" si="32"/>
        <v>1089</v>
      </c>
      <c r="K274" s="10">
        <f t="shared" si="28"/>
        <v>-113.94614286046914</v>
      </c>
      <c r="L274" s="10">
        <f t="shared" si="33"/>
        <v>24.044400328974529</v>
      </c>
      <c r="M274" s="4">
        <f t="shared" si="34"/>
        <v>7.5478996710254727</v>
      </c>
    </row>
    <row r="275" spans="2:13" x14ac:dyDescent="0.2">
      <c r="B275" s="21">
        <v>273</v>
      </c>
      <c r="C275" s="11" t="s">
        <v>274</v>
      </c>
      <c r="D275" s="2">
        <v>33.309800000000003</v>
      </c>
      <c r="E275" s="2">
        <f t="shared" si="29"/>
        <v>1.3465999999999951</v>
      </c>
      <c r="F275" s="2">
        <f t="shared" si="29"/>
        <v>-1.2929999999999922</v>
      </c>
      <c r="G275" s="10">
        <f t="shared" si="30"/>
        <v>3.5058516479846209</v>
      </c>
      <c r="H275" s="32">
        <f t="shared" si="31"/>
        <v>3.9630764780277605E-2</v>
      </c>
      <c r="I275" s="10">
        <v>-32</v>
      </c>
      <c r="J275" s="10">
        <f t="shared" si="32"/>
        <v>1024</v>
      </c>
      <c r="K275" s="10">
        <f t="shared" si="28"/>
        <v>-112.18725273550787</v>
      </c>
      <c r="L275" s="10">
        <f t="shared" si="33"/>
        <v>24.14902388907819</v>
      </c>
      <c r="M275" s="4">
        <f t="shared" si="34"/>
        <v>9.1607761109218124</v>
      </c>
    </row>
    <row r="276" spans="2:13" x14ac:dyDescent="0.2">
      <c r="B276" s="21">
        <v>274</v>
      </c>
      <c r="C276" s="11" t="s">
        <v>275</v>
      </c>
      <c r="D276" s="2">
        <v>34.656399999999998</v>
      </c>
      <c r="E276" s="2">
        <f t="shared" si="29"/>
        <v>5.3600000000002979E-2</v>
      </c>
      <c r="F276" s="2">
        <f t="shared" si="29"/>
        <v>0.202699999999993</v>
      </c>
      <c r="G276" s="10">
        <f t="shared" si="30"/>
        <v>3.5454824127648985</v>
      </c>
      <c r="H276" s="32">
        <f t="shared" si="31"/>
        <v>1.5454171087965207E-3</v>
      </c>
      <c r="I276" s="10">
        <v>-31</v>
      </c>
      <c r="J276" s="10">
        <f t="shared" si="32"/>
        <v>961</v>
      </c>
      <c r="K276" s="10">
        <f t="shared" si="28"/>
        <v>-109.90995479571185</v>
      </c>
      <c r="L276" s="10">
        <f t="shared" si="33"/>
        <v>24.254102694028006</v>
      </c>
      <c r="M276" s="4">
        <f t="shared" si="34"/>
        <v>10.402297305971992</v>
      </c>
    </row>
    <row r="277" spans="2:13" x14ac:dyDescent="0.2">
      <c r="B277" s="21">
        <v>275</v>
      </c>
      <c r="C277" s="11" t="s">
        <v>276</v>
      </c>
      <c r="D277" s="2">
        <v>34.71</v>
      </c>
      <c r="E277" s="2">
        <f t="shared" si="29"/>
        <v>0.25629999999999598</v>
      </c>
      <c r="F277" s="2">
        <f t="shared" si="29"/>
        <v>0.58910000000000906</v>
      </c>
      <c r="G277" s="10">
        <f t="shared" si="30"/>
        <v>3.547027829873695</v>
      </c>
      <c r="H277" s="32">
        <f t="shared" si="31"/>
        <v>7.3569106281548002E-3</v>
      </c>
      <c r="I277" s="10">
        <v>-30</v>
      </c>
      <c r="J277" s="10">
        <f t="shared" si="32"/>
        <v>900</v>
      </c>
      <c r="K277" s="10">
        <f t="shared" si="28"/>
        <v>-106.41083489621084</v>
      </c>
      <c r="L277" s="10">
        <f t="shared" si="33"/>
        <v>24.359638724714998</v>
      </c>
      <c r="M277" s="4">
        <f t="shared" si="34"/>
        <v>10.350361275285003</v>
      </c>
    </row>
    <row r="278" spans="2:13" x14ac:dyDescent="0.2">
      <c r="B278" s="21">
        <v>276</v>
      </c>
      <c r="C278" s="11" t="s">
        <v>277</v>
      </c>
      <c r="D278" s="2">
        <v>34.966299999999997</v>
      </c>
      <c r="E278" s="2">
        <f t="shared" si="29"/>
        <v>0.84540000000000504</v>
      </c>
      <c r="F278" s="2">
        <f t="shared" si="29"/>
        <v>-6.2600000000010425E-2</v>
      </c>
      <c r="G278" s="10">
        <f t="shared" si="30"/>
        <v>3.5543847405018498</v>
      </c>
      <c r="H278" s="32">
        <f t="shared" si="31"/>
        <v>2.3889915154663655E-2</v>
      </c>
      <c r="I278" s="10">
        <v>-29</v>
      </c>
      <c r="J278" s="10">
        <f t="shared" si="32"/>
        <v>841</v>
      </c>
      <c r="K278" s="10">
        <f t="shared" si="28"/>
        <v>-103.07715747455364</v>
      </c>
      <c r="L278" s="10">
        <f t="shared" si="33"/>
        <v>24.46563397064957</v>
      </c>
      <c r="M278" s="4">
        <f t="shared" si="34"/>
        <v>10.500666029350427</v>
      </c>
    </row>
    <row r="279" spans="2:13" x14ac:dyDescent="0.2">
      <c r="B279" s="21">
        <v>277</v>
      </c>
      <c r="C279" s="11" t="s">
        <v>278</v>
      </c>
      <c r="D279" s="2">
        <v>35.811700000000002</v>
      </c>
      <c r="E279" s="2">
        <f t="shared" si="29"/>
        <v>0.78279999999999461</v>
      </c>
      <c r="F279" s="2">
        <f t="shared" si="29"/>
        <v>-2.8920999999999921</v>
      </c>
      <c r="G279" s="10">
        <f t="shared" si="30"/>
        <v>3.5782746556565135</v>
      </c>
      <c r="H279" s="32">
        <f t="shared" si="31"/>
        <v>2.1623300234610898E-2</v>
      </c>
      <c r="I279" s="10">
        <v>-28</v>
      </c>
      <c r="J279" s="10">
        <f t="shared" si="32"/>
        <v>784</v>
      </c>
      <c r="K279" s="10">
        <f t="shared" si="28"/>
        <v>-100.19169035838237</v>
      </c>
      <c r="L279" s="10">
        <f t="shared" si="33"/>
        <v>24.572090429998976</v>
      </c>
      <c r="M279" s="4">
        <f t="shared" si="34"/>
        <v>11.239609570001026</v>
      </c>
    </row>
    <row r="280" spans="2:13" x14ac:dyDescent="0.2">
      <c r="B280" s="21">
        <v>278</v>
      </c>
      <c r="C280" s="11" t="s">
        <v>279</v>
      </c>
      <c r="D280" s="2">
        <v>36.594499999999996</v>
      </c>
      <c r="E280" s="2">
        <f t="shared" si="29"/>
        <v>-2.1092999999999975</v>
      </c>
      <c r="F280" s="2">
        <f t="shared" si="29"/>
        <v>1.9435999999999964</v>
      </c>
      <c r="G280" s="10">
        <f t="shared" si="30"/>
        <v>3.5998979558911244</v>
      </c>
      <c r="H280" s="32">
        <f t="shared" si="31"/>
        <v>-5.9367709401663138E-2</v>
      </c>
      <c r="I280" s="10">
        <v>-27</v>
      </c>
      <c r="J280" s="10">
        <f t="shared" si="32"/>
        <v>729</v>
      </c>
      <c r="K280" s="10">
        <f t="shared" si="28"/>
        <v>-97.197244809060365</v>
      </c>
      <c r="L280" s="10">
        <f t="shared" si="33"/>
        <v>24.679010109625072</v>
      </c>
      <c r="M280" s="4">
        <f t="shared" si="34"/>
        <v>11.915489890374925</v>
      </c>
    </row>
    <row r="281" spans="2:13" x14ac:dyDescent="0.2">
      <c r="B281" s="21">
        <v>279</v>
      </c>
      <c r="C281" s="11" t="s">
        <v>280</v>
      </c>
      <c r="D281" s="2">
        <v>34.485199999999999</v>
      </c>
      <c r="E281" s="2">
        <f t="shared" si="29"/>
        <v>-0.16570000000000107</v>
      </c>
      <c r="F281" s="2">
        <f t="shared" si="29"/>
        <v>0.87120000000000175</v>
      </c>
      <c r="G281" s="10">
        <f t="shared" si="30"/>
        <v>3.5405302464894612</v>
      </c>
      <c r="H281" s="32">
        <f t="shared" si="31"/>
        <v>-4.8165407403941707E-3</v>
      </c>
      <c r="I281" s="10">
        <v>-26</v>
      </c>
      <c r="J281" s="10">
        <f t="shared" si="32"/>
        <v>676</v>
      </c>
      <c r="K281" s="10">
        <f t="shared" si="28"/>
        <v>-92.053786408725998</v>
      </c>
      <c r="L281" s="10">
        <f t="shared" si="33"/>
        <v>24.786395025122083</v>
      </c>
      <c r="M281" s="4">
        <f t="shared" si="34"/>
        <v>9.6988049748779162</v>
      </c>
    </row>
    <row r="282" spans="2:13" x14ac:dyDescent="0.2">
      <c r="B282" s="21">
        <v>280</v>
      </c>
      <c r="C282" s="11" t="s">
        <v>281</v>
      </c>
      <c r="D282" s="2">
        <v>34.319499999999998</v>
      </c>
      <c r="E282" s="2">
        <f t="shared" si="29"/>
        <v>0.70550000000000068</v>
      </c>
      <c r="F282" s="2">
        <f t="shared" si="29"/>
        <v>-0.63100000000000023</v>
      </c>
      <c r="G282" s="10">
        <f t="shared" si="30"/>
        <v>3.5357137057490671</v>
      </c>
      <c r="H282" s="32">
        <f t="shared" si="31"/>
        <v>2.0348386474003721E-2</v>
      </c>
      <c r="I282" s="10">
        <v>-25</v>
      </c>
      <c r="J282" s="10">
        <f t="shared" si="32"/>
        <v>625</v>
      </c>
      <c r="K282" s="10">
        <f t="shared" si="28"/>
        <v>-88.392842643726681</v>
      </c>
      <c r="L282" s="10">
        <f t="shared" si="33"/>
        <v>24.894247200854611</v>
      </c>
      <c r="M282" s="4">
        <f t="shared" si="34"/>
        <v>9.4252527991453867</v>
      </c>
    </row>
    <row r="283" spans="2:13" x14ac:dyDescent="0.2">
      <c r="B283" s="21">
        <v>281</v>
      </c>
      <c r="C283" s="11" t="s">
        <v>282</v>
      </c>
      <c r="D283" s="2">
        <v>35.024999999999999</v>
      </c>
      <c r="E283" s="2">
        <f t="shared" si="29"/>
        <v>7.4500000000000455E-2</v>
      </c>
      <c r="F283" s="2">
        <f t="shared" si="29"/>
        <v>0.49329999999999785</v>
      </c>
      <c r="G283" s="10">
        <f t="shared" si="30"/>
        <v>3.5560620922230708</v>
      </c>
      <c r="H283" s="32">
        <f t="shared" si="31"/>
        <v>2.1247931330430347E-3</v>
      </c>
      <c r="I283" s="10">
        <v>-24</v>
      </c>
      <c r="J283" s="10">
        <f t="shared" si="32"/>
        <v>576</v>
      </c>
      <c r="K283" s="10">
        <f t="shared" si="28"/>
        <v>-85.345490213353699</v>
      </c>
      <c r="L283" s="10">
        <f t="shared" si="33"/>
        <v>25.002568669995824</v>
      </c>
      <c r="M283" s="4">
        <f t="shared" si="34"/>
        <v>10.022431330004174</v>
      </c>
    </row>
    <row r="284" spans="2:13" x14ac:dyDescent="0.2">
      <c r="B284" s="21">
        <v>282</v>
      </c>
      <c r="C284" s="11" t="s">
        <v>283</v>
      </c>
      <c r="D284" s="2">
        <v>35.099499999999999</v>
      </c>
      <c r="E284" s="2">
        <f t="shared" si="29"/>
        <v>0.56779999999999831</v>
      </c>
      <c r="F284" s="2">
        <f t="shared" si="29"/>
        <v>-0.43509999999999849</v>
      </c>
      <c r="G284" s="10">
        <f t="shared" si="30"/>
        <v>3.5581868853561138</v>
      </c>
      <c r="H284" s="32">
        <f t="shared" si="31"/>
        <v>1.6047417289374533E-2</v>
      </c>
      <c r="I284" s="10">
        <v>-23</v>
      </c>
      <c r="J284" s="10">
        <f t="shared" si="32"/>
        <v>529</v>
      </c>
      <c r="K284" s="10">
        <f t="shared" si="28"/>
        <v>-81.838298363190617</v>
      </c>
      <c r="L284" s="10">
        <f t="shared" si="33"/>
        <v>25.111361474565751</v>
      </c>
      <c r="M284" s="4">
        <f t="shared" si="34"/>
        <v>9.9881385254342483</v>
      </c>
    </row>
    <row r="285" spans="2:13" x14ac:dyDescent="0.2">
      <c r="B285" s="21">
        <v>283</v>
      </c>
      <c r="C285" s="11" t="s">
        <v>284</v>
      </c>
      <c r="D285" s="2">
        <v>35.667299999999997</v>
      </c>
      <c r="E285" s="2">
        <f t="shared" si="29"/>
        <v>0.13269999999999982</v>
      </c>
      <c r="F285" s="2">
        <f t="shared" si="29"/>
        <v>-6.2699999999999534E-2</v>
      </c>
      <c r="G285" s="10">
        <f t="shared" si="30"/>
        <v>3.5742343026454884</v>
      </c>
      <c r="H285" s="32">
        <f t="shared" si="31"/>
        <v>3.7135907611660635E-3</v>
      </c>
      <c r="I285" s="10">
        <v>-22</v>
      </c>
      <c r="J285" s="10">
        <f t="shared" si="32"/>
        <v>484</v>
      </c>
      <c r="K285" s="10">
        <f t="shared" si="28"/>
        <v>-78.633154658200738</v>
      </c>
      <c r="L285" s="10">
        <f t="shared" si="33"/>
        <v>25.220627665469792</v>
      </c>
      <c r="M285" s="4">
        <f t="shared" si="34"/>
        <v>10.446672334530206</v>
      </c>
    </row>
    <row r="286" spans="2:13" x14ac:dyDescent="0.2">
      <c r="B286" s="21">
        <v>284</v>
      </c>
      <c r="C286" s="11" t="s">
        <v>285</v>
      </c>
      <c r="D286" s="2">
        <v>35.799999999999997</v>
      </c>
      <c r="E286" s="2">
        <f t="shared" si="29"/>
        <v>7.0000000000000284E-2</v>
      </c>
      <c r="F286" s="2">
        <f t="shared" si="29"/>
        <v>-0.13639999999999475</v>
      </c>
      <c r="G286" s="10">
        <f t="shared" si="30"/>
        <v>3.5779478934066544</v>
      </c>
      <c r="H286" s="32">
        <f t="shared" si="31"/>
        <v>1.9533981375365883E-3</v>
      </c>
      <c r="I286" s="10">
        <v>-21</v>
      </c>
      <c r="J286" s="10">
        <f t="shared" si="32"/>
        <v>441</v>
      </c>
      <c r="K286" s="10">
        <f t="shared" si="28"/>
        <v>-75.136905761539737</v>
      </c>
      <c r="L286" s="10">
        <f t="shared" si="33"/>
        <v>25.330369302537399</v>
      </c>
      <c r="M286" s="4">
        <f t="shared" si="34"/>
        <v>10.469630697462598</v>
      </c>
    </row>
    <row r="287" spans="2:13" x14ac:dyDescent="0.2">
      <c r="B287" s="21">
        <v>285</v>
      </c>
      <c r="C287" s="11" t="s">
        <v>286</v>
      </c>
      <c r="D287" s="2">
        <v>35.869999999999997</v>
      </c>
      <c r="E287" s="2">
        <f t="shared" si="29"/>
        <v>-6.6399999999994463E-2</v>
      </c>
      <c r="F287" s="2">
        <f t="shared" si="29"/>
        <v>0.10199999999998965</v>
      </c>
      <c r="G287" s="10">
        <f t="shared" si="30"/>
        <v>3.579901291544191</v>
      </c>
      <c r="H287" s="32">
        <f t="shared" si="31"/>
        <v>-1.8528445340013633E-3</v>
      </c>
      <c r="I287" s="10">
        <v>-20</v>
      </c>
      <c r="J287" s="10">
        <f t="shared" si="32"/>
        <v>400</v>
      </c>
      <c r="K287" s="10">
        <f t="shared" si="28"/>
        <v>-71.598025830883813</v>
      </c>
      <c r="L287" s="10">
        <f t="shared" si="33"/>
        <v>25.440588454560846</v>
      </c>
      <c r="M287" s="4">
        <f t="shared" si="34"/>
        <v>10.429411545439152</v>
      </c>
    </row>
    <row r="288" spans="2:13" x14ac:dyDescent="0.2">
      <c r="B288" s="21">
        <v>286</v>
      </c>
      <c r="C288" s="11" t="s">
        <v>287</v>
      </c>
      <c r="D288" s="2">
        <v>35.803600000000003</v>
      </c>
      <c r="E288" s="2">
        <f t="shared" si="29"/>
        <v>3.5599999999995191E-2</v>
      </c>
      <c r="F288" s="2">
        <f t="shared" si="29"/>
        <v>6.7000000000092541E-3</v>
      </c>
      <c r="G288" s="10">
        <f t="shared" si="30"/>
        <v>3.5780484470101896</v>
      </c>
      <c r="H288" s="32">
        <f t="shared" si="31"/>
        <v>9.9381941884191249E-4</v>
      </c>
      <c r="I288" s="10">
        <v>-19</v>
      </c>
      <c r="J288" s="10">
        <f t="shared" si="32"/>
        <v>361</v>
      </c>
      <c r="K288" s="10">
        <f t="shared" si="28"/>
        <v>-67.982920493193603</v>
      </c>
      <c r="L288" s="10">
        <f t="shared" si="33"/>
        <v>25.551287199334315</v>
      </c>
      <c r="M288" s="4">
        <f t="shared" si="34"/>
        <v>10.252312800665688</v>
      </c>
    </row>
    <row r="289" spans="2:13" x14ac:dyDescent="0.2">
      <c r="B289" s="21">
        <v>287</v>
      </c>
      <c r="C289" s="11" t="s">
        <v>288</v>
      </c>
      <c r="D289" s="2">
        <v>35.839199999999998</v>
      </c>
      <c r="E289" s="2">
        <f t="shared" si="29"/>
        <v>4.2300000000004445E-2</v>
      </c>
      <c r="F289" s="2">
        <f t="shared" si="29"/>
        <v>-2.0100000000006446E-2</v>
      </c>
      <c r="G289" s="10">
        <f t="shared" si="30"/>
        <v>3.5790422664290316</v>
      </c>
      <c r="H289" s="32">
        <f t="shared" si="31"/>
        <v>1.1795759077832813E-3</v>
      </c>
      <c r="I289" s="10">
        <v>-18</v>
      </c>
      <c r="J289" s="10">
        <f t="shared" si="32"/>
        <v>324</v>
      </c>
      <c r="K289" s="10">
        <f t="shared" si="28"/>
        <v>-64.422760795722567</v>
      </c>
      <c r="L289" s="10">
        <f t="shared" si="33"/>
        <v>25.662467623692994</v>
      </c>
      <c r="M289" s="4">
        <f t="shared" si="34"/>
        <v>10.176732376307005</v>
      </c>
    </row>
    <row r="290" spans="2:13" x14ac:dyDescent="0.2">
      <c r="B290" s="21">
        <v>288</v>
      </c>
      <c r="C290" s="11" t="s">
        <v>289</v>
      </c>
      <c r="D290" s="2">
        <v>35.881500000000003</v>
      </c>
      <c r="E290" s="2">
        <f t="shared" si="29"/>
        <v>2.2199999999997999E-2</v>
      </c>
      <c r="F290" s="2">
        <f t="shared" si="29"/>
        <v>-3.5399999999995657E-2</v>
      </c>
      <c r="G290" s="10">
        <f t="shared" si="30"/>
        <v>3.5802218423368148</v>
      </c>
      <c r="H290" s="32">
        <f t="shared" si="31"/>
        <v>6.1851191353490265E-4</v>
      </c>
      <c r="I290" s="10">
        <v>-17</v>
      </c>
      <c r="J290" s="10">
        <f t="shared" si="32"/>
        <v>289</v>
      </c>
      <c r="K290" s="10">
        <f t="shared" si="28"/>
        <v>-60.863771319725849</v>
      </c>
      <c r="L290" s="10">
        <f t="shared" si="33"/>
        <v>25.774131823552462</v>
      </c>
      <c r="M290" s="4">
        <f t="shared" si="34"/>
        <v>10.10736817644754</v>
      </c>
    </row>
    <row r="291" spans="2:13" x14ac:dyDescent="0.2">
      <c r="B291" s="21">
        <v>289</v>
      </c>
      <c r="C291" s="11" t="s">
        <v>290</v>
      </c>
      <c r="D291" s="2">
        <v>35.903700000000001</v>
      </c>
      <c r="E291" s="2">
        <f t="shared" si="29"/>
        <v>-1.3199999999997658E-2</v>
      </c>
      <c r="F291" s="2">
        <f t="shared" si="29"/>
        <v>7.4999999999931788E-3</v>
      </c>
      <c r="G291" s="10">
        <f t="shared" si="30"/>
        <v>3.5808403542503497</v>
      </c>
      <c r="H291" s="32">
        <f t="shared" si="31"/>
        <v>-3.6771773064536717E-4</v>
      </c>
      <c r="I291" s="10">
        <v>-16</v>
      </c>
      <c r="J291" s="10">
        <f t="shared" si="32"/>
        <v>256</v>
      </c>
      <c r="K291" s="10">
        <f t="shared" si="28"/>
        <v>-57.293445668005596</v>
      </c>
      <c r="L291" s="10">
        <f t="shared" si="33"/>
        <v>25.88628190394817</v>
      </c>
      <c r="M291" s="4">
        <f t="shared" si="34"/>
        <v>10.017418096051831</v>
      </c>
    </row>
    <row r="292" spans="2:13" x14ac:dyDescent="0.2">
      <c r="B292" s="21">
        <v>290</v>
      </c>
      <c r="C292" s="11" t="s">
        <v>291</v>
      </c>
      <c r="D292" s="2">
        <v>35.890500000000003</v>
      </c>
      <c r="E292" s="2">
        <f t="shared" si="29"/>
        <v>-5.7000000000044793E-3</v>
      </c>
      <c r="F292" s="2">
        <f t="shared" si="29"/>
        <v>-5.0999999999994827E-2</v>
      </c>
      <c r="G292" s="10">
        <f t="shared" si="30"/>
        <v>3.5804726365197044</v>
      </c>
      <c r="H292" s="32">
        <f t="shared" si="31"/>
        <v>-1.5882901254293813E-4</v>
      </c>
      <c r="I292" s="10">
        <v>-15</v>
      </c>
      <c r="J292" s="10">
        <f t="shared" si="32"/>
        <v>225</v>
      </c>
      <c r="K292" s="10">
        <f t="shared" si="28"/>
        <v>-53.707089547795569</v>
      </c>
      <c r="L292" s="10">
        <f t="shared" si="33"/>
        <v>25.99891997907514</v>
      </c>
      <c r="M292" s="4">
        <f t="shared" si="34"/>
        <v>9.891580020924863</v>
      </c>
    </row>
    <row r="293" spans="2:13" x14ac:dyDescent="0.2">
      <c r="B293" s="21">
        <v>291</v>
      </c>
      <c r="C293" s="11" t="s">
        <v>292</v>
      </c>
      <c r="D293" s="2">
        <v>35.884799999999998</v>
      </c>
      <c r="E293" s="2">
        <f t="shared" si="29"/>
        <v>-5.6699999999999307E-2</v>
      </c>
      <c r="F293" s="2">
        <f t="shared" si="29"/>
        <v>5.3400000000003445E-2</v>
      </c>
      <c r="G293" s="10">
        <f t="shared" si="30"/>
        <v>3.5803138075071614</v>
      </c>
      <c r="H293" s="32">
        <f t="shared" si="31"/>
        <v>-1.5813057850118106E-3</v>
      </c>
      <c r="I293" s="10">
        <v>-14</v>
      </c>
      <c r="J293" s="10">
        <f t="shared" si="32"/>
        <v>196</v>
      </c>
      <c r="K293" s="10">
        <f t="shared" si="28"/>
        <v>-50.124393305100263</v>
      </c>
      <c r="L293" s="10">
        <f t="shared" si="33"/>
        <v>26.112048172327817</v>
      </c>
      <c r="M293" s="4">
        <f t="shared" si="34"/>
        <v>9.772751827672181</v>
      </c>
    </row>
    <row r="294" spans="2:13" x14ac:dyDescent="0.2">
      <c r="B294" s="21">
        <v>292</v>
      </c>
      <c r="C294" s="11" t="s">
        <v>293</v>
      </c>
      <c r="D294" s="2">
        <v>35.828099999999999</v>
      </c>
      <c r="E294" s="2">
        <f t="shared" si="29"/>
        <v>-3.2999999999958618E-3</v>
      </c>
      <c r="F294" s="2">
        <f t="shared" si="29"/>
        <v>-1.3000000000076284E-3</v>
      </c>
      <c r="G294" s="10">
        <f t="shared" si="30"/>
        <v>3.5787325017221496</v>
      </c>
      <c r="H294" s="32">
        <f t="shared" si="31"/>
        <v>-9.2110717146987042E-5</v>
      </c>
      <c r="I294" s="10">
        <v>-13</v>
      </c>
      <c r="J294" s="10">
        <f t="shared" si="32"/>
        <v>169</v>
      </c>
      <c r="K294" s="10">
        <f t="shared" si="28"/>
        <v>-46.523522522387943</v>
      </c>
      <c r="L294" s="10">
        <f t="shared" si="33"/>
        <v>26.225668616340101</v>
      </c>
      <c r="M294" s="4">
        <f t="shared" si="34"/>
        <v>9.6024313836598978</v>
      </c>
    </row>
    <row r="295" spans="2:13" x14ac:dyDescent="0.2">
      <c r="B295" s="21">
        <v>293</v>
      </c>
      <c r="C295" s="11" t="s">
        <v>294</v>
      </c>
      <c r="D295" s="2">
        <v>35.824800000000003</v>
      </c>
      <c r="E295" s="2">
        <f t="shared" si="29"/>
        <v>-4.6000000000034902E-3</v>
      </c>
      <c r="F295" s="2">
        <f t="shared" si="29"/>
        <v>-6.8199999999997374E-2</v>
      </c>
      <c r="G295" s="10">
        <f t="shared" si="30"/>
        <v>3.5786403910050026</v>
      </c>
      <c r="H295" s="32">
        <f t="shared" si="31"/>
        <v>-1.2841091510429337E-4</v>
      </c>
      <c r="I295" s="10">
        <v>-12</v>
      </c>
      <c r="J295" s="10">
        <f t="shared" si="32"/>
        <v>144</v>
      </c>
      <c r="K295" s="10">
        <f t="shared" si="28"/>
        <v>-42.943684692060032</v>
      </c>
      <c r="L295" s="10">
        <f t="shared" si="33"/>
        <v>26.339783453025557</v>
      </c>
      <c r="M295" s="4">
        <f t="shared" si="34"/>
        <v>9.4850165469744461</v>
      </c>
    </row>
    <row r="296" spans="2:13" x14ac:dyDescent="0.2">
      <c r="B296" s="21">
        <v>294</v>
      </c>
      <c r="C296" s="11" t="s">
        <v>295</v>
      </c>
      <c r="D296" s="2">
        <v>35.8202</v>
      </c>
      <c r="E296" s="2">
        <f t="shared" si="29"/>
        <v>-7.2800000000000864E-2</v>
      </c>
      <c r="F296" s="2">
        <f t="shared" si="29"/>
        <v>0.33389999999999986</v>
      </c>
      <c r="G296" s="10">
        <f t="shared" si="30"/>
        <v>3.5785119800898983</v>
      </c>
      <c r="H296" s="32">
        <f t="shared" si="31"/>
        <v>-2.0344408673653724E-3</v>
      </c>
      <c r="I296" s="10">
        <v>-11</v>
      </c>
      <c r="J296" s="10">
        <f t="shared" si="32"/>
        <v>121</v>
      </c>
      <c r="K296" s="10">
        <f t="shared" si="28"/>
        <v>-39.363631780988882</v>
      </c>
      <c r="L296" s="10">
        <f t="shared" si="33"/>
        <v>26.454394833617741</v>
      </c>
      <c r="M296" s="4">
        <f t="shared" si="34"/>
        <v>9.365805166382259</v>
      </c>
    </row>
    <row r="297" spans="2:13" x14ac:dyDescent="0.2">
      <c r="B297" s="21">
        <v>295</v>
      </c>
      <c r="C297" s="11" t="s">
        <v>296</v>
      </c>
      <c r="D297" s="2">
        <v>35.747399999999999</v>
      </c>
      <c r="E297" s="2">
        <f t="shared" si="29"/>
        <v>0.261099999999999</v>
      </c>
      <c r="F297" s="2">
        <f t="shared" si="29"/>
        <v>0.20600000000000307</v>
      </c>
      <c r="G297" s="10">
        <f t="shared" si="30"/>
        <v>3.576477539222533</v>
      </c>
      <c r="H297" s="32">
        <f t="shared" si="31"/>
        <v>7.2774824748464972E-3</v>
      </c>
      <c r="I297" s="10">
        <v>-10</v>
      </c>
      <c r="J297" s="10">
        <f t="shared" si="32"/>
        <v>100</v>
      </c>
      <c r="K297" s="10">
        <f t="shared" si="28"/>
        <v>-35.764775392225332</v>
      </c>
      <c r="L297" s="10">
        <f t="shared" si="33"/>
        <v>26.569504918710848</v>
      </c>
      <c r="M297" s="4">
        <f t="shared" si="34"/>
        <v>9.1778950812891509</v>
      </c>
    </row>
    <row r="298" spans="2:13" x14ac:dyDescent="0.2">
      <c r="B298" s="21">
        <v>296</v>
      </c>
      <c r="C298" s="11" t="s">
        <v>297</v>
      </c>
      <c r="D298" s="2">
        <v>36.008499999999998</v>
      </c>
      <c r="E298" s="2">
        <f t="shared" si="29"/>
        <v>0.46710000000000207</v>
      </c>
      <c r="F298" s="2">
        <f t="shared" si="29"/>
        <v>-0.64070000000000249</v>
      </c>
      <c r="G298" s="10">
        <f t="shared" si="30"/>
        <v>3.5837550216973795</v>
      </c>
      <c r="H298" s="32">
        <f t="shared" si="31"/>
        <v>1.2888522199205887E-2</v>
      </c>
      <c r="I298" s="10">
        <v>-9</v>
      </c>
      <c r="J298" s="10">
        <f t="shared" si="32"/>
        <v>81</v>
      </c>
      <c r="K298" s="10">
        <f t="shared" si="28"/>
        <v>-32.253795195276417</v>
      </c>
      <c r="L298" s="10">
        <f t="shared" si="33"/>
        <v>26.685115878300362</v>
      </c>
      <c r="M298" s="4">
        <f t="shared" si="34"/>
        <v>9.323384121699636</v>
      </c>
    </row>
    <row r="299" spans="2:13" x14ac:dyDescent="0.2">
      <c r="B299" s="21">
        <v>297</v>
      </c>
      <c r="C299" s="11" t="s">
        <v>298</v>
      </c>
      <c r="D299" s="2">
        <v>36.4756</v>
      </c>
      <c r="E299" s="2">
        <f t="shared" si="29"/>
        <v>-0.17360000000000042</v>
      </c>
      <c r="F299" s="2">
        <f t="shared" si="29"/>
        <v>1.160499999999999</v>
      </c>
      <c r="G299" s="10">
        <f t="shared" si="30"/>
        <v>3.5966435438965854</v>
      </c>
      <c r="H299" s="32">
        <f t="shared" si="31"/>
        <v>-4.7707077247993723E-3</v>
      </c>
      <c r="I299" s="10">
        <v>-8</v>
      </c>
      <c r="J299" s="10">
        <f t="shared" si="32"/>
        <v>64</v>
      </c>
      <c r="K299" s="10">
        <f t="shared" si="28"/>
        <v>-28.773148351172683</v>
      </c>
      <c r="L299" s="10">
        <f t="shared" si="33"/>
        <v>26.801229891824008</v>
      </c>
      <c r="M299" s="4">
        <f t="shared" si="34"/>
        <v>9.6743701081759923</v>
      </c>
    </row>
    <row r="300" spans="2:13" x14ac:dyDescent="0.2">
      <c r="B300" s="21">
        <v>298</v>
      </c>
      <c r="C300" s="11" t="s">
        <v>299</v>
      </c>
      <c r="D300" s="2">
        <v>36.302</v>
      </c>
      <c r="E300" s="2">
        <f t="shared" si="29"/>
        <v>0.98689999999999856</v>
      </c>
      <c r="F300" s="2">
        <f t="shared" si="29"/>
        <v>1.1242000000000019</v>
      </c>
      <c r="G300" s="10">
        <f t="shared" si="30"/>
        <v>3.591872836171786</v>
      </c>
      <c r="H300" s="32">
        <f t="shared" si="31"/>
        <v>2.6822859058779791E-2</v>
      </c>
      <c r="I300" s="10">
        <v>-7</v>
      </c>
      <c r="J300" s="10">
        <f t="shared" si="32"/>
        <v>49</v>
      </c>
      <c r="K300" s="10">
        <f t="shared" si="28"/>
        <v>-25.143109853202503</v>
      </c>
      <c r="L300" s="10">
        <f t="shared" si="33"/>
        <v>26.917849148202809</v>
      </c>
      <c r="M300" s="4">
        <f t="shared" si="34"/>
        <v>9.384150851797191</v>
      </c>
    </row>
    <row r="301" spans="2:13" x14ac:dyDescent="0.2">
      <c r="B301" s="21">
        <v>299</v>
      </c>
      <c r="C301" s="11" t="s">
        <v>300</v>
      </c>
      <c r="D301" s="2">
        <v>37.288899999999998</v>
      </c>
      <c r="E301" s="2">
        <f t="shared" si="29"/>
        <v>2.1111000000000004</v>
      </c>
      <c r="F301" s="2">
        <f t="shared" si="29"/>
        <v>-2.1201000000000008</v>
      </c>
      <c r="G301" s="10">
        <f t="shared" si="30"/>
        <v>3.6186956952305658</v>
      </c>
      <c r="H301" s="32">
        <f t="shared" si="31"/>
        <v>5.5070121073322209E-2</v>
      </c>
      <c r="I301" s="10">
        <v>-6</v>
      </c>
      <c r="J301" s="10">
        <f t="shared" si="32"/>
        <v>36</v>
      </c>
      <c r="K301" s="10">
        <f t="shared" si="28"/>
        <v>-21.712174171383396</v>
      </c>
      <c r="L301" s="10">
        <f t="shared" si="33"/>
        <v>27.034975845882375</v>
      </c>
      <c r="M301" s="4">
        <f t="shared" si="34"/>
        <v>10.253924154117623</v>
      </c>
    </row>
    <row r="302" spans="2:13" x14ac:dyDescent="0.2">
      <c r="B302" s="21">
        <v>300</v>
      </c>
      <c r="C302" s="11" t="s">
        <v>301</v>
      </c>
      <c r="D302" s="2">
        <v>39.4</v>
      </c>
      <c r="E302" s="2">
        <f t="shared" si="29"/>
        <v>-9.0000000000003411E-3</v>
      </c>
      <c r="F302" s="2">
        <f t="shared" si="29"/>
        <v>-0.37409999999999854</v>
      </c>
      <c r="G302" s="10">
        <f t="shared" si="30"/>
        <v>3.673765816303888</v>
      </c>
      <c r="H302" s="32">
        <f t="shared" si="31"/>
        <v>-2.2845248922198635E-4</v>
      </c>
      <c r="I302" s="10">
        <v>-5</v>
      </c>
      <c r="J302" s="10">
        <f t="shared" si="32"/>
        <v>25</v>
      </c>
      <c r="K302" s="10">
        <f t="shared" si="28"/>
        <v>-18.36882908151944</v>
      </c>
      <c r="L302" s="10">
        <f t="shared" si="33"/>
        <v>27.152612192874326</v>
      </c>
      <c r="M302" s="4">
        <f t="shared" si="34"/>
        <v>12.247387807125673</v>
      </c>
    </row>
    <row r="303" spans="2:13" x14ac:dyDescent="0.2">
      <c r="B303" s="21">
        <v>301</v>
      </c>
      <c r="C303" s="11" t="s">
        <v>302</v>
      </c>
      <c r="D303" s="2">
        <v>39.390999999999998</v>
      </c>
      <c r="E303" s="2">
        <f t="shared" si="29"/>
        <v>-0.38309999999999889</v>
      </c>
      <c r="F303" s="2">
        <f t="shared" si="29"/>
        <v>0.94380000000000308</v>
      </c>
      <c r="G303" s="10">
        <f t="shared" si="30"/>
        <v>3.673537363814666</v>
      </c>
      <c r="H303" s="32">
        <f t="shared" si="31"/>
        <v>-9.7731740957933688E-3</v>
      </c>
      <c r="I303" s="10">
        <v>-4</v>
      </c>
      <c r="J303" s="10">
        <f t="shared" si="32"/>
        <v>16</v>
      </c>
      <c r="K303" s="10">
        <f t="shared" si="28"/>
        <v>-14.694149455258664</v>
      </c>
      <c r="L303" s="10">
        <f t="shared" si="33"/>
        <v>27.270760406797944</v>
      </c>
      <c r="M303" s="4">
        <f t="shared" si="34"/>
        <v>12.120239593202054</v>
      </c>
    </row>
    <row r="304" spans="2:13" x14ac:dyDescent="0.2">
      <c r="B304" s="21">
        <v>302</v>
      </c>
      <c r="C304" s="11" t="s">
        <v>303</v>
      </c>
      <c r="D304" s="2">
        <v>39.007899999999999</v>
      </c>
      <c r="E304" s="2">
        <f t="shared" si="29"/>
        <v>0.5607000000000042</v>
      </c>
      <c r="F304" s="2">
        <f t="shared" si="29"/>
        <v>-0.42640000000000811</v>
      </c>
      <c r="G304" s="10">
        <f t="shared" si="30"/>
        <v>3.6637641897188726</v>
      </c>
      <c r="H304" s="32">
        <f t="shared" si="31"/>
        <v>1.427168471392104E-2</v>
      </c>
      <c r="I304" s="10">
        <v>-3</v>
      </c>
      <c r="J304" s="10">
        <f t="shared" si="32"/>
        <v>9</v>
      </c>
      <c r="K304" s="10">
        <f t="shared" si="28"/>
        <v>-10.991292569156618</v>
      </c>
      <c r="L304" s="10">
        <f t="shared" si="33"/>
        <v>27.389422714921924</v>
      </c>
      <c r="M304" s="4">
        <f t="shared" si="34"/>
        <v>11.618477285078075</v>
      </c>
    </row>
    <row r="305" spans="2:13" x14ac:dyDescent="0.2">
      <c r="B305" s="21">
        <v>303</v>
      </c>
      <c r="C305" s="11" t="s">
        <v>304</v>
      </c>
      <c r="D305" s="2">
        <v>39.568600000000004</v>
      </c>
      <c r="E305" s="2">
        <f t="shared" si="29"/>
        <v>0.13429999999999609</v>
      </c>
      <c r="F305" s="2">
        <f t="shared" si="29"/>
        <v>0.63150000000000261</v>
      </c>
      <c r="G305" s="10">
        <f t="shared" si="30"/>
        <v>3.6780358744327937</v>
      </c>
      <c r="H305" s="32">
        <f t="shared" si="31"/>
        <v>3.3883584514282639E-3</v>
      </c>
      <c r="I305" s="10">
        <v>-2</v>
      </c>
      <c r="J305" s="10">
        <f t="shared" si="32"/>
        <v>4</v>
      </c>
      <c r="K305" s="10">
        <f t="shared" si="28"/>
        <v>-7.3560717488655873</v>
      </c>
      <c r="L305" s="10">
        <f t="shared" si="33"/>
        <v>27.508601354206434</v>
      </c>
      <c r="M305" s="4">
        <f t="shared" si="34"/>
        <v>12.05999864579357</v>
      </c>
    </row>
    <row r="306" spans="2:13" x14ac:dyDescent="0.2">
      <c r="B306" s="21">
        <v>304</v>
      </c>
      <c r="C306" s="11" t="s">
        <v>305</v>
      </c>
      <c r="D306" s="2">
        <v>39.7029</v>
      </c>
      <c r="E306" s="2">
        <f t="shared" si="29"/>
        <v>0.7657999999999987</v>
      </c>
      <c r="F306" s="2">
        <f t="shared" si="29"/>
        <v>1.1323000000000008</v>
      </c>
      <c r="G306" s="10">
        <f t="shared" si="30"/>
        <v>3.6814242328842219</v>
      </c>
      <c r="H306" s="32">
        <f t="shared" si="31"/>
        <v>1.9104602927690895E-2</v>
      </c>
      <c r="I306" s="10">
        <v>-1</v>
      </c>
      <c r="J306" s="10">
        <f t="shared" si="32"/>
        <v>1</v>
      </c>
      <c r="K306" s="10">
        <f t="shared" si="28"/>
        <v>-3.6814242328842219</v>
      </c>
      <c r="L306" s="10">
        <f t="shared" si="33"/>
        <v>27.62829857134523</v>
      </c>
      <c r="M306" s="4">
        <f t="shared" si="34"/>
        <v>12.07460142865477</v>
      </c>
    </row>
    <row r="307" spans="2:13" x14ac:dyDescent="0.2">
      <c r="B307" s="21">
        <v>305</v>
      </c>
      <c r="C307" s="11" t="s">
        <v>306</v>
      </c>
      <c r="D307" s="2">
        <v>40.468699999999998</v>
      </c>
      <c r="E307" s="2">
        <f t="shared" si="29"/>
        <v>1.8980999999999995</v>
      </c>
      <c r="F307" s="2">
        <f t="shared" si="29"/>
        <v>-1.6530999999999949</v>
      </c>
      <c r="G307" s="10">
        <f t="shared" si="30"/>
        <v>3.7005288358119128</v>
      </c>
      <c r="H307" s="32">
        <f t="shared" si="31"/>
        <v>4.5836200838679009E-2</v>
      </c>
      <c r="I307" s="10">
        <v>0</v>
      </c>
      <c r="J307" s="10">
        <f t="shared" si="32"/>
        <v>0</v>
      </c>
      <c r="K307" s="10">
        <f t="shared" si="28"/>
        <v>0</v>
      </c>
      <c r="L307" s="10">
        <f t="shared" si="33"/>
        <v>27.748516622808037</v>
      </c>
      <c r="M307" s="4">
        <f t="shared" si="34"/>
        <v>12.720183377191962</v>
      </c>
    </row>
    <row r="308" spans="2:13" x14ac:dyDescent="0.2">
      <c r="B308" s="21">
        <v>306</v>
      </c>
      <c r="C308" s="11" t="s">
        <v>307</v>
      </c>
      <c r="D308" s="2">
        <v>42.366799999999998</v>
      </c>
      <c r="E308" s="2">
        <f t="shared" si="29"/>
        <v>0.24500000000000455</v>
      </c>
      <c r="F308" s="2">
        <f t="shared" si="29"/>
        <v>-1.3900000000006685E-2</v>
      </c>
      <c r="G308" s="10">
        <f t="shared" si="30"/>
        <v>3.7463650366505918</v>
      </c>
      <c r="H308" s="32">
        <f t="shared" si="31"/>
        <v>5.7661735737806197E-3</v>
      </c>
      <c r="I308" s="10">
        <v>1</v>
      </c>
      <c r="J308" s="10">
        <f t="shared" si="32"/>
        <v>1</v>
      </c>
      <c r="K308" s="10">
        <f t="shared" si="28"/>
        <v>3.7463650366505918</v>
      </c>
      <c r="L308" s="10">
        <f t="shared" si="33"/>
        <v>27.869257774883071</v>
      </c>
      <c r="M308" s="4">
        <f t="shared" si="34"/>
        <v>14.497542225116927</v>
      </c>
    </row>
    <row r="309" spans="2:13" x14ac:dyDescent="0.2">
      <c r="B309" s="21">
        <v>307</v>
      </c>
      <c r="C309" s="11" t="s">
        <v>308</v>
      </c>
      <c r="D309" s="2">
        <v>42.611800000000002</v>
      </c>
      <c r="E309" s="2">
        <f t="shared" si="29"/>
        <v>0.23109999999999786</v>
      </c>
      <c r="F309" s="2">
        <f t="shared" si="29"/>
        <v>-0.49499999999999744</v>
      </c>
      <c r="G309" s="10">
        <f t="shared" si="30"/>
        <v>3.7521312102243725</v>
      </c>
      <c r="H309" s="32">
        <f t="shared" si="31"/>
        <v>5.4087268082216866E-3</v>
      </c>
      <c r="I309" s="10">
        <v>2</v>
      </c>
      <c r="J309" s="10">
        <f t="shared" si="32"/>
        <v>4</v>
      </c>
      <c r="K309" s="10">
        <f t="shared" si="28"/>
        <v>7.5042624204487449</v>
      </c>
      <c r="L309" s="10">
        <f t="shared" si="33"/>
        <v>27.990524303719777</v>
      </c>
      <c r="M309" s="4">
        <f t="shared" si="34"/>
        <v>14.621275696280225</v>
      </c>
    </row>
    <row r="310" spans="2:13" x14ac:dyDescent="0.2">
      <c r="B310" s="21">
        <v>308</v>
      </c>
      <c r="C310" s="11" t="s">
        <v>309</v>
      </c>
      <c r="D310" s="2">
        <v>42.8429</v>
      </c>
      <c r="E310" s="2">
        <f t="shared" si="29"/>
        <v>-0.26389999999999958</v>
      </c>
      <c r="F310" s="2">
        <f t="shared" si="29"/>
        <v>7.9200000000000159E-2</v>
      </c>
      <c r="G310" s="10">
        <f t="shared" si="30"/>
        <v>3.7575399370325941</v>
      </c>
      <c r="H310" s="32">
        <f t="shared" si="31"/>
        <v>-6.1787630473637556E-3</v>
      </c>
      <c r="I310" s="10">
        <v>3</v>
      </c>
      <c r="J310" s="10">
        <f t="shared" si="32"/>
        <v>9</v>
      </c>
      <c r="K310" s="10">
        <f t="shared" si="28"/>
        <v>11.272619811097783</v>
      </c>
      <c r="L310" s="10">
        <f t="shared" si="33"/>
        <v>28.112318495371717</v>
      </c>
      <c r="M310" s="4">
        <f t="shared" si="34"/>
        <v>14.730581504628283</v>
      </c>
    </row>
    <row r="311" spans="2:13" x14ac:dyDescent="0.2">
      <c r="B311" s="21">
        <v>309</v>
      </c>
      <c r="C311" s="11" t="s">
        <v>310</v>
      </c>
      <c r="D311" s="2">
        <v>42.579000000000001</v>
      </c>
      <c r="E311" s="2">
        <f t="shared" si="29"/>
        <v>-0.18469999999999942</v>
      </c>
      <c r="F311" s="2">
        <f t="shared" si="29"/>
        <v>0.21880000000000166</v>
      </c>
      <c r="G311" s="10">
        <f t="shared" si="30"/>
        <v>3.7513611739852304</v>
      </c>
      <c r="H311" s="32">
        <f t="shared" si="31"/>
        <v>-4.3472547466376632E-3</v>
      </c>
      <c r="I311" s="10">
        <v>4</v>
      </c>
      <c r="J311" s="10">
        <f t="shared" si="32"/>
        <v>16</v>
      </c>
      <c r="K311" s="10">
        <f t="shared" si="28"/>
        <v>15.005444695940922</v>
      </c>
      <c r="L311" s="10">
        <f t="shared" si="33"/>
        <v>28.234642645839696</v>
      </c>
      <c r="M311" s="4">
        <f t="shared" si="34"/>
        <v>14.344357354160305</v>
      </c>
    </row>
    <row r="312" spans="2:13" x14ac:dyDescent="0.2">
      <c r="B312" s="21">
        <v>310</v>
      </c>
      <c r="C312" s="11" t="s">
        <v>311</v>
      </c>
      <c r="D312" s="2">
        <v>42.394300000000001</v>
      </c>
      <c r="E312" s="2">
        <f t="shared" si="29"/>
        <v>3.410000000000224E-2</v>
      </c>
      <c r="F312" s="2">
        <f t="shared" si="29"/>
        <v>0.12839999999999208</v>
      </c>
      <c r="G312" s="10">
        <f t="shared" si="30"/>
        <v>3.7470139192385927</v>
      </c>
      <c r="H312" s="32">
        <f t="shared" si="31"/>
        <v>8.0403009659102409E-4</v>
      </c>
      <c r="I312" s="10">
        <v>5</v>
      </c>
      <c r="J312" s="10">
        <f t="shared" si="32"/>
        <v>25</v>
      </c>
      <c r="K312" s="10">
        <f t="shared" si="28"/>
        <v>18.735069596192965</v>
      </c>
      <c r="L312" s="10">
        <f t="shared" si="33"/>
        <v>28.357499061115018</v>
      </c>
      <c r="M312" s="4">
        <f t="shared" si="34"/>
        <v>14.036800938884983</v>
      </c>
    </row>
    <row r="313" spans="2:13" x14ac:dyDescent="0.2">
      <c r="B313" s="21">
        <v>311</v>
      </c>
      <c r="C313" s="11" t="s">
        <v>312</v>
      </c>
      <c r="D313" s="2">
        <v>42.428400000000003</v>
      </c>
      <c r="E313" s="2">
        <f t="shared" si="29"/>
        <v>0.16249999999999432</v>
      </c>
      <c r="F313" s="2">
        <f t="shared" si="29"/>
        <v>-0.20809999999999462</v>
      </c>
      <c r="G313" s="10">
        <f t="shared" si="30"/>
        <v>3.7478179493351838</v>
      </c>
      <c r="H313" s="32">
        <f t="shared" si="31"/>
        <v>3.822666097728078E-3</v>
      </c>
      <c r="I313" s="10">
        <v>6</v>
      </c>
      <c r="J313" s="10">
        <f t="shared" si="32"/>
        <v>36</v>
      </c>
      <c r="K313" s="10">
        <f t="shared" si="28"/>
        <v>22.486907696011102</v>
      </c>
      <c r="L313" s="10">
        <f t="shared" si="33"/>
        <v>28.48089005722295</v>
      </c>
      <c r="M313" s="4">
        <f t="shared" si="34"/>
        <v>13.947509942777053</v>
      </c>
    </row>
    <row r="314" spans="2:13" x14ac:dyDescent="0.2">
      <c r="B314" s="21">
        <v>312</v>
      </c>
      <c r="C314" s="11" t="s">
        <v>313</v>
      </c>
      <c r="D314" s="2">
        <v>42.590899999999998</v>
      </c>
      <c r="E314" s="2">
        <f t="shared" si="29"/>
        <v>-4.5600000000000307E-2</v>
      </c>
      <c r="F314" s="2">
        <f t="shared" si="29"/>
        <v>3.1900000000000261E-2</v>
      </c>
      <c r="G314" s="10">
        <f t="shared" si="30"/>
        <v>3.7516406154329118</v>
      </c>
      <c r="H314" s="32">
        <f t="shared" si="31"/>
        <v>-1.0712247988657886E-3</v>
      </c>
      <c r="I314" s="10">
        <v>7</v>
      </c>
      <c r="J314" s="10">
        <f t="shared" si="32"/>
        <v>49</v>
      </c>
      <c r="K314" s="10">
        <f t="shared" si="28"/>
        <v>26.261484308030383</v>
      </c>
      <c r="L314" s="10">
        <f t="shared" si="33"/>
        <v>28.60481796026642</v>
      </c>
      <c r="M314" s="4">
        <f t="shared" si="34"/>
        <v>13.986082039733578</v>
      </c>
    </row>
    <row r="315" spans="2:13" x14ac:dyDescent="0.2">
      <c r="B315" s="21">
        <v>313</v>
      </c>
      <c r="C315" s="11" t="s">
        <v>314</v>
      </c>
      <c r="D315" s="2">
        <v>42.545299999999997</v>
      </c>
      <c r="E315" s="2">
        <f t="shared" si="29"/>
        <v>-1.3700000000000045E-2</v>
      </c>
      <c r="F315" s="2">
        <f t="shared" si="29"/>
        <v>-1.799999999995805E-3</v>
      </c>
      <c r="G315" s="10">
        <f t="shared" si="30"/>
        <v>3.750569390634046</v>
      </c>
      <c r="H315" s="32">
        <f t="shared" si="31"/>
        <v>-3.2206157296288396E-4</v>
      </c>
      <c r="I315" s="10">
        <v>8</v>
      </c>
      <c r="J315" s="10">
        <f t="shared" si="32"/>
        <v>64</v>
      </c>
      <c r="K315" s="10">
        <f t="shared" si="28"/>
        <v>30.004555125072368</v>
      </c>
      <c r="L315" s="10">
        <f t="shared" si="33"/>
        <v>28.729285106469845</v>
      </c>
      <c r="M315" s="4">
        <f t="shared" si="34"/>
        <v>13.816014893530152</v>
      </c>
    </row>
    <row r="316" spans="2:13" x14ac:dyDescent="0.2">
      <c r="B316" s="21">
        <v>314</v>
      </c>
      <c r="C316" s="11" t="s">
        <v>315</v>
      </c>
      <c r="D316" s="2">
        <v>42.531599999999997</v>
      </c>
      <c r="E316" s="2">
        <f t="shared" si="29"/>
        <v>-1.549999999999585E-2</v>
      </c>
      <c r="F316" s="2">
        <f t="shared" si="29"/>
        <v>0.2961999999999918</v>
      </c>
      <c r="G316" s="10">
        <f t="shared" si="30"/>
        <v>3.7502473290610832</v>
      </c>
      <c r="H316" s="32">
        <f t="shared" si="31"/>
        <v>-3.6450133681720231E-4</v>
      </c>
      <c r="I316" s="10">
        <v>9</v>
      </c>
      <c r="J316" s="10">
        <f t="shared" si="32"/>
        <v>81</v>
      </c>
      <c r="K316" s="10">
        <f t="shared" si="28"/>
        <v>33.752225961549748</v>
      </c>
      <c r="L316" s="10">
        <f t="shared" si="33"/>
        <v>28.854293842223171</v>
      </c>
      <c r="M316" s="4">
        <f t="shared" si="34"/>
        <v>13.677306157776826</v>
      </c>
    </row>
    <row r="317" spans="2:13" x14ac:dyDescent="0.2">
      <c r="B317" s="21">
        <v>315</v>
      </c>
      <c r="C317" s="11" t="s">
        <v>316</v>
      </c>
      <c r="D317" s="2">
        <v>42.516100000000002</v>
      </c>
      <c r="E317" s="2">
        <f t="shared" si="29"/>
        <v>0.28069999999999595</v>
      </c>
      <c r="F317" s="2">
        <f t="shared" si="29"/>
        <v>-0.2184999999999917</v>
      </c>
      <c r="G317" s="10">
        <f t="shared" si="30"/>
        <v>3.749882827724266</v>
      </c>
      <c r="H317" s="32">
        <f t="shared" si="31"/>
        <v>6.5805057132015676E-3</v>
      </c>
      <c r="I317" s="10">
        <v>10</v>
      </c>
      <c r="J317" s="10">
        <f t="shared" si="32"/>
        <v>100</v>
      </c>
      <c r="K317" s="10">
        <f t="shared" si="28"/>
        <v>37.498828277242659</v>
      </c>
      <c r="L317" s="10">
        <f t="shared" si="33"/>
        <v>28.979846524126103</v>
      </c>
      <c r="M317" s="4">
        <f t="shared" si="34"/>
        <v>13.536253475873899</v>
      </c>
    </row>
    <row r="318" spans="2:13" x14ac:dyDescent="0.2">
      <c r="B318" s="21">
        <v>316</v>
      </c>
      <c r="C318" s="11" t="s">
        <v>317</v>
      </c>
      <c r="D318" s="2">
        <v>42.796799999999998</v>
      </c>
      <c r="E318" s="2">
        <f t="shared" si="29"/>
        <v>6.2200000000004252E-2</v>
      </c>
      <c r="F318" s="2">
        <f t="shared" si="29"/>
        <v>0.2914999999999921</v>
      </c>
      <c r="G318" s="10">
        <f t="shared" si="30"/>
        <v>3.7564633334374675</v>
      </c>
      <c r="H318" s="32">
        <f t="shared" si="31"/>
        <v>1.4523245578916821E-3</v>
      </c>
      <c r="I318" s="10">
        <v>11</v>
      </c>
      <c r="J318" s="10">
        <f t="shared" si="32"/>
        <v>121</v>
      </c>
      <c r="K318" s="10">
        <f t="shared" si="28"/>
        <v>41.321096667812142</v>
      </c>
      <c r="L318" s="10">
        <f t="shared" si="33"/>
        <v>29.105945519032542</v>
      </c>
      <c r="M318" s="4">
        <f t="shared" si="34"/>
        <v>13.690854480967456</v>
      </c>
    </row>
    <row r="319" spans="2:13" x14ac:dyDescent="0.2">
      <c r="B319" s="21">
        <v>317</v>
      </c>
      <c r="C319" s="11" t="s">
        <v>318</v>
      </c>
      <c r="D319" s="2">
        <v>42.859000000000002</v>
      </c>
      <c r="E319" s="2">
        <f t="shared" si="29"/>
        <v>0.35369999999999635</v>
      </c>
      <c r="F319" s="2">
        <f t="shared" si="29"/>
        <v>-0.209699999999998</v>
      </c>
      <c r="G319" s="10">
        <f t="shared" si="30"/>
        <v>3.7579156579953592</v>
      </c>
      <c r="H319" s="32">
        <f t="shared" si="31"/>
        <v>8.2187755320983769E-3</v>
      </c>
      <c r="I319" s="10">
        <v>12</v>
      </c>
      <c r="J319" s="10">
        <f t="shared" si="32"/>
        <v>144</v>
      </c>
      <c r="K319" s="10">
        <f t="shared" si="28"/>
        <v>45.094987895944314</v>
      </c>
      <c r="L319" s="10">
        <f t="shared" si="33"/>
        <v>29.232593204095195</v>
      </c>
      <c r="M319" s="4">
        <f t="shared" si="34"/>
        <v>13.626406795904806</v>
      </c>
    </row>
    <row r="320" spans="2:13" x14ac:dyDescent="0.2">
      <c r="B320" s="21">
        <v>318</v>
      </c>
      <c r="C320" s="11" t="s">
        <v>319</v>
      </c>
      <c r="D320" s="2">
        <v>43.212699999999998</v>
      </c>
      <c r="E320" s="2">
        <f t="shared" si="29"/>
        <v>0.14399999999999835</v>
      </c>
      <c r="F320" s="2">
        <f t="shared" si="29"/>
        <v>2.5000000000048317E-3</v>
      </c>
      <c r="G320" s="10">
        <f t="shared" si="30"/>
        <v>3.7661344335274576</v>
      </c>
      <c r="H320" s="32">
        <f t="shared" si="31"/>
        <v>3.3268136965776129E-3</v>
      </c>
      <c r="I320" s="10">
        <v>13</v>
      </c>
      <c r="J320" s="10">
        <f t="shared" si="32"/>
        <v>169</v>
      </c>
      <c r="K320" s="10">
        <f t="shared" si="28"/>
        <v>48.959747635856949</v>
      </c>
      <c r="L320" s="10">
        <f t="shared" si="33"/>
        <v>29.359791966810405</v>
      </c>
      <c r="M320" s="4">
        <f t="shared" si="34"/>
        <v>13.852908033189593</v>
      </c>
    </row>
    <row r="321" spans="2:13" x14ac:dyDescent="0.2">
      <c r="B321" s="21">
        <v>319</v>
      </c>
      <c r="C321" s="11" t="s">
        <v>320</v>
      </c>
      <c r="D321" s="2">
        <v>43.356699999999996</v>
      </c>
      <c r="E321" s="2">
        <f t="shared" si="29"/>
        <v>0.14650000000000318</v>
      </c>
      <c r="F321" s="2">
        <f t="shared" si="29"/>
        <v>-5.1600000000000534E-2</v>
      </c>
      <c r="G321" s="10">
        <f t="shared" si="30"/>
        <v>3.7694612472240352</v>
      </c>
      <c r="H321" s="32">
        <f t="shared" si="31"/>
        <v>3.373251383353093E-3</v>
      </c>
      <c r="I321" s="10">
        <v>14</v>
      </c>
      <c r="J321" s="10">
        <f t="shared" si="32"/>
        <v>196</v>
      </c>
      <c r="K321" s="10">
        <f t="shared" si="28"/>
        <v>52.77245746113649</v>
      </c>
      <c r="L321" s="10">
        <f t="shared" si="33"/>
        <v>29.487544205063109</v>
      </c>
      <c r="M321" s="4">
        <f t="shared" si="34"/>
        <v>13.869155794936887</v>
      </c>
    </row>
    <row r="322" spans="2:13" x14ac:dyDescent="0.2">
      <c r="B322" s="21">
        <v>320</v>
      </c>
      <c r="C322" s="11" t="s">
        <v>321</v>
      </c>
      <c r="D322" s="2">
        <v>43.5032</v>
      </c>
      <c r="E322" s="2">
        <f t="shared" si="29"/>
        <v>9.4900000000002649E-2</v>
      </c>
      <c r="F322" s="2">
        <f t="shared" si="29"/>
        <v>-0.14020000000000721</v>
      </c>
      <c r="G322" s="10">
        <f t="shared" si="30"/>
        <v>3.7728344986073883</v>
      </c>
      <c r="H322" s="32">
        <f t="shared" si="31"/>
        <v>2.179072816401284E-3</v>
      </c>
      <c r="I322" s="10">
        <v>15</v>
      </c>
      <c r="J322" s="10">
        <f t="shared" si="32"/>
        <v>225</v>
      </c>
      <c r="K322" s="10">
        <f t="shared" si="28"/>
        <v>56.592517479110825</v>
      </c>
      <c r="L322" s="10">
        <f t="shared" si="33"/>
        <v>29.615852327172107</v>
      </c>
      <c r="M322" s="4">
        <f t="shared" si="34"/>
        <v>13.887347672827893</v>
      </c>
    </row>
    <row r="323" spans="2:13" x14ac:dyDescent="0.2">
      <c r="B323" s="21">
        <v>321</v>
      </c>
      <c r="C323" s="11" t="s">
        <v>322</v>
      </c>
      <c r="D323" s="2">
        <v>43.598100000000002</v>
      </c>
      <c r="E323" s="2">
        <f t="shared" si="29"/>
        <v>-4.5300000000004559E-2</v>
      </c>
      <c r="F323" s="2">
        <f t="shared" si="29"/>
        <v>-4.949999999999477E-2</v>
      </c>
      <c r="G323" s="10">
        <f t="shared" si="30"/>
        <v>3.7750135714237896</v>
      </c>
      <c r="H323" s="32">
        <f t="shared" si="31"/>
        <v>-1.0395762770030181E-3</v>
      </c>
      <c r="I323" s="10">
        <v>16</v>
      </c>
      <c r="J323" s="10">
        <f t="shared" si="32"/>
        <v>256</v>
      </c>
      <c r="K323" s="10">
        <f t="shared" ref="K323:K386" si="35">I323*G323</f>
        <v>60.400217142780633</v>
      </c>
      <c r="L323" s="10">
        <f t="shared" si="33"/>
        <v>29.74471875193543</v>
      </c>
      <c r="M323" s="4">
        <f t="shared" si="34"/>
        <v>13.853381248064572</v>
      </c>
    </row>
    <row r="324" spans="2:13" x14ac:dyDescent="0.2">
      <c r="B324" s="21">
        <v>322</v>
      </c>
      <c r="C324" s="11" t="s">
        <v>323</v>
      </c>
      <c r="D324" s="2">
        <v>43.552799999999998</v>
      </c>
      <c r="E324" s="2">
        <f t="shared" ref="E324:F387" si="36">D325-D324</f>
        <v>-9.4799999999999329E-2</v>
      </c>
      <c r="F324" s="2">
        <f t="shared" si="36"/>
        <v>0.16069999999999851</v>
      </c>
      <c r="G324" s="10">
        <f t="shared" ref="G324:G387" si="37">LN(D324)</f>
        <v>3.7739739951467866</v>
      </c>
      <c r="H324" s="32">
        <f t="shared" ref="H324:H387" si="38">G325-G324</f>
        <v>-2.1790407055424232E-3</v>
      </c>
      <c r="I324" s="10">
        <v>17</v>
      </c>
      <c r="J324" s="10">
        <f t="shared" ref="J324:J379" si="39">POWER(I324,2)</f>
        <v>289</v>
      </c>
      <c r="K324" s="10">
        <f t="shared" si="35"/>
        <v>64.157557917495367</v>
      </c>
      <c r="L324" s="10">
        <f t="shared" ref="L324:L387" si="40">EXP($C$614+($C$615*I324))</f>
        <v>29.874145908675931</v>
      </c>
      <c r="M324" s="4">
        <f t="shared" ref="M324:M387" si="41">D324-L324</f>
        <v>13.678654091324066</v>
      </c>
    </row>
    <row r="325" spans="2:13" x14ac:dyDescent="0.2">
      <c r="B325" s="21">
        <v>323</v>
      </c>
      <c r="C325" s="11" t="s">
        <v>324</v>
      </c>
      <c r="D325" s="2">
        <v>43.457999999999998</v>
      </c>
      <c r="E325" s="2">
        <f t="shared" si="36"/>
        <v>6.5899999999999181E-2</v>
      </c>
      <c r="F325" s="2">
        <f t="shared" si="36"/>
        <v>-2.9999999999574811E-4</v>
      </c>
      <c r="G325" s="10">
        <f t="shared" si="37"/>
        <v>3.7717949544412441</v>
      </c>
      <c r="H325" s="32">
        <f t="shared" si="38"/>
        <v>1.5152580619393063E-3</v>
      </c>
      <c r="I325" s="10">
        <v>18</v>
      </c>
      <c r="J325" s="10">
        <f t="shared" si="39"/>
        <v>324</v>
      </c>
      <c r="K325" s="10">
        <f t="shared" si="35"/>
        <v>67.892309179942401</v>
      </c>
      <c r="L325" s="10">
        <f t="shared" si="40"/>
        <v>30.004136237287096</v>
      </c>
      <c r="M325" s="4">
        <f t="shared" si="41"/>
        <v>13.453863762712903</v>
      </c>
    </row>
    <row r="326" spans="2:13" x14ac:dyDescent="0.2">
      <c r="B326" s="21">
        <v>324</v>
      </c>
      <c r="C326" s="11" t="s">
        <v>325</v>
      </c>
      <c r="D326" s="2">
        <v>43.523899999999998</v>
      </c>
      <c r="E326" s="2">
        <f t="shared" si="36"/>
        <v>6.5600000000003433E-2</v>
      </c>
      <c r="F326" s="2">
        <f t="shared" si="36"/>
        <v>-1.1000000000009891E-3</v>
      </c>
      <c r="G326" s="10">
        <f t="shared" si="37"/>
        <v>3.7733102125031834</v>
      </c>
      <c r="H326" s="32">
        <f t="shared" si="38"/>
        <v>1.506083160569105E-3</v>
      </c>
      <c r="I326" s="10">
        <v>19</v>
      </c>
      <c r="J326" s="10">
        <f t="shared" si="39"/>
        <v>361</v>
      </c>
      <c r="K326" s="10">
        <f t="shared" si="35"/>
        <v>71.692894037560478</v>
      </c>
      <c r="L326" s="10">
        <f t="shared" si="40"/>
        <v>30.134692188279036</v>
      </c>
      <c r="M326" s="4">
        <f t="shared" si="41"/>
        <v>13.389207811720961</v>
      </c>
    </row>
    <row r="327" spans="2:13" x14ac:dyDescent="0.2">
      <c r="B327" s="21">
        <v>325</v>
      </c>
      <c r="C327" s="11" t="s">
        <v>326</v>
      </c>
      <c r="D327" s="2">
        <v>43.589500000000001</v>
      </c>
      <c r="E327" s="2">
        <f t="shared" si="36"/>
        <v>6.4500000000002444E-2</v>
      </c>
      <c r="F327" s="2">
        <f t="shared" si="36"/>
        <v>-8.0200000000004934E-2</v>
      </c>
      <c r="G327" s="10">
        <f t="shared" si="37"/>
        <v>3.7748162956637525</v>
      </c>
      <c r="H327" s="32">
        <f t="shared" si="38"/>
        <v>1.4786204531334057E-3</v>
      </c>
      <c r="I327" s="10">
        <v>20</v>
      </c>
      <c r="J327" s="10">
        <f t="shared" si="39"/>
        <v>400</v>
      </c>
      <c r="K327" s="10">
        <f t="shared" si="35"/>
        <v>75.496325913275058</v>
      </c>
      <c r="L327" s="10">
        <f t="shared" si="40"/>
        <v>30.265816222824679</v>
      </c>
      <c r="M327" s="4">
        <f t="shared" si="41"/>
        <v>13.323683777175322</v>
      </c>
    </row>
    <row r="328" spans="2:13" x14ac:dyDescent="0.2">
      <c r="B328" s="21">
        <v>326</v>
      </c>
      <c r="C328" s="11" t="s">
        <v>327</v>
      </c>
      <c r="D328" s="2">
        <v>43.654000000000003</v>
      </c>
      <c r="E328" s="2">
        <f t="shared" si="36"/>
        <v>-1.570000000000249E-2</v>
      </c>
      <c r="F328" s="2">
        <f t="shared" si="36"/>
        <v>6.2100000000000932E-2</v>
      </c>
      <c r="G328" s="10">
        <f t="shared" si="37"/>
        <v>3.7762949161168859</v>
      </c>
      <c r="H328" s="32">
        <f t="shared" si="38"/>
        <v>-3.5971099786102911E-4</v>
      </c>
      <c r="I328" s="10">
        <v>21</v>
      </c>
      <c r="J328" s="10">
        <f t="shared" si="39"/>
        <v>441</v>
      </c>
      <c r="K328" s="10">
        <f t="shared" si="35"/>
        <v>79.302193238454606</v>
      </c>
      <c r="L328" s="10">
        <f t="shared" si="40"/>
        <v>30.397510812806164</v>
      </c>
      <c r="M328" s="4">
        <f t="shared" si="41"/>
        <v>13.256489187193839</v>
      </c>
    </row>
    <row r="329" spans="2:13" x14ac:dyDescent="0.2">
      <c r="B329" s="21">
        <v>327</v>
      </c>
      <c r="C329" s="11" t="s">
        <v>328</v>
      </c>
      <c r="D329" s="2">
        <v>43.638300000000001</v>
      </c>
      <c r="E329" s="2">
        <f t="shared" si="36"/>
        <v>4.6399999999998442E-2</v>
      </c>
      <c r="F329" s="2">
        <f t="shared" si="36"/>
        <v>0.34479999999999933</v>
      </c>
      <c r="G329" s="10">
        <f t="shared" si="37"/>
        <v>3.7759352051190249</v>
      </c>
      <c r="H329" s="32">
        <f t="shared" si="38"/>
        <v>1.0627212616816095E-3</v>
      </c>
      <c r="I329" s="10">
        <v>22</v>
      </c>
      <c r="J329" s="10">
        <f t="shared" si="39"/>
        <v>484</v>
      </c>
      <c r="K329" s="10">
        <f t="shared" si="35"/>
        <v>83.070574512618549</v>
      </c>
      <c r="L329" s="10">
        <f t="shared" si="40"/>
        <v>30.529778440861467</v>
      </c>
      <c r="M329" s="4">
        <f t="shared" si="41"/>
        <v>13.108521559138534</v>
      </c>
    </row>
    <row r="330" spans="2:13" x14ac:dyDescent="0.2">
      <c r="B330" s="21">
        <v>328</v>
      </c>
      <c r="C330" s="11" t="s">
        <v>329</v>
      </c>
      <c r="D330" s="2">
        <v>43.684699999999999</v>
      </c>
      <c r="E330" s="2">
        <f t="shared" si="36"/>
        <v>0.39119999999999777</v>
      </c>
      <c r="F330" s="2">
        <f t="shared" si="36"/>
        <v>0.29340000000000543</v>
      </c>
      <c r="G330" s="10">
        <f t="shared" si="37"/>
        <v>3.7769979263807065</v>
      </c>
      <c r="H330" s="32">
        <f t="shared" si="38"/>
        <v>8.9152214338286129E-3</v>
      </c>
      <c r="I330" s="10">
        <v>23</v>
      </c>
      <c r="J330" s="10">
        <f t="shared" si="39"/>
        <v>529</v>
      </c>
      <c r="K330" s="10">
        <f t="shared" si="35"/>
        <v>86.870952306756251</v>
      </c>
      <c r="L330" s="10">
        <f t="shared" si="40"/>
        <v>30.66262160043113</v>
      </c>
      <c r="M330" s="4">
        <f t="shared" si="41"/>
        <v>13.022078399568869</v>
      </c>
    </row>
    <row r="331" spans="2:13" x14ac:dyDescent="0.2">
      <c r="B331" s="21">
        <v>329</v>
      </c>
      <c r="C331" s="11" t="s">
        <v>330</v>
      </c>
      <c r="D331" s="2">
        <v>44.075899999999997</v>
      </c>
      <c r="E331" s="2">
        <f t="shared" si="36"/>
        <v>0.68460000000000321</v>
      </c>
      <c r="F331" s="2">
        <f t="shared" si="36"/>
        <v>-0.60460000000000491</v>
      </c>
      <c r="G331" s="10">
        <f t="shared" si="37"/>
        <v>3.7859131478145351</v>
      </c>
      <c r="H331" s="32">
        <f t="shared" si="38"/>
        <v>1.5412906254911984E-2</v>
      </c>
      <c r="I331" s="10">
        <v>24</v>
      </c>
      <c r="J331" s="10">
        <f t="shared" si="39"/>
        <v>576</v>
      </c>
      <c r="K331" s="10">
        <f t="shared" si="35"/>
        <v>90.861915547548847</v>
      </c>
      <c r="L331" s="10">
        <f t="shared" si="40"/>
        <v>30.796042795805366</v>
      </c>
      <c r="M331" s="4">
        <f t="shared" si="41"/>
        <v>13.279857204194631</v>
      </c>
    </row>
    <row r="332" spans="2:13" x14ac:dyDescent="0.2">
      <c r="B332" s="21">
        <v>330</v>
      </c>
      <c r="C332" s="11" t="s">
        <v>331</v>
      </c>
      <c r="D332" s="2">
        <v>44.7605</v>
      </c>
      <c r="E332" s="2">
        <f t="shared" si="36"/>
        <v>7.9999999999998295E-2</v>
      </c>
      <c r="F332" s="2">
        <f t="shared" si="36"/>
        <v>0.84820000000000562</v>
      </c>
      <c r="G332" s="10">
        <f t="shared" si="37"/>
        <v>3.8013260540694471</v>
      </c>
      <c r="H332" s="32">
        <f t="shared" si="38"/>
        <v>1.7856948305943199E-3</v>
      </c>
      <c r="I332" s="10">
        <v>25</v>
      </c>
      <c r="J332" s="10">
        <f t="shared" si="39"/>
        <v>625</v>
      </c>
      <c r="K332" s="10">
        <f t="shared" si="35"/>
        <v>95.03315135173618</v>
      </c>
      <c r="L332" s="10">
        <f t="shared" si="40"/>
        <v>30.930044542171199</v>
      </c>
      <c r="M332" s="4">
        <f t="shared" si="41"/>
        <v>13.830455457828801</v>
      </c>
    </row>
    <row r="333" spans="2:13" x14ac:dyDescent="0.2">
      <c r="B333" s="21">
        <v>331</v>
      </c>
      <c r="C333" s="11" t="s">
        <v>332</v>
      </c>
      <c r="D333" s="2">
        <v>44.840499999999999</v>
      </c>
      <c r="E333" s="2">
        <f t="shared" si="36"/>
        <v>0.92820000000000391</v>
      </c>
      <c r="F333" s="2">
        <f t="shared" si="36"/>
        <v>-0.72890000000000299</v>
      </c>
      <c r="G333" s="10">
        <f t="shared" si="37"/>
        <v>3.8031117489000414</v>
      </c>
      <c r="H333" s="32">
        <f t="shared" si="38"/>
        <v>2.0488702478154597E-2</v>
      </c>
      <c r="I333" s="10">
        <v>26</v>
      </c>
      <c r="J333" s="10">
        <f t="shared" si="39"/>
        <v>676</v>
      </c>
      <c r="K333" s="10">
        <f t="shared" si="35"/>
        <v>98.880905471401078</v>
      </c>
      <c r="L333" s="10">
        <f t="shared" si="40"/>
        <v>31.064629365659901</v>
      </c>
      <c r="M333" s="4">
        <f t="shared" si="41"/>
        <v>13.775870634340098</v>
      </c>
    </row>
    <row r="334" spans="2:13" x14ac:dyDescent="0.2">
      <c r="B334" s="21">
        <v>332</v>
      </c>
      <c r="C334" s="11" t="s">
        <v>333</v>
      </c>
      <c r="D334" s="2">
        <v>45.768700000000003</v>
      </c>
      <c r="E334" s="2">
        <f t="shared" si="36"/>
        <v>0.19930000000000092</v>
      </c>
      <c r="F334" s="2">
        <f t="shared" si="36"/>
        <v>0.25789999999999225</v>
      </c>
      <c r="G334" s="10">
        <f t="shared" si="37"/>
        <v>3.823600451378196</v>
      </c>
      <c r="H334" s="32">
        <f t="shared" si="38"/>
        <v>4.3450508587379311E-3</v>
      </c>
      <c r="I334" s="10">
        <v>27</v>
      </c>
      <c r="J334" s="10">
        <f t="shared" si="39"/>
        <v>729</v>
      </c>
      <c r="K334" s="10">
        <f t="shared" si="35"/>
        <v>103.2372121872113</v>
      </c>
      <c r="L334" s="10">
        <f t="shared" si="40"/>
        <v>31.199799803394608</v>
      </c>
      <c r="M334" s="4">
        <f t="shared" si="41"/>
        <v>14.568900196605394</v>
      </c>
    </row>
    <row r="335" spans="2:13" x14ac:dyDescent="0.2">
      <c r="B335" s="21">
        <v>333</v>
      </c>
      <c r="C335" s="11" t="s">
        <v>334</v>
      </c>
      <c r="D335" s="2">
        <v>45.968000000000004</v>
      </c>
      <c r="E335" s="2">
        <f t="shared" si="36"/>
        <v>0.45719999999999317</v>
      </c>
      <c r="F335" s="2">
        <f t="shared" si="36"/>
        <v>-6.0999999999992838E-2</v>
      </c>
      <c r="G335" s="10">
        <f t="shared" si="37"/>
        <v>3.827945502236934</v>
      </c>
      <c r="H335" s="32">
        <f t="shared" si="38"/>
        <v>9.896913016250064E-3</v>
      </c>
      <c r="I335" s="10">
        <v>28</v>
      </c>
      <c r="J335" s="10">
        <f t="shared" si="39"/>
        <v>784</v>
      </c>
      <c r="K335" s="10">
        <f t="shared" si="35"/>
        <v>107.18247406263416</v>
      </c>
      <c r="L335" s="10">
        <f t="shared" si="40"/>
        <v>31.335558403538155</v>
      </c>
      <c r="M335" s="4">
        <f t="shared" si="41"/>
        <v>14.632441596461849</v>
      </c>
    </row>
    <row r="336" spans="2:13" x14ac:dyDescent="0.2">
      <c r="B336" s="21">
        <v>334</v>
      </c>
      <c r="C336" s="11" t="s">
        <v>335</v>
      </c>
      <c r="D336" s="2">
        <v>46.425199999999997</v>
      </c>
      <c r="E336" s="2">
        <f t="shared" si="36"/>
        <v>0.39620000000000033</v>
      </c>
      <c r="F336" s="2">
        <f t="shared" si="36"/>
        <v>-0.43309999999999604</v>
      </c>
      <c r="G336" s="10">
        <f t="shared" si="37"/>
        <v>3.837842415253184</v>
      </c>
      <c r="H336" s="32">
        <f t="shared" si="38"/>
        <v>8.4979481139204616E-3</v>
      </c>
      <c r="I336" s="10">
        <v>29</v>
      </c>
      <c r="J336" s="10">
        <f t="shared" si="39"/>
        <v>841</v>
      </c>
      <c r="K336" s="10">
        <f t="shared" si="35"/>
        <v>111.29743004234234</v>
      </c>
      <c r="L336" s="10">
        <f t="shared" si="40"/>
        <v>31.471907725341104</v>
      </c>
      <c r="M336" s="4">
        <f t="shared" si="41"/>
        <v>14.953292274658892</v>
      </c>
    </row>
    <row r="337" spans="2:13" x14ac:dyDescent="0.2">
      <c r="B337" s="21">
        <v>335</v>
      </c>
      <c r="C337" s="11" t="s">
        <v>336</v>
      </c>
      <c r="D337" s="2">
        <v>46.821399999999997</v>
      </c>
      <c r="E337" s="2">
        <f t="shared" si="36"/>
        <v>-3.6899999999995714E-2</v>
      </c>
      <c r="F337" s="2">
        <f t="shared" si="36"/>
        <v>-0.13380000000000791</v>
      </c>
      <c r="G337" s="10">
        <f t="shared" si="37"/>
        <v>3.8463403633671045</v>
      </c>
      <c r="H337" s="32">
        <f t="shared" si="38"/>
        <v>-7.8841188240064142E-4</v>
      </c>
      <c r="I337" s="10">
        <v>30</v>
      </c>
      <c r="J337" s="10">
        <f t="shared" si="39"/>
        <v>900</v>
      </c>
      <c r="K337" s="10">
        <f t="shared" si="35"/>
        <v>115.39021090101313</v>
      </c>
      <c r="L337" s="10">
        <f t="shared" si="40"/>
        <v>31.608850339190013</v>
      </c>
      <c r="M337" s="4">
        <f t="shared" si="41"/>
        <v>15.212549660809984</v>
      </c>
    </row>
    <row r="338" spans="2:13" x14ac:dyDescent="0.2">
      <c r="B338" s="21">
        <v>336</v>
      </c>
      <c r="C338" s="11" t="s">
        <v>337</v>
      </c>
      <c r="D338" s="2">
        <v>46.784500000000001</v>
      </c>
      <c r="E338" s="2">
        <f t="shared" si="36"/>
        <v>-0.17070000000000363</v>
      </c>
      <c r="F338" s="2">
        <f t="shared" si="36"/>
        <v>0.11850000000000449</v>
      </c>
      <c r="G338" s="10">
        <f t="shared" si="37"/>
        <v>3.8455519514847039</v>
      </c>
      <c r="H338" s="32">
        <f t="shared" si="38"/>
        <v>-3.6553168540547354E-3</v>
      </c>
      <c r="I338" s="10">
        <v>31</v>
      </c>
      <c r="J338" s="10">
        <f t="shared" si="39"/>
        <v>961</v>
      </c>
      <c r="K338" s="10">
        <f t="shared" si="35"/>
        <v>119.21211049602582</v>
      </c>
      <c r="L338" s="10">
        <f t="shared" si="40"/>
        <v>31.746388826655835</v>
      </c>
      <c r="M338" s="4">
        <f t="shared" si="41"/>
        <v>15.038111173344166</v>
      </c>
    </row>
    <row r="339" spans="2:13" x14ac:dyDescent="0.2">
      <c r="B339" s="21">
        <v>337</v>
      </c>
      <c r="C339" s="11" t="s">
        <v>338</v>
      </c>
      <c r="D339" s="2">
        <v>46.613799999999998</v>
      </c>
      <c r="E339" s="2">
        <f t="shared" si="36"/>
        <v>-5.2199999999999136E-2</v>
      </c>
      <c r="F339" s="2">
        <f t="shared" si="36"/>
        <v>0.14379999999999882</v>
      </c>
      <c r="G339" s="10">
        <f t="shared" si="37"/>
        <v>3.8418966346306491</v>
      </c>
      <c r="H339" s="32">
        <f t="shared" si="38"/>
        <v>-1.1204675367362249E-3</v>
      </c>
      <c r="I339" s="10">
        <v>32</v>
      </c>
      <c r="J339" s="10">
        <f t="shared" si="39"/>
        <v>1024</v>
      </c>
      <c r="K339" s="10">
        <f t="shared" si="35"/>
        <v>122.94069230818077</v>
      </c>
      <c r="L339" s="10">
        <f t="shared" si="40"/>
        <v>31.884525780542653</v>
      </c>
      <c r="M339" s="4">
        <f t="shared" si="41"/>
        <v>14.729274219457345</v>
      </c>
    </row>
    <row r="340" spans="2:13" x14ac:dyDescent="0.2">
      <c r="B340" s="21">
        <v>338</v>
      </c>
      <c r="C340" s="11" t="s">
        <v>339</v>
      </c>
      <c r="D340" s="2">
        <v>46.561599999999999</v>
      </c>
      <c r="E340" s="2">
        <f t="shared" si="36"/>
        <v>9.1599999999999682E-2</v>
      </c>
      <c r="F340" s="2">
        <f t="shared" si="36"/>
        <v>4.3800000000004502E-2</v>
      </c>
      <c r="G340" s="10">
        <f t="shared" si="37"/>
        <v>3.8407761670939129</v>
      </c>
      <c r="H340" s="32">
        <f t="shared" si="38"/>
        <v>1.9653537739636739E-3</v>
      </c>
      <c r="I340" s="10">
        <v>33</v>
      </c>
      <c r="J340" s="10">
        <f t="shared" si="39"/>
        <v>1089</v>
      </c>
      <c r="K340" s="10">
        <f t="shared" si="35"/>
        <v>126.74561351409912</v>
      </c>
      <c r="L340" s="10">
        <f t="shared" si="40"/>
        <v>32.023263804936526</v>
      </c>
      <c r="M340" s="4">
        <f t="shared" si="41"/>
        <v>14.538336195063472</v>
      </c>
    </row>
    <row r="341" spans="2:13" x14ac:dyDescent="0.2">
      <c r="B341" s="21">
        <v>339</v>
      </c>
      <c r="C341" s="11" t="s">
        <v>340</v>
      </c>
      <c r="D341" s="2">
        <v>46.653199999999998</v>
      </c>
      <c r="E341" s="2">
        <f t="shared" si="36"/>
        <v>0.13540000000000418</v>
      </c>
      <c r="F341" s="2">
        <f t="shared" si="36"/>
        <v>2.3299999999991883E-2</v>
      </c>
      <c r="G341" s="10">
        <f t="shared" si="37"/>
        <v>3.8427415208678766</v>
      </c>
      <c r="H341" s="32">
        <f t="shared" si="38"/>
        <v>2.8980626393342312E-3</v>
      </c>
      <c r="I341" s="10">
        <v>34</v>
      </c>
      <c r="J341" s="10">
        <f t="shared" si="39"/>
        <v>1156</v>
      </c>
      <c r="K341" s="10">
        <f t="shared" si="35"/>
        <v>130.65321170950781</v>
      </c>
      <c r="L341" s="10">
        <f t="shared" si="40"/>
        <v>32.162605515254569</v>
      </c>
      <c r="M341" s="4">
        <f t="shared" si="41"/>
        <v>14.490594484745429</v>
      </c>
    </row>
    <row r="342" spans="2:13" x14ac:dyDescent="0.2">
      <c r="B342" s="21">
        <v>340</v>
      </c>
      <c r="C342" s="11" t="s">
        <v>341</v>
      </c>
      <c r="D342" s="2">
        <v>46.788600000000002</v>
      </c>
      <c r="E342" s="2">
        <f t="shared" si="36"/>
        <v>0.15869999999999607</v>
      </c>
      <c r="F342" s="2">
        <f t="shared" si="36"/>
        <v>-6.3599999999993884E-2</v>
      </c>
      <c r="G342" s="10">
        <f t="shared" si="37"/>
        <v>3.8456395835072108</v>
      </c>
      <c r="H342" s="32">
        <f t="shared" si="38"/>
        <v>3.3861125061931396E-3</v>
      </c>
      <c r="I342" s="10">
        <v>35</v>
      </c>
      <c r="J342" s="10">
        <f t="shared" si="39"/>
        <v>1225</v>
      </c>
      <c r="K342" s="10">
        <f t="shared" si="35"/>
        <v>134.59738542275238</v>
      </c>
      <c r="L342" s="10">
        <f t="shared" si="40"/>
        <v>32.302553538294291</v>
      </c>
      <c r="M342" s="4">
        <f t="shared" si="41"/>
        <v>14.486046461705712</v>
      </c>
    </row>
    <row r="343" spans="2:13" x14ac:dyDescent="0.2">
      <c r="B343" s="21">
        <v>341</v>
      </c>
      <c r="C343" s="11" t="s">
        <v>342</v>
      </c>
      <c r="D343" s="2">
        <v>46.947299999999998</v>
      </c>
      <c r="E343" s="2">
        <f t="shared" si="36"/>
        <v>9.5100000000002183E-2</v>
      </c>
      <c r="F343" s="2">
        <f t="shared" si="36"/>
        <v>4.0599999999997749E-2</v>
      </c>
      <c r="G343" s="10">
        <f t="shared" si="37"/>
        <v>3.8490256960134039</v>
      </c>
      <c r="H343" s="32">
        <f t="shared" si="38"/>
        <v>2.0236266836342054E-3</v>
      </c>
      <c r="I343" s="10">
        <v>36</v>
      </c>
      <c r="J343" s="10">
        <f t="shared" si="39"/>
        <v>1296</v>
      </c>
      <c r="K343" s="10">
        <f t="shared" si="35"/>
        <v>138.56492505648254</v>
      </c>
      <c r="L343" s="10">
        <f t="shared" si="40"/>
        <v>32.443110512283063</v>
      </c>
      <c r="M343" s="4">
        <f t="shared" si="41"/>
        <v>14.504189487716936</v>
      </c>
    </row>
    <row r="344" spans="2:13" x14ac:dyDescent="0.2">
      <c r="B344" s="21">
        <v>342</v>
      </c>
      <c r="C344" s="11" t="s">
        <v>343</v>
      </c>
      <c r="D344" s="2">
        <v>47.042400000000001</v>
      </c>
      <c r="E344" s="2">
        <f t="shared" si="36"/>
        <v>0.13569999999999993</v>
      </c>
      <c r="F344" s="2">
        <f t="shared" si="36"/>
        <v>-0.14730000000000132</v>
      </c>
      <c r="G344" s="10">
        <f t="shared" si="37"/>
        <v>3.8510493226970381</v>
      </c>
      <c r="H344" s="32">
        <f t="shared" si="38"/>
        <v>2.8804791701815269E-3</v>
      </c>
      <c r="I344" s="10">
        <v>37</v>
      </c>
      <c r="J344" s="10">
        <f t="shared" si="39"/>
        <v>1369</v>
      </c>
      <c r="K344" s="10">
        <f t="shared" si="35"/>
        <v>142.48882493979042</v>
      </c>
      <c r="L344" s="10">
        <f t="shared" si="40"/>
        <v>32.584279086927914</v>
      </c>
      <c r="M344" s="4">
        <f t="shared" si="41"/>
        <v>14.458120913072086</v>
      </c>
    </row>
    <row r="345" spans="2:13" x14ac:dyDescent="0.2">
      <c r="B345" s="21">
        <v>343</v>
      </c>
      <c r="C345" s="11" t="s">
        <v>344</v>
      </c>
      <c r="D345" s="2">
        <v>47.178100000000001</v>
      </c>
      <c r="E345" s="2">
        <f t="shared" si="36"/>
        <v>-1.1600000000001387E-2</v>
      </c>
      <c r="F345" s="2">
        <f t="shared" si="36"/>
        <v>0.59620000000000317</v>
      </c>
      <c r="G345" s="10">
        <f t="shared" si="37"/>
        <v>3.8539298018672197</v>
      </c>
      <c r="H345" s="32">
        <f t="shared" si="38"/>
        <v>-2.4590702718452206E-4</v>
      </c>
      <c r="I345" s="10">
        <v>38</v>
      </c>
      <c r="J345" s="10">
        <f t="shared" si="39"/>
        <v>1444</v>
      </c>
      <c r="K345" s="10">
        <f t="shared" si="35"/>
        <v>146.44933247095435</v>
      </c>
      <c r="L345" s="10">
        <f t="shared" si="40"/>
        <v>32.726061923465444</v>
      </c>
      <c r="M345" s="4">
        <f t="shared" si="41"/>
        <v>14.452038076534556</v>
      </c>
    </row>
    <row r="346" spans="2:13" x14ac:dyDescent="0.2">
      <c r="B346" s="21">
        <v>344</v>
      </c>
      <c r="C346" s="11" t="s">
        <v>345</v>
      </c>
      <c r="D346" s="2">
        <v>47.166499999999999</v>
      </c>
      <c r="E346" s="2">
        <f t="shared" si="36"/>
        <v>0.58460000000000178</v>
      </c>
      <c r="F346" s="2">
        <f t="shared" si="36"/>
        <v>-0.28430000000000177</v>
      </c>
      <c r="G346" s="10">
        <f t="shared" si="37"/>
        <v>3.8536838948400352</v>
      </c>
      <c r="H346" s="32">
        <f t="shared" si="38"/>
        <v>1.2318208470579073E-2</v>
      </c>
      <c r="I346" s="10">
        <v>39</v>
      </c>
      <c r="J346" s="10">
        <f t="shared" si="39"/>
        <v>1521</v>
      </c>
      <c r="K346" s="10">
        <f t="shared" si="35"/>
        <v>150.29367189876137</v>
      </c>
      <c r="L346" s="10">
        <f t="shared" si="40"/>
        <v>32.868461694711968</v>
      </c>
      <c r="M346" s="4">
        <f t="shared" si="41"/>
        <v>14.298038305288031</v>
      </c>
    </row>
    <row r="347" spans="2:13" x14ac:dyDescent="0.2">
      <c r="B347" s="21">
        <v>345</v>
      </c>
      <c r="C347" s="11" t="s">
        <v>346</v>
      </c>
      <c r="D347" s="2">
        <v>47.751100000000001</v>
      </c>
      <c r="E347" s="2">
        <f t="shared" si="36"/>
        <v>0.30030000000000001</v>
      </c>
      <c r="F347" s="2">
        <f t="shared" si="36"/>
        <v>-0.30870000000000175</v>
      </c>
      <c r="G347" s="10">
        <f t="shared" si="37"/>
        <v>3.8660021033106142</v>
      </c>
      <c r="H347" s="32">
        <f t="shared" si="38"/>
        <v>6.2691679975701575E-3</v>
      </c>
      <c r="I347" s="10">
        <v>40</v>
      </c>
      <c r="J347" s="10">
        <f t="shared" si="39"/>
        <v>1600</v>
      </c>
      <c r="K347" s="10">
        <f t="shared" si="35"/>
        <v>154.64008413242456</v>
      </c>
      <c r="L347" s="10">
        <f t="shared" si="40"/>
        <v>33.011481085113964</v>
      </c>
      <c r="M347" s="4">
        <f t="shared" si="41"/>
        <v>14.739618914886037</v>
      </c>
    </row>
    <row r="348" spans="2:13" x14ac:dyDescent="0.2">
      <c r="B348" s="21">
        <v>346</v>
      </c>
      <c r="C348" s="11" t="s">
        <v>347</v>
      </c>
      <c r="D348" s="2">
        <v>48.051400000000001</v>
      </c>
      <c r="E348" s="2">
        <f t="shared" si="36"/>
        <v>-8.4000000000017394E-3</v>
      </c>
      <c r="F348" s="2">
        <f t="shared" si="36"/>
        <v>-0.10009999999999764</v>
      </c>
      <c r="G348" s="10">
        <f t="shared" si="37"/>
        <v>3.8722712713081844</v>
      </c>
      <c r="H348" s="32">
        <f t="shared" si="38"/>
        <v>-1.7482808616087198E-4</v>
      </c>
      <c r="I348" s="10">
        <v>41</v>
      </c>
      <c r="J348" s="10">
        <f t="shared" si="39"/>
        <v>1681</v>
      </c>
      <c r="K348" s="10">
        <f t="shared" si="35"/>
        <v>158.76312212363555</v>
      </c>
      <c r="L348" s="10">
        <f t="shared" si="40"/>
        <v>33.155122790798643</v>
      </c>
      <c r="M348" s="4">
        <f t="shared" si="41"/>
        <v>14.896277209201358</v>
      </c>
    </row>
    <row r="349" spans="2:13" x14ac:dyDescent="0.2">
      <c r="B349" s="21">
        <v>347</v>
      </c>
      <c r="C349" s="11" t="s">
        <v>348</v>
      </c>
      <c r="D349" s="2">
        <v>48.042999999999999</v>
      </c>
      <c r="E349" s="2">
        <f t="shared" si="36"/>
        <v>-0.10849999999999937</v>
      </c>
      <c r="F349" s="2">
        <f t="shared" si="36"/>
        <v>0.52729999999999677</v>
      </c>
      <c r="G349" s="10">
        <f t="shared" si="37"/>
        <v>3.8720964432220235</v>
      </c>
      <c r="H349" s="32">
        <f t="shared" si="38"/>
        <v>-2.2609475391619505E-3</v>
      </c>
      <c r="I349" s="10">
        <v>42</v>
      </c>
      <c r="J349" s="10">
        <f t="shared" si="39"/>
        <v>1764</v>
      </c>
      <c r="K349" s="10">
        <f t="shared" si="35"/>
        <v>162.62805061532498</v>
      </c>
      <c r="L349" s="10">
        <f t="shared" si="40"/>
        <v>33.299389519624782</v>
      </c>
      <c r="M349" s="4">
        <f t="shared" si="41"/>
        <v>14.743610480375217</v>
      </c>
    </row>
    <row r="350" spans="2:13" x14ac:dyDescent="0.2">
      <c r="B350" s="21">
        <v>348</v>
      </c>
      <c r="C350" s="11" t="s">
        <v>349</v>
      </c>
      <c r="D350" s="2">
        <v>47.9345</v>
      </c>
      <c r="E350" s="2">
        <f t="shared" si="36"/>
        <v>0.4187999999999974</v>
      </c>
      <c r="F350" s="2">
        <f t="shared" si="36"/>
        <v>-5.5299999999995464E-2</v>
      </c>
      <c r="G350" s="10">
        <f t="shared" si="37"/>
        <v>3.8698354956828616</v>
      </c>
      <c r="H350" s="32">
        <f t="shared" si="38"/>
        <v>8.6989762141413962E-3</v>
      </c>
      <c r="I350" s="10">
        <v>43</v>
      </c>
      <c r="J350" s="10">
        <f t="shared" si="39"/>
        <v>1849</v>
      </c>
      <c r="K350" s="10">
        <f t="shared" si="35"/>
        <v>166.40292631436304</v>
      </c>
      <c r="L350" s="10">
        <f t="shared" si="40"/>
        <v>33.444283991233767</v>
      </c>
      <c r="M350" s="4">
        <f t="shared" si="41"/>
        <v>14.490216008766232</v>
      </c>
    </row>
    <row r="351" spans="2:13" x14ac:dyDescent="0.2">
      <c r="B351" s="21">
        <v>349</v>
      </c>
      <c r="C351" s="11" t="s">
        <v>350</v>
      </c>
      <c r="D351" s="2">
        <v>48.353299999999997</v>
      </c>
      <c r="E351" s="2">
        <f t="shared" si="36"/>
        <v>0.36350000000000193</v>
      </c>
      <c r="F351" s="2">
        <f t="shared" si="36"/>
        <v>-0.31360000000000099</v>
      </c>
      <c r="G351" s="10">
        <f t="shared" si="37"/>
        <v>3.878534471897003</v>
      </c>
      <c r="H351" s="32">
        <f t="shared" si="38"/>
        <v>7.4894679025261368E-3</v>
      </c>
      <c r="I351" s="10">
        <v>44</v>
      </c>
      <c r="J351" s="10">
        <f t="shared" si="39"/>
        <v>1936</v>
      </c>
      <c r="K351" s="10">
        <f t="shared" si="35"/>
        <v>170.65551676346814</v>
      </c>
      <c r="L351" s="10">
        <f t="shared" si="40"/>
        <v>33.589808937100862</v>
      </c>
      <c r="M351" s="4">
        <f t="shared" si="41"/>
        <v>14.763491062899135</v>
      </c>
    </row>
    <row r="352" spans="2:13" x14ac:dyDescent="0.2">
      <c r="B352" s="21">
        <v>350</v>
      </c>
      <c r="C352" s="11" t="s">
        <v>351</v>
      </c>
      <c r="D352" s="2">
        <v>48.716799999999999</v>
      </c>
      <c r="E352" s="2">
        <f t="shared" si="36"/>
        <v>4.9900000000000944E-2</v>
      </c>
      <c r="F352" s="2">
        <f t="shared" si="36"/>
        <v>0.12199999999999989</v>
      </c>
      <c r="G352" s="10">
        <f t="shared" si="37"/>
        <v>3.8860239397995291</v>
      </c>
      <c r="H352" s="32">
        <f t="shared" si="38"/>
        <v>1.0237630852056867E-3</v>
      </c>
      <c r="I352" s="10">
        <v>45</v>
      </c>
      <c r="J352" s="10">
        <f t="shared" si="39"/>
        <v>2025</v>
      </c>
      <c r="K352" s="10">
        <f t="shared" si="35"/>
        <v>174.8710772909788</v>
      </c>
      <c r="L352" s="10">
        <f t="shared" si="40"/>
        <v>33.735967100586699</v>
      </c>
      <c r="M352" s="4">
        <f t="shared" si="41"/>
        <v>14.980832899413301</v>
      </c>
    </row>
    <row r="353" spans="2:13" x14ac:dyDescent="0.2">
      <c r="B353" s="21">
        <v>351</v>
      </c>
      <c r="C353" s="11" t="s">
        <v>352</v>
      </c>
      <c r="D353" s="2">
        <v>48.7667</v>
      </c>
      <c r="E353" s="2">
        <f t="shared" si="36"/>
        <v>0.17190000000000083</v>
      </c>
      <c r="F353" s="2">
        <f t="shared" si="36"/>
        <v>-9.369999999999834E-2</v>
      </c>
      <c r="G353" s="10">
        <f t="shared" si="37"/>
        <v>3.8870477028847348</v>
      </c>
      <c r="H353" s="32">
        <f t="shared" si="38"/>
        <v>3.5187482637324408E-3</v>
      </c>
      <c r="I353" s="10">
        <v>46</v>
      </c>
      <c r="J353" s="10">
        <f t="shared" si="39"/>
        <v>2116</v>
      </c>
      <c r="K353" s="10">
        <f t="shared" si="35"/>
        <v>178.80419433269779</v>
      </c>
      <c r="L353" s="10">
        <f t="shared" si="40"/>
        <v>33.882761236989012</v>
      </c>
      <c r="M353" s="4">
        <f t="shared" si="41"/>
        <v>14.883938763010988</v>
      </c>
    </row>
    <row r="354" spans="2:13" x14ac:dyDescent="0.2">
      <c r="B354" s="21">
        <v>352</v>
      </c>
      <c r="C354" s="11" t="s">
        <v>353</v>
      </c>
      <c r="D354" s="2">
        <v>48.938600000000001</v>
      </c>
      <c r="E354" s="2">
        <f t="shared" si="36"/>
        <v>7.820000000000249E-2</v>
      </c>
      <c r="F354" s="2">
        <f t="shared" si="36"/>
        <v>-0.11100000000000421</v>
      </c>
      <c r="G354" s="10">
        <f t="shared" si="37"/>
        <v>3.8905664511484672</v>
      </c>
      <c r="H354" s="32">
        <f t="shared" si="38"/>
        <v>1.5966453429374639E-3</v>
      </c>
      <c r="I354" s="10">
        <v>47</v>
      </c>
      <c r="J354" s="10">
        <f t="shared" si="39"/>
        <v>2209</v>
      </c>
      <c r="K354" s="10">
        <f t="shared" si="35"/>
        <v>182.85662320397796</v>
      </c>
      <c r="L354" s="10">
        <f t="shared" si="40"/>
        <v>34.030194113594568</v>
      </c>
      <c r="M354" s="4">
        <f t="shared" si="41"/>
        <v>14.908405886405433</v>
      </c>
    </row>
    <row r="355" spans="2:13" x14ac:dyDescent="0.2">
      <c r="B355" s="21">
        <v>353</v>
      </c>
      <c r="C355" s="11" t="s">
        <v>354</v>
      </c>
      <c r="D355" s="2">
        <v>49.016800000000003</v>
      </c>
      <c r="E355" s="2">
        <f t="shared" si="36"/>
        <v>-3.2800000000001717E-2</v>
      </c>
      <c r="F355" s="2">
        <f t="shared" si="36"/>
        <v>-0.16349999999999909</v>
      </c>
      <c r="G355" s="10">
        <f t="shared" si="37"/>
        <v>3.8921630964914047</v>
      </c>
      <c r="H355" s="32">
        <f t="shared" si="38"/>
        <v>-6.6938231575131013E-4</v>
      </c>
      <c r="I355" s="10">
        <v>48</v>
      </c>
      <c r="J355" s="10">
        <f t="shared" si="39"/>
        <v>2304</v>
      </c>
      <c r="K355" s="10">
        <f t="shared" si="35"/>
        <v>186.82382863158742</v>
      </c>
      <c r="L355" s="10">
        <f t="shared" si="40"/>
        <v>34.178268509731311</v>
      </c>
      <c r="M355" s="4">
        <f t="shared" si="41"/>
        <v>14.838531490268693</v>
      </c>
    </row>
    <row r="356" spans="2:13" x14ac:dyDescent="0.2">
      <c r="B356" s="21">
        <v>354</v>
      </c>
      <c r="C356" s="11" t="s">
        <v>355</v>
      </c>
      <c r="D356" s="2">
        <v>48.984000000000002</v>
      </c>
      <c r="E356" s="2">
        <f t="shared" si="36"/>
        <v>-0.19630000000000081</v>
      </c>
      <c r="F356" s="2">
        <f t="shared" si="36"/>
        <v>2.3600000000001842E-2</v>
      </c>
      <c r="G356" s="10">
        <f t="shared" si="37"/>
        <v>3.8914937141756534</v>
      </c>
      <c r="H356" s="32">
        <f t="shared" si="38"/>
        <v>-4.0154822666127465E-3</v>
      </c>
      <c r="I356" s="10">
        <v>49</v>
      </c>
      <c r="J356" s="10">
        <f t="shared" si="39"/>
        <v>2401</v>
      </c>
      <c r="K356" s="10">
        <f t="shared" si="35"/>
        <v>190.68319199460703</v>
      </c>
      <c r="L356" s="10">
        <f t="shared" si="40"/>
        <v>34.326987216820783</v>
      </c>
      <c r="M356" s="4">
        <f t="shared" si="41"/>
        <v>14.657012783179219</v>
      </c>
    </row>
    <row r="357" spans="2:13" x14ac:dyDescent="0.2">
      <c r="B357" s="21">
        <v>355</v>
      </c>
      <c r="C357" s="11" t="s">
        <v>356</v>
      </c>
      <c r="D357" s="2">
        <v>48.787700000000001</v>
      </c>
      <c r="E357" s="2">
        <f t="shared" si="36"/>
        <v>-0.17269999999999897</v>
      </c>
      <c r="F357" s="2">
        <f t="shared" si="36"/>
        <v>2.0199999999995555E-2</v>
      </c>
      <c r="G357" s="10">
        <f t="shared" si="37"/>
        <v>3.8874782319090406</v>
      </c>
      <c r="H357" s="32">
        <f t="shared" si="38"/>
        <v>-3.5461066474202774E-3</v>
      </c>
      <c r="I357" s="10">
        <v>50</v>
      </c>
      <c r="J357" s="10">
        <f t="shared" si="39"/>
        <v>2500</v>
      </c>
      <c r="K357" s="10">
        <f t="shared" si="35"/>
        <v>194.37391159545203</v>
      </c>
      <c r="L357" s="10">
        <f t="shared" si="40"/>
        <v>34.476353038430766</v>
      </c>
      <c r="M357" s="4">
        <f t="shared" si="41"/>
        <v>14.311346961569235</v>
      </c>
    </row>
    <row r="358" spans="2:13" x14ac:dyDescent="0.2">
      <c r="B358" s="21">
        <v>356</v>
      </c>
      <c r="C358" s="11" t="s">
        <v>357</v>
      </c>
      <c r="D358" s="2">
        <v>48.615000000000002</v>
      </c>
      <c r="E358" s="2">
        <f t="shared" si="36"/>
        <v>-0.15250000000000341</v>
      </c>
      <c r="F358" s="2">
        <f t="shared" si="36"/>
        <v>7.820000000000249E-2</v>
      </c>
      <c r="G358" s="10">
        <f t="shared" si="37"/>
        <v>3.8839321252616203</v>
      </c>
      <c r="H358" s="32">
        <f t="shared" si="38"/>
        <v>-3.1418222645727134E-3</v>
      </c>
      <c r="I358" s="10">
        <v>51</v>
      </c>
      <c r="J358" s="10">
        <f t="shared" si="39"/>
        <v>2601</v>
      </c>
      <c r="K358" s="10">
        <f t="shared" si="35"/>
        <v>198.08053838834263</v>
      </c>
      <c r="L358" s="10">
        <f t="shared" si="40"/>
        <v>34.626368790328087</v>
      </c>
      <c r="M358" s="4">
        <f t="shared" si="41"/>
        <v>13.988631209671915</v>
      </c>
    </row>
    <row r="359" spans="2:13" x14ac:dyDescent="0.2">
      <c r="B359" s="21">
        <v>357</v>
      </c>
      <c r="C359" s="11" t="s">
        <v>358</v>
      </c>
      <c r="D359" s="2">
        <v>48.462499999999999</v>
      </c>
      <c r="E359" s="2">
        <f t="shared" si="36"/>
        <v>-7.4300000000000921E-2</v>
      </c>
      <c r="F359" s="2">
        <f t="shared" si="36"/>
        <v>-2.8599999999997294E-2</v>
      </c>
      <c r="G359" s="10">
        <f t="shared" si="37"/>
        <v>3.8807903029970476</v>
      </c>
      <c r="H359" s="32">
        <f t="shared" si="38"/>
        <v>-1.534320651808585E-3</v>
      </c>
      <c r="I359" s="10">
        <v>52</v>
      </c>
      <c r="J359" s="10">
        <f t="shared" si="39"/>
        <v>2704</v>
      </c>
      <c r="K359" s="10">
        <f t="shared" si="35"/>
        <v>201.80109575584649</v>
      </c>
      <c r="L359" s="10">
        <f t="shared" si="40"/>
        <v>34.777037300531717</v>
      </c>
      <c r="M359" s="4">
        <f t="shared" si="41"/>
        <v>13.685462699468282</v>
      </c>
    </row>
    <row r="360" spans="2:13" x14ac:dyDescent="0.2">
      <c r="B360" s="21">
        <v>358</v>
      </c>
      <c r="C360" s="11" t="s">
        <v>359</v>
      </c>
      <c r="D360" s="2">
        <v>48.388199999999998</v>
      </c>
      <c r="E360" s="2">
        <f t="shared" si="36"/>
        <v>-0.10289999999999822</v>
      </c>
      <c r="F360" s="2">
        <f t="shared" si="36"/>
        <v>-3.2899999999997931E-2</v>
      </c>
      <c r="G360" s="10">
        <f t="shared" si="37"/>
        <v>3.8792559823452391</v>
      </c>
      <c r="H360" s="32">
        <f t="shared" si="38"/>
        <v>-2.1288158359977771E-3</v>
      </c>
      <c r="I360" s="10">
        <v>53</v>
      </c>
      <c r="J360" s="10">
        <f t="shared" si="39"/>
        <v>2809</v>
      </c>
      <c r="K360" s="10">
        <f t="shared" si="35"/>
        <v>205.60056706429768</v>
      </c>
      <c r="L360" s="10">
        <f t="shared" si="40"/>
        <v>34.928361409366104</v>
      </c>
      <c r="M360" s="4">
        <f t="shared" si="41"/>
        <v>13.459838590633893</v>
      </c>
    </row>
    <row r="361" spans="2:13" x14ac:dyDescent="0.2">
      <c r="B361" s="21">
        <v>359</v>
      </c>
      <c r="C361" s="11" t="s">
        <v>360</v>
      </c>
      <c r="D361" s="2">
        <v>48.285299999999999</v>
      </c>
      <c r="E361" s="2">
        <f t="shared" si="36"/>
        <v>-0.13579999999999615</v>
      </c>
      <c r="F361" s="2">
        <f t="shared" si="36"/>
        <v>-5.6600000000010198E-2</v>
      </c>
      <c r="G361" s="10">
        <f t="shared" si="37"/>
        <v>3.8771271665092413</v>
      </c>
      <c r="H361" s="32">
        <f t="shared" si="38"/>
        <v>-2.8164125350147451E-3</v>
      </c>
      <c r="I361" s="10">
        <v>54</v>
      </c>
      <c r="J361" s="10">
        <f t="shared" si="39"/>
        <v>2916</v>
      </c>
      <c r="K361" s="10">
        <f t="shared" si="35"/>
        <v>209.36486699149904</v>
      </c>
      <c r="L361" s="10">
        <f t="shared" si="40"/>
        <v>35.080343969514701</v>
      </c>
      <c r="M361" s="4">
        <f t="shared" si="41"/>
        <v>13.204956030485299</v>
      </c>
    </row>
    <row r="362" spans="2:13" x14ac:dyDescent="0.2">
      <c r="B362" s="21">
        <v>360</v>
      </c>
      <c r="C362" s="11" t="s">
        <v>361</v>
      </c>
      <c r="D362" s="2">
        <v>48.149500000000003</v>
      </c>
      <c r="E362" s="2">
        <f t="shared" si="36"/>
        <v>-0.19240000000000634</v>
      </c>
      <c r="F362" s="2">
        <f t="shared" si="36"/>
        <v>-1.7299999999991655E-2</v>
      </c>
      <c r="G362" s="10">
        <f t="shared" si="37"/>
        <v>3.8743107539742265</v>
      </c>
      <c r="H362" s="32">
        <f t="shared" si="38"/>
        <v>-4.0038926989991452E-3</v>
      </c>
      <c r="I362" s="10">
        <v>55</v>
      </c>
      <c r="J362" s="10">
        <f t="shared" si="39"/>
        <v>3025</v>
      </c>
      <c r="K362" s="10">
        <f t="shared" si="35"/>
        <v>213.08709146858246</v>
      </c>
      <c r="L362" s="10">
        <f t="shared" si="40"/>
        <v>35.232987846073726</v>
      </c>
      <c r="M362" s="4">
        <f t="shared" si="41"/>
        <v>12.916512153926277</v>
      </c>
    </row>
    <row r="363" spans="2:13" x14ac:dyDescent="0.2">
      <c r="B363" s="21">
        <v>361</v>
      </c>
      <c r="C363" s="11" t="s">
        <v>362</v>
      </c>
      <c r="D363" s="2">
        <v>47.957099999999997</v>
      </c>
      <c r="E363" s="2">
        <f t="shared" si="36"/>
        <v>-0.209699999999998</v>
      </c>
      <c r="F363" s="2">
        <f t="shared" si="36"/>
        <v>0.13899999999999579</v>
      </c>
      <c r="G363" s="10">
        <f t="shared" si="37"/>
        <v>3.8703068612752274</v>
      </c>
      <c r="H363" s="32">
        <f t="shared" si="38"/>
        <v>-4.3822460927374074E-3</v>
      </c>
      <c r="I363" s="10">
        <v>56</v>
      </c>
      <c r="J363" s="10">
        <f t="shared" si="39"/>
        <v>3136</v>
      </c>
      <c r="K363" s="10">
        <f t="shared" si="35"/>
        <v>216.73718423141273</v>
      </c>
      <c r="L363" s="10">
        <f t="shared" si="40"/>
        <v>35.386295916606194</v>
      </c>
      <c r="M363" s="4">
        <f t="shared" si="41"/>
        <v>12.570804083393803</v>
      </c>
    </row>
    <row r="364" spans="2:13" x14ac:dyDescent="0.2">
      <c r="B364" s="21">
        <v>362</v>
      </c>
      <c r="C364" s="11" t="s">
        <v>363</v>
      </c>
      <c r="D364" s="2">
        <v>47.747399999999999</v>
      </c>
      <c r="E364" s="2">
        <f t="shared" si="36"/>
        <v>-7.0700000000002206E-2</v>
      </c>
      <c r="F364" s="2">
        <f t="shared" si="36"/>
        <v>-0.21509999999999252</v>
      </c>
      <c r="G364" s="10">
        <f t="shared" si="37"/>
        <v>3.86592461518249</v>
      </c>
      <c r="H364" s="32">
        <f t="shared" si="38"/>
        <v>-1.4818062300117063E-3</v>
      </c>
      <c r="I364" s="10">
        <v>57</v>
      </c>
      <c r="J364" s="10">
        <f t="shared" si="39"/>
        <v>3249</v>
      </c>
      <c r="K364" s="10">
        <f t="shared" si="35"/>
        <v>220.35770306540192</v>
      </c>
      <c r="L364" s="10">
        <f t="shared" si="40"/>
        <v>35.540271071196159</v>
      </c>
      <c r="M364" s="4">
        <f t="shared" si="41"/>
        <v>12.20712892880384</v>
      </c>
    </row>
    <row r="365" spans="2:13" x14ac:dyDescent="0.2">
      <c r="B365" s="21">
        <v>363</v>
      </c>
      <c r="C365" s="11" t="s">
        <v>364</v>
      </c>
      <c r="D365" s="2">
        <v>47.676699999999997</v>
      </c>
      <c r="E365" s="2">
        <f t="shared" si="36"/>
        <v>-0.28579999999999472</v>
      </c>
      <c r="F365" s="2">
        <f t="shared" si="36"/>
        <v>4.8999999999921329E-3</v>
      </c>
      <c r="G365" s="10">
        <f t="shared" si="37"/>
        <v>3.8644428089524783</v>
      </c>
      <c r="H365" s="32">
        <f t="shared" si="38"/>
        <v>-6.0125818049288071E-3</v>
      </c>
      <c r="I365" s="10">
        <v>58</v>
      </c>
      <c r="J365" s="10">
        <f t="shared" si="39"/>
        <v>3364</v>
      </c>
      <c r="K365" s="10">
        <f t="shared" si="35"/>
        <v>224.13768291924373</v>
      </c>
      <c r="L365" s="10">
        <f t="shared" si="40"/>
        <v>35.694916212503209</v>
      </c>
      <c r="M365" s="4">
        <f t="shared" si="41"/>
        <v>11.981783787496788</v>
      </c>
    </row>
    <row r="366" spans="2:13" x14ac:dyDescent="0.2">
      <c r="B366" s="21">
        <v>364</v>
      </c>
      <c r="C366" s="11" t="s">
        <v>365</v>
      </c>
      <c r="D366" s="2">
        <v>47.390900000000002</v>
      </c>
      <c r="E366" s="2">
        <f t="shared" si="36"/>
        <v>-0.28090000000000259</v>
      </c>
      <c r="F366" s="2">
        <f t="shared" si="36"/>
        <v>-0.12959999999999638</v>
      </c>
      <c r="G366" s="10">
        <f t="shared" si="37"/>
        <v>3.8584302271475495</v>
      </c>
      <c r="H366" s="32">
        <f t="shared" si="38"/>
        <v>-5.9449344355995137E-3</v>
      </c>
      <c r="I366" s="10">
        <v>59</v>
      </c>
      <c r="J366" s="10">
        <f t="shared" si="39"/>
        <v>3481</v>
      </c>
      <c r="K366" s="10">
        <f t="shared" si="35"/>
        <v>227.64738340170541</v>
      </c>
      <c r="L366" s="10">
        <f t="shared" si="40"/>
        <v>35.850234255817178</v>
      </c>
      <c r="M366" s="4">
        <f t="shared" si="41"/>
        <v>11.540665744182824</v>
      </c>
    </row>
    <row r="367" spans="2:13" x14ac:dyDescent="0.2">
      <c r="B367" s="21">
        <v>365</v>
      </c>
      <c r="C367" s="11" t="s">
        <v>366</v>
      </c>
      <c r="D367" s="2">
        <v>47.11</v>
      </c>
      <c r="E367" s="2">
        <f t="shared" si="36"/>
        <v>-0.41049999999999898</v>
      </c>
      <c r="F367" s="2">
        <f t="shared" si="36"/>
        <v>-6.9000000000002615E-2</v>
      </c>
      <c r="G367" s="10">
        <f t="shared" si="37"/>
        <v>3.8524852927119499</v>
      </c>
      <c r="H367" s="32">
        <f t="shared" si="38"/>
        <v>-8.7518347325303836E-3</v>
      </c>
      <c r="I367" s="10">
        <v>60</v>
      </c>
      <c r="J367" s="10">
        <f t="shared" si="39"/>
        <v>3600</v>
      </c>
      <c r="K367" s="10">
        <f t="shared" si="35"/>
        <v>231.14911756271701</v>
      </c>
      <c r="L367" s="10">
        <f t="shared" si="40"/>
        <v>36.006228129113069</v>
      </c>
      <c r="M367" s="4">
        <f t="shared" si="41"/>
        <v>11.103771870886931</v>
      </c>
    </row>
    <row r="368" spans="2:13" x14ac:dyDescent="0.2">
      <c r="B368" s="21">
        <v>366</v>
      </c>
      <c r="C368" s="11" t="s">
        <v>367</v>
      </c>
      <c r="D368" s="2">
        <v>46.6995</v>
      </c>
      <c r="E368" s="2">
        <f t="shared" si="36"/>
        <v>-0.47950000000000159</v>
      </c>
      <c r="F368" s="2">
        <f t="shared" si="36"/>
        <v>0.21520000000000294</v>
      </c>
      <c r="G368" s="10">
        <f t="shared" si="37"/>
        <v>3.8437334579794196</v>
      </c>
      <c r="H368" s="32">
        <f t="shared" si="38"/>
        <v>-1.0320853133185093E-2</v>
      </c>
      <c r="I368" s="10">
        <v>61</v>
      </c>
      <c r="J368" s="10">
        <f t="shared" si="39"/>
        <v>3721</v>
      </c>
      <c r="K368" s="10">
        <f t="shared" si="35"/>
        <v>234.4677409367446</v>
      </c>
      <c r="L368" s="10">
        <f t="shared" si="40"/>
        <v>36.162900773106301</v>
      </c>
      <c r="M368" s="4">
        <f t="shared" si="41"/>
        <v>10.536599226893699</v>
      </c>
    </row>
    <row r="369" spans="2:13" x14ac:dyDescent="0.2">
      <c r="B369" s="21">
        <v>367</v>
      </c>
      <c r="C369" s="11" t="s">
        <v>368</v>
      </c>
      <c r="D369" s="2">
        <v>46.22</v>
      </c>
      <c r="E369" s="2">
        <f t="shared" si="36"/>
        <v>-0.26429999999999865</v>
      </c>
      <c r="F369" s="2">
        <f t="shared" si="36"/>
        <v>0.15529999999999688</v>
      </c>
      <c r="G369" s="10">
        <f t="shared" si="37"/>
        <v>3.8334126048462345</v>
      </c>
      <c r="H369" s="32">
        <f t="shared" si="38"/>
        <v>-5.7347158597118586E-3</v>
      </c>
      <c r="I369" s="10">
        <v>62</v>
      </c>
      <c r="J369" s="10">
        <f t="shared" si="39"/>
        <v>3844</v>
      </c>
      <c r="K369" s="10">
        <f t="shared" si="35"/>
        <v>237.67158150046654</v>
      </c>
      <c r="L369" s="10">
        <f t="shared" si="40"/>
        <v>36.320255141308138</v>
      </c>
      <c r="M369" s="4">
        <f t="shared" si="41"/>
        <v>9.8997448586918608</v>
      </c>
    </row>
    <row r="370" spans="2:13" x14ac:dyDescent="0.2">
      <c r="B370" s="21">
        <v>368</v>
      </c>
      <c r="C370" s="11" t="s">
        <v>369</v>
      </c>
      <c r="D370" s="2">
        <v>45.9557</v>
      </c>
      <c r="E370" s="2">
        <f t="shared" si="36"/>
        <v>-0.10900000000000176</v>
      </c>
      <c r="F370" s="2">
        <f t="shared" si="36"/>
        <v>-0.3340999999999994</v>
      </c>
      <c r="G370" s="10">
        <f t="shared" si="37"/>
        <v>3.8276778889865226</v>
      </c>
      <c r="H370" s="32">
        <f t="shared" si="38"/>
        <v>-2.3746667019879375E-3</v>
      </c>
      <c r="I370" s="10">
        <v>63</v>
      </c>
      <c r="J370" s="10">
        <f t="shared" si="39"/>
        <v>3969</v>
      </c>
      <c r="K370" s="10">
        <f t="shared" si="35"/>
        <v>241.14370700615092</v>
      </c>
      <c r="L370" s="10">
        <f t="shared" si="40"/>
        <v>36.478294200081343</v>
      </c>
      <c r="M370" s="4">
        <f t="shared" si="41"/>
        <v>9.4774057999186567</v>
      </c>
    </row>
    <row r="371" spans="2:13" x14ac:dyDescent="0.2">
      <c r="B371" s="21">
        <v>369</v>
      </c>
      <c r="C371" s="11" t="s">
        <v>370</v>
      </c>
      <c r="D371" s="2">
        <v>45.846699999999998</v>
      </c>
      <c r="E371" s="2">
        <f t="shared" si="36"/>
        <v>-0.44310000000000116</v>
      </c>
      <c r="F371" s="2">
        <f t="shared" si="36"/>
        <v>0.59390000000000498</v>
      </c>
      <c r="G371" s="10">
        <f t="shared" si="37"/>
        <v>3.8253032222845347</v>
      </c>
      <c r="H371" s="32">
        <f t="shared" si="38"/>
        <v>-9.7118252267418548E-3</v>
      </c>
      <c r="I371" s="10">
        <v>64</v>
      </c>
      <c r="J371" s="10">
        <f t="shared" si="39"/>
        <v>4096</v>
      </c>
      <c r="K371" s="10">
        <f t="shared" si="35"/>
        <v>244.81940622621022</v>
      </c>
      <c r="L371" s="10">
        <f t="shared" si="40"/>
        <v>36.637020928696074</v>
      </c>
      <c r="M371" s="4">
        <f t="shared" si="41"/>
        <v>9.209679071303924</v>
      </c>
    </row>
    <row r="372" spans="2:13" x14ac:dyDescent="0.2">
      <c r="B372" s="21">
        <v>370</v>
      </c>
      <c r="C372" s="11" t="s">
        <v>371</v>
      </c>
      <c r="D372" s="2">
        <v>45.403599999999997</v>
      </c>
      <c r="E372" s="2">
        <f t="shared" si="36"/>
        <v>0.15080000000000382</v>
      </c>
      <c r="F372" s="2">
        <f t="shared" si="36"/>
        <v>-0.13110000000000355</v>
      </c>
      <c r="G372" s="10">
        <f t="shared" si="37"/>
        <v>3.8155913970577928</v>
      </c>
      <c r="H372" s="32">
        <f t="shared" si="38"/>
        <v>3.3158191289639483E-3</v>
      </c>
      <c r="I372" s="10">
        <v>65</v>
      </c>
      <c r="J372" s="10">
        <f t="shared" si="39"/>
        <v>4225</v>
      </c>
      <c r="K372" s="10">
        <f t="shared" si="35"/>
        <v>248.01344080875654</v>
      </c>
      <c r="L372" s="10">
        <f t="shared" si="40"/>
        <v>36.796438319386141</v>
      </c>
      <c r="M372" s="4">
        <f t="shared" si="41"/>
        <v>8.6071616806138564</v>
      </c>
    </row>
    <row r="373" spans="2:13" x14ac:dyDescent="0.2">
      <c r="B373" s="21">
        <v>371</v>
      </c>
      <c r="C373" s="11" t="s">
        <v>372</v>
      </c>
      <c r="D373" s="2">
        <v>45.554400000000001</v>
      </c>
      <c r="E373" s="2">
        <f t="shared" si="36"/>
        <v>1.9700000000000273E-2</v>
      </c>
      <c r="F373" s="2">
        <f t="shared" si="36"/>
        <v>-0.13779999999999859</v>
      </c>
      <c r="G373" s="10">
        <f t="shared" si="37"/>
        <v>3.8189072161867568</v>
      </c>
      <c r="H373" s="32">
        <f t="shared" si="38"/>
        <v>4.3235651430428845E-4</v>
      </c>
      <c r="I373" s="10">
        <v>66</v>
      </c>
      <c r="J373" s="10">
        <f t="shared" si="39"/>
        <v>4356</v>
      </c>
      <c r="K373" s="10">
        <f t="shared" si="35"/>
        <v>252.04787626832595</v>
      </c>
      <c r="L373" s="10">
        <f t="shared" si="40"/>
        <v>36.956549377405324</v>
      </c>
      <c r="M373" s="4">
        <f t="shared" si="41"/>
        <v>8.5978506225946774</v>
      </c>
    </row>
    <row r="374" spans="2:13" x14ac:dyDescent="0.2">
      <c r="B374" s="21">
        <v>372</v>
      </c>
      <c r="C374" s="11" t="s">
        <v>373</v>
      </c>
      <c r="D374" s="2">
        <v>45.574100000000001</v>
      </c>
      <c r="E374" s="2">
        <f t="shared" si="36"/>
        <v>-0.11809999999999832</v>
      </c>
      <c r="F374" s="2">
        <f t="shared" si="36"/>
        <v>-6.5300000000007685E-2</v>
      </c>
      <c r="G374" s="10">
        <f t="shared" si="37"/>
        <v>3.8193395727010611</v>
      </c>
      <c r="H374" s="32">
        <f t="shared" si="38"/>
        <v>-2.5947475892289518E-3</v>
      </c>
      <c r="I374" s="10">
        <v>67</v>
      </c>
      <c r="J374" s="10">
        <f t="shared" si="39"/>
        <v>4489</v>
      </c>
      <c r="K374" s="10">
        <f t="shared" si="35"/>
        <v>255.89575137097108</v>
      </c>
      <c r="L374" s="10">
        <f t="shared" si="40"/>
        <v>37.117357121084069</v>
      </c>
      <c r="M374" s="4">
        <f t="shared" si="41"/>
        <v>8.4567428789159322</v>
      </c>
    </row>
    <row r="375" spans="2:13" x14ac:dyDescent="0.2">
      <c r="B375" s="21">
        <v>373</v>
      </c>
      <c r="C375" s="11" t="s">
        <v>374</v>
      </c>
      <c r="D375" s="2">
        <v>45.456000000000003</v>
      </c>
      <c r="E375" s="2">
        <f t="shared" si="36"/>
        <v>-0.183400000000006</v>
      </c>
      <c r="F375" s="2">
        <f t="shared" si="36"/>
        <v>-0.11989999999999412</v>
      </c>
      <c r="G375" s="10">
        <f t="shared" si="37"/>
        <v>3.8167448251118321</v>
      </c>
      <c r="H375" s="32">
        <f t="shared" si="38"/>
        <v>-4.0428321344814222E-3</v>
      </c>
      <c r="I375" s="10">
        <v>68</v>
      </c>
      <c r="J375" s="10">
        <f t="shared" si="39"/>
        <v>4624</v>
      </c>
      <c r="K375" s="10">
        <f t="shared" si="35"/>
        <v>259.53864810760456</v>
      </c>
      <c r="L375" s="10">
        <f t="shared" si="40"/>
        <v>37.278864581886367</v>
      </c>
      <c r="M375" s="4">
        <f t="shared" si="41"/>
        <v>8.177135418113636</v>
      </c>
    </row>
    <row r="376" spans="2:13" x14ac:dyDescent="0.2">
      <c r="B376" s="21">
        <v>374</v>
      </c>
      <c r="C376" s="11" t="s">
        <v>375</v>
      </c>
      <c r="D376" s="2">
        <v>45.272599999999997</v>
      </c>
      <c r="E376" s="2">
        <f t="shared" si="36"/>
        <v>-0.30330000000000013</v>
      </c>
      <c r="F376" s="2">
        <f t="shared" si="36"/>
        <v>-0.77419999999999334</v>
      </c>
      <c r="G376" s="10">
        <f t="shared" si="37"/>
        <v>3.8127019929773507</v>
      </c>
      <c r="H376" s="32">
        <f t="shared" si="38"/>
        <v>-6.7219582487294538E-3</v>
      </c>
      <c r="I376" s="10">
        <v>69</v>
      </c>
      <c r="J376" s="10">
        <f t="shared" si="39"/>
        <v>4761</v>
      </c>
      <c r="K376" s="10">
        <f t="shared" si="35"/>
        <v>263.07643751543719</v>
      </c>
      <c r="L376" s="10">
        <f t="shared" si="40"/>
        <v>37.441074804466936</v>
      </c>
      <c r="M376" s="4">
        <f t="shared" si="41"/>
        <v>7.8315251955330609</v>
      </c>
    </row>
    <row r="377" spans="2:13" x14ac:dyDescent="0.2">
      <c r="B377" s="21">
        <v>375</v>
      </c>
      <c r="C377" s="11" t="s">
        <v>376</v>
      </c>
      <c r="D377" s="2">
        <v>44.969299999999997</v>
      </c>
      <c r="E377" s="2">
        <f t="shared" si="36"/>
        <v>-1.0774999999999935</v>
      </c>
      <c r="F377" s="2">
        <f t="shared" si="36"/>
        <v>2.3611999999999895</v>
      </c>
      <c r="G377" s="10">
        <f t="shared" si="37"/>
        <v>3.8059800347286212</v>
      </c>
      <c r="H377" s="32">
        <f t="shared" si="38"/>
        <v>-2.4252520249472997E-2</v>
      </c>
      <c r="I377" s="10">
        <v>70</v>
      </c>
      <c r="J377" s="10">
        <f t="shared" si="39"/>
        <v>4900</v>
      </c>
      <c r="K377" s="10">
        <f t="shared" si="35"/>
        <v>266.41860243100348</v>
      </c>
      <c r="L377" s="10">
        <f t="shared" si="40"/>
        <v>37.603990846728564</v>
      </c>
      <c r="M377" s="4">
        <f t="shared" si="41"/>
        <v>7.3653091532714328</v>
      </c>
    </row>
    <row r="378" spans="2:13" x14ac:dyDescent="0.2">
      <c r="B378" s="21">
        <v>376</v>
      </c>
      <c r="C378" s="11" t="s">
        <v>377</v>
      </c>
      <c r="D378" s="2">
        <v>43.891800000000003</v>
      </c>
      <c r="E378" s="2">
        <f t="shared" si="36"/>
        <v>1.2836999999999961</v>
      </c>
      <c r="F378" s="2">
        <f t="shared" si="36"/>
        <v>-0.95649999999999835</v>
      </c>
      <c r="G378" s="10">
        <f t="shared" si="37"/>
        <v>3.7817275144791482</v>
      </c>
      <c r="H378" s="32">
        <f t="shared" si="38"/>
        <v>2.8827390006515241E-2</v>
      </c>
      <c r="I378" s="10">
        <v>71</v>
      </c>
      <c r="J378" s="10">
        <f t="shared" si="39"/>
        <v>5041</v>
      </c>
      <c r="K378" s="10">
        <f t="shared" si="35"/>
        <v>268.50265352801955</v>
      </c>
      <c r="L378" s="10">
        <f t="shared" si="40"/>
        <v>37.767615779879804</v>
      </c>
      <c r="M378" s="4">
        <f t="shared" si="41"/>
        <v>6.124184220120199</v>
      </c>
    </row>
    <row r="379" spans="2:13" x14ac:dyDescent="0.2">
      <c r="B379" s="21">
        <v>377</v>
      </c>
      <c r="C379" s="11" t="s">
        <v>378</v>
      </c>
      <c r="D379" s="2">
        <v>45.1755</v>
      </c>
      <c r="E379" s="2">
        <f t="shared" si="36"/>
        <v>0.32719999999999771</v>
      </c>
      <c r="F379" s="2">
        <f t="shared" si="36"/>
        <v>0.22580000000000666</v>
      </c>
      <c r="G379" s="10">
        <f t="shared" si="37"/>
        <v>3.8105549044856635</v>
      </c>
      <c r="H379" s="32">
        <f t="shared" si="38"/>
        <v>7.2167603699946348E-3</v>
      </c>
      <c r="I379" s="10">
        <v>72</v>
      </c>
      <c r="J379" s="10">
        <f t="shared" si="39"/>
        <v>5184</v>
      </c>
      <c r="K379" s="10">
        <f t="shared" si="35"/>
        <v>274.3599531229678</v>
      </c>
      <c r="L379" s="10">
        <f t="shared" si="40"/>
        <v>37.931952688492864</v>
      </c>
      <c r="M379" s="4">
        <f t="shared" si="41"/>
        <v>7.243547311507136</v>
      </c>
    </row>
    <row r="380" spans="2:13" x14ac:dyDescent="0.2">
      <c r="B380" s="21">
        <v>378</v>
      </c>
      <c r="C380" s="11" t="s">
        <v>379</v>
      </c>
      <c r="D380" s="2">
        <v>45.502699999999997</v>
      </c>
      <c r="E380" s="2">
        <f t="shared" si="36"/>
        <v>0.55300000000000438</v>
      </c>
      <c r="F380" s="2">
        <f t="shared" si="36"/>
        <v>-0.28670000000000329</v>
      </c>
      <c r="G380" s="10">
        <f t="shared" si="37"/>
        <v>3.8177716648556581</v>
      </c>
      <c r="H380" s="32">
        <f t="shared" si="38"/>
        <v>1.2079868687359774E-2</v>
      </c>
      <c r="I380" s="10">
        <v>73</v>
      </c>
      <c r="J380" s="10">
        <f>POWER(I380,2)</f>
        <v>5329</v>
      </c>
      <c r="K380" s="10">
        <f t="shared" si="35"/>
        <v>278.69733153446305</v>
      </c>
      <c r="L380" s="10">
        <f t="shared" si="40"/>
        <v>38.097004670561695</v>
      </c>
      <c r="M380" s="4">
        <f t="shared" si="41"/>
        <v>7.4056953294383021</v>
      </c>
    </row>
    <row r="381" spans="2:13" x14ac:dyDescent="0.2">
      <c r="B381" s="21">
        <v>379</v>
      </c>
      <c r="C381" s="11" t="s">
        <v>380</v>
      </c>
      <c r="D381" s="2">
        <v>46.055700000000002</v>
      </c>
      <c r="E381" s="2">
        <f t="shared" si="36"/>
        <v>0.26630000000000109</v>
      </c>
      <c r="F381" s="2">
        <f t="shared" si="36"/>
        <v>-0.53350000000000364</v>
      </c>
      <c r="G381" s="10">
        <f t="shared" si="37"/>
        <v>3.8298515335430179</v>
      </c>
      <c r="H381" s="32">
        <f t="shared" si="38"/>
        <v>5.7654766825026016E-3</v>
      </c>
      <c r="I381" s="10">
        <v>74</v>
      </c>
      <c r="J381" s="10">
        <f t="shared" ref="J381:J444" si="42">POWER(I381,2)</f>
        <v>5476</v>
      </c>
      <c r="K381" s="10">
        <f t="shared" si="35"/>
        <v>283.4090134821833</v>
      </c>
      <c r="L381" s="10">
        <f t="shared" si="40"/>
        <v>38.262774837560485</v>
      </c>
      <c r="M381" s="4">
        <f t="shared" si="41"/>
        <v>7.7929251624395164</v>
      </c>
    </row>
    <row r="382" spans="2:13" x14ac:dyDescent="0.2">
      <c r="B382" s="21">
        <v>380</v>
      </c>
      <c r="C382" s="11" t="s">
        <v>381</v>
      </c>
      <c r="D382" s="2">
        <v>46.322000000000003</v>
      </c>
      <c r="E382" s="2">
        <f t="shared" si="36"/>
        <v>-0.26720000000000255</v>
      </c>
      <c r="F382" s="2">
        <f t="shared" si="36"/>
        <v>-5.2099999999995816E-2</v>
      </c>
      <c r="G382" s="10">
        <f t="shared" si="37"/>
        <v>3.8356170102255205</v>
      </c>
      <c r="H382" s="32">
        <f t="shared" si="38"/>
        <v>-5.7850184285581641E-3</v>
      </c>
      <c r="I382" s="10">
        <v>75</v>
      </c>
      <c r="J382" s="10">
        <f t="shared" si="42"/>
        <v>5625</v>
      </c>
      <c r="K382" s="10">
        <f t="shared" si="35"/>
        <v>287.67127576691405</v>
      </c>
      <c r="L382" s="10">
        <f t="shared" si="40"/>
        <v>38.429266314502264</v>
      </c>
      <c r="M382" s="4">
        <f t="shared" si="41"/>
        <v>7.8927336854977383</v>
      </c>
    </row>
    <row r="383" spans="2:13" x14ac:dyDescent="0.2">
      <c r="B383" s="21">
        <v>381</v>
      </c>
      <c r="C383" s="11" t="s">
        <v>382</v>
      </c>
      <c r="D383" s="2">
        <v>46.0548</v>
      </c>
      <c r="E383" s="2">
        <f t="shared" si="36"/>
        <v>-0.31929999999999836</v>
      </c>
      <c r="F383" s="2">
        <f t="shared" si="36"/>
        <v>-0.38370000000000459</v>
      </c>
      <c r="G383" s="10">
        <f t="shared" si="37"/>
        <v>3.8298319917969623</v>
      </c>
      <c r="H383" s="32">
        <f t="shared" si="38"/>
        <v>-6.9571902022045329E-3</v>
      </c>
      <c r="I383" s="10">
        <v>76</v>
      </c>
      <c r="J383" s="10">
        <f t="shared" si="42"/>
        <v>5776</v>
      </c>
      <c r="K383" s="10">
        <f t="shared" si="35"/>
        <v>291.06723137656911</v>
      </c>
      <c r="L383" s="10">
        <f t="shared" si="40"/>
        <v>38.596482239997812</v>
      </c>
      <c r="M383" s="4">
        <f t="shared" si="41"/>
        <v>7.4583177600021884</v>
      </c>
    </row>
    <row r="384" spans="2:13" x14ac:dyDescent="0.2">
      <c r="B384" s="21">
        <v>382</v>
      </c>
      <c r="C384" s="11" t="s">
        <v>383</v>
      </c>
      <c r="D384" s="2">
        <v>45.735500000000002</v>
      </c>
      <c r="E384" s="2">
        <f t="shared" si="36"/>
        <v>-0.70300000000000296</v>
      </c>
      <c r="F384" s="2">
        <f t="shared" si="36"/>
        <v>-0.4824999999999946</v>
      </c>
      <c r="G384" s="10">
        <f t="shared" si="37"/>
        <v>3.8228748015947578</v>
      </c>
      <c r="H384" s="32">
        <f t="shared" si="38"/>
        <v>-1.5490350279181442E-2</v>
      </c>
      <c r="I384" s="10">
        <v>77</v>
      </c>
      <c r="J384" s="10">
        <f t="shared" si="42"/>
        <v>5929</v>
      </c>
      <c r="K384" s="10">
        <f t="shared" si="35"/>
        <v>294.36135972279635</v>
      </c>
      <c r="L384" s="10">
        <f t="shared" si="40"/>
        <v>38.764425766314837</v>
      </c>
      <c r="M384" s="4">
        <f t="shared" si="41"/>
        <v>6.9710742336851652</v>
      </c>
    </row>
    <row r="385" spans="2:13" x14ac:dyDescent="0.2">
      <c r="B385" s="21">
        <v>383</v>
      </c>
      <c r="C385" s="11" t="s">
        <v>384</v>
      </c>
      <c r="D385" s="2">
        <v>45.032499999999999</v>
      </c>
      <c r="E385" s="2">
        <f t="shared" si="36"/>
        <v>-1.1854999999999976</v>
      </c>
      <c r="F385" s="2">
        <f t="shared" si="36"/>
        <v>0.95349999999999824</v>
      </c>
      <c r="G385" s="10">
        <f t="shared" si="37"/>
        <v>3.8073844513155763</v>
      </c>
      <c r="H385" s="32">
        <f t="shared" si="38"/>
        <v>-2.6678149889111769E-2</v>
      </c>
      <c r="I385" s="10">
        <v>78</v>
      </c>
      <c r="J385" s="10">
        <f t="shared" si="42"/>
        <v>6084</v>
      </c>
      <c r="K385" s="10">
        <f t="shared" si="35"/>
        <v>296.97598720261493</v>
      </c>
      <c r="L385" s="10">
        <f t="shared" si="40"/>
        <v>38.9331000594374</v>
      </c>
      <c r="M385" s="4">
        <f t="shared" si="41"/>
        <v>6.0993999405625985</v>
      </c>
    </row>
    <row r="386" spans="2:13" x14ac:dyDescent="0.2">
      <c r="B386" s="21">
        <v>384</v>
      </c>
      <c r="C386" s="11" t="s">
        <v>385</v>
      </c>
      <c r="D386" s="2">
        <v>43.847000000000001</v>
      </c>
      <c r="E386" s="2">
        <f t="shared" si="36"/>
        <v>-0.23199999999999932</v>
      </c>
      <c r="F386" s="2">
        <f t="shared" si="36"/>
        <v>0.19279999999999831</v>
      </c>
      <c r="G386" s="10">
        <f t="shared" si="37"/>
        <v>3.7807063014264646</v>
      </c>
      <c r="H386" s="32">
        <f t="shared" si="38"/>
        <v>-5.3051735412825707E-3</v>
      </c>
      <c r="I386" s="10">
        <v>79</v>
      </c>
      <c r="J386" s="10">
        <f t="shared" si="42"/>
        <v>6241</v>
      </c>
      <c r="K386" s="10">
        <f t="shared" si="35"/>
        <v>298.67579781269069</v>
      </c>
      <c r="L386" s="10">
        <f t="shared" si="40"/>
        <v>39.102508299125617</v>
      </c>
      <c r="M386" s="4">
        <f t="shared" si="41"/>
        <v>4.7444917008743843</v>
      </c>
    </row>
    <row r="387" spans="2:13" x14ac:dyDescent="0.2">
      <c r="B387" s="21">
        <v>385</v>
      </c>
      <c r="C387" s="11" t="s">
        <v>386</v>
      </c>
      <c r="D387" s="2">
        <v>43.615000000000002</v>
      </c>
      <c r="E387" s="2">
        <f t="shared" si="36"/>
        <v>-3.9200000000001012E-2</v>
      </c>
      <c r="F387" s="2">
        <f t="shared" si="36"/>
        <v>4.9500000000001876E-2</v>
      </c>
      <c r="G387" s="10">
        <f t="shared" si="37"/>
        <v>3.775401127885182</v>
      </c>
      <c r="H387" s="32">
        <f t="shared" si="38"/>
        <v>-8.9917749673507075E-4</v>
      </c>
      <c r="I387" s="10">
        <v>80</v>
      </c>
      <c r="J387" s="10">
        <f t="shared" si="42"/>
        <v>6400</v>
      </c>
      <c r="K387" s="10">
        <f t="shared" ref="K387:K450" si="43">I387*G387</f>
        <v>302.03209023081456</v>
      </c>
      <c r="L387" s="10">
        <f t="shared" si="40"/>
        <v>39.272653678975558</v>
      </c>
      <c r="M387" s="4">
        <f t="shared" si="41"/>
        <v>4.3423463210244435</v>
      </c>
    </row>
    <row r="388" spans="2:13" x14ac:dyDescent="0.2">
      <c r="B388" s="21">
        <v>386</v>
      </c>
      <c r="C388" s="11" t="s">
        <v>387</v>
      </c>
      <c r="D388" s="2">
        <v>43.575800000000001</v>
      </c>
      <c r="E388" s="2">
        <f t="shared" ref="E388:F451" si="44">D389-D388</f>
        <v>1.0300000000000864E-2</v>
      </c>
      <c r="F388" s="2">
        <f t="shared" si="44"/>
        <v>4.5499999999996987E-2</v>
      </c>
      <c r="G388" s="10">
        <f t="shared" ref="G388:G451" si="45">LN(D388)</f>
        <v>3.7745019503884469</v>
      </c>
      <c r="H388" s="32">
        <f t="shared" ref="H388:H451" si="46">G389-G388</f>
        <v>2.3634179722886728E-4</v>
      </c>
      <c r="I388" s="10">
        <v>81</v>
      </c>
      <c r="J388" s="10">
        <f t="shared" si="42"/>
        <v>6561</v>
      </c>
      <c r="K388" s="10">
        <f t="shared" si="43"/>
        <v>305.73465798146418</v>
      </c>
      <c r="L388" s="10">
        <f t="shared" ref="L388:L451" si="47">EXP($C$614+($C$615*I388))</f>
        <v>39.443539406479502</v>
      </c>
      <c r="M388" s="4">
        <f t="shared" ref="M388:M451" si="48">D388-L388</f>
        <v>4.132260593520499</v>
      </c>
    </row>
    <row r="389" spans="2:13" x14ac:dyDescent="0.2">
      <c r="B389" s="21">
        <v>387</v>
      </c>
      <c r="C389" s="11" t="s">
        <v>388</v>
      </c>
      <c r="D389" s="2">
        <v>43.586100000000002</v>
      </c>
      <c r="E389" s="2">
        <f t="shared" si="44"/>
        <v>5.5799999999997851E-2</v>
      </c>
      <c r="F389" s="2">
        <f t="shared" si="44"/>
        <v>-0.28819999999999624</v>
      </c>
      <c r="G389" s="10">
        <f t="shared" si="45"/>
        <v>3.7747382921856758</v>
      </c>
      <c r="H389" s="32">
        <f t="shared" si="46"/>
        <v>1.2794058699383548E-3</v>
      </c>
      <c r="I389" s="10">
        <v>82</v>
      </c>
      <c r="J389" s="10">
        <f t="shared" si="42"/>
        <v>6724</v>
      </c>
      <c r="K389" s="10">
        <f t="shared" si="43"/>
        <v>309.52853995922544</v>
      </c>
      <c r="L389" s="10">
        <f t="shared" si="47"/>
        <v>39.615168703086333</v>
      </c>
      <c r="M389" s="4">
        <f t="shared" si="48"/>
        <v>3.970931296913669</v>
      </c>
    </row>
    <row r="390" spans="2:13" x14ac:dyDescent="0.2">
      <c r="B390" s="21">
        <v>388</v>
      </c>
      <c r="C390" s="11" t="s">
        <v>389</v>
      </c>
      <c r="D390" s="2">
        <v>43.6419</v>
      </c>
      <c r="E390" s="2">
        <f t="shared" si="44"/>
        <v>-0.23239999999999839</v>
      </c>
      <c r="F390" s="2">
        <f t="shared" si="44"/>
        <v>0.34740000000000038</v>
      </c>
      <c r="G390" s="10">
        <f t="shared" si="45"/>
        <v>3.7760176980556142</v>
      </c>
      <c r="H390" s="32">
        <f t="shared" si="46"/>
        <v>-5.3393868938362843E-3</v>
      </c>
      <c r="I390" s="10">
        <v>83</v>
      </c>
      <c r="J390" s="10">
        <f t="shared" si="42"/>
        <v>6889</v>
      </c>
      <c r="K390" s="10">
        <f t="shared" si="43"/>
        <v>313.40946893861599</v>
      </c>
      <c r="L390" s="10">
        <f t="shared" si="47"/>
        <v>39.787544804262346</v>
      </c>
      <c r="M390" s="4">
        <f t="shared" si="48"/>
        <v>3.8543551957376536</v>
      </c>
    </row>
    <row r="391" spans="2:13" x14ac:dyDescent="0.2">
      <c r="B391" s="21">
        <v>389</v>
      </c>
      <c r="C391" s="11" t="s">
        <v>390</v>
      </c>
      <c r="D391" s="2">
        <v>43.409500000000001</v>
      </c>
      <c r="E391" s="2">
        <f t="shared" si="44"/>
        <v>0.11500000000000199</v>
      </c>
      <c r="F391" s="2">
        <f t="shared" si="44"/>
        <v>-0.20550000000000779</v>
      </c>
      <c r="G391" s="10">
        <f t="shared" si="45"/>
        <v>3.7706783111617779</v>
      </c>
      <c r="H391" s="32">
        <f t="shared" si="46"/>
        <v>2.6456867757160829E-3</v>
      </c>
      <c r="I391" s="10">
        <v>84</v>
      </c>
      <c r="J391" s="10">
        <f t="shared" si="42"/>
        <v>7056</v>
      </c>
      <c r="K391" s="10">
        <f t="shared" si="43"/>
        <v>316.73697813758935</v>
      </c>
      <c r="L391" s="10">
        <f t="shared" si="47"/>
        <v>39.960670959552218</v>
      </c>
      <c r="M391" s="4">
        <f t="shared" si="48"/>
        <v>3.4488290404477837</v>
      </c>
    </row>
    <row r="392" spans="2:13" x14ac:dyDescent="0.2">
      <c r="B392" s="21">
        <v>390</v>
      </c>
      <c r="C392" s="11" t="s">
        <v>391</v>
      </c>
      <c r="D392" s="2">
        <v>43.524500000000003</v>
      </c>
      <c r="E392" s="2">
        <f t="shared" si="44"/>
        <v>-9.0500000000005798E-2</v>
      </c>
      <c r="F392" s="2">
        <f t="shared" si="44"/>
        <v>0.20650000000000546</v>
      </c>
      <c r="G392" s="10">
        <f t="shared" si="45"/>
        <v>3.773323997937494</v>
      </c>
      <c r="H392" s="32">
        <f t="shared" si="46"/>
        <v>-2.081453398434796E-3</v>
      </c>
      <c r="I392" s="10">
        <v>85</v>
      </c>
      <c r="J392" s="10">
        <f t="shared" si="42"/>
        <v>7225</v>
      </c>
      <c r="K392" s="10">
        <f t="shared" si="43"/>
        <v>320.73253982468697</v>
      </c>
      <c r="L392" s="10">
        <f t="shared" si="47"/>
        <v>40.134550432640225</v>
      </c>
      <c r="M392" s="4">
        <f t="shared" si="48"/>
        <v>3.3899495673597784</v>
      </c>
    </row>
    <row r="393" spans="2:13" x14ac:dyDescent="0.2">
      <c r="B393" s="21">
        <v>391</v>
      </c>
      <c r="C393" s="11" t="s">
        <v>392</v>
      </c>
      <c r="D393" s="2">
        <v>43.433999999999997</v>
      </c>
      <c r="E393" s="2">
        <f t="shared" si="44"/>
        <v>0.11599999999999966</v>
      </c>
      <c r="F393" s="2">
        <f t="shared" si="44"/>
        <v>0.18020000000000636</v>
      </c>
      <c r="G393" s="10">
        <f t="shared" si="45"/>
        <v>3.7712425445390592</v>
      </c>
      <c r="H393" s="32">
        <f t="shared" si="46"/>
        <v>2.6671587594524482E-3</v>
      </c>
      <c r="I393" s="10">
        <v>86</v>
      </c>
      <c r="J393" s="10">
        <f t="shared" si="42"/>
        <v>7396</v>
      </c>
      <c r="K393" s="10">
        <f t="shared" si="43"/>
        <v>324.32685883035907</v>
      </c>
      <c r="L393" s="10">
        <f t="shared" si="47"/>
        <v>40.309186501411823</v>
      </c>
      <c r="M393" s="4">
        <f t="shared" si="48"/>
        <v>3.1248134985881748</v>
      </c>
    </row>
    <row r="394" spans="2:13" x14ac:dyDescent="0.2">
      <c r="B394" s="21">
        <v>392</v>
      </c>
      <c r="C394" s="11" t="s">
        <v>393</v>
      </c>
      <c r="D394" s="2">
        <v>43.55</v>
      </c>
      <c r="E394" s="2">
        <f t="shared" si="44"/>
        <v>0.29620000000000601</v>
      </c>
      <c r="F394" s="2">
        <f t="shared" si="44"/>
        <v>0.6150999999999911</v>
      </c>
      <c r="G394" s="10">
        <f t="shared" si="45"/>
        <v>3.7739097032985116</v>
      </c>
      <c r="H394" s="32">
        <f t="shared" si="46"/>
        <v>6.7783526995723875E-3</v>
      </c>
      <c r="I394" s="10">
        <v>87</v>
      </c>
      <c r="J394" s="10">
        <f t="shared" si="42"/>
        <v>7569</v>
      </c>
      <c r="K394" s="10">
        <f t="shared" si="43"/>
        <v>328.33014418697053</v>
      </c>
      <c r="L394" s="10">
        <f t="shared" si="47"/>
        <v>40.48458245801541</v>
      </c>
      <c r="M394" s="4">
        <f t="shared" si="48"/>
        <v>3.065417541984587</v>
      </c>
    </row>
    <row r="395" spans="2:13" x14ac:dyDescent="0.2">
      <c r="B395" s="21">
        <v>393</v>
      </c>
      <c r="C395" s="11" t="s">
        <v>394</v>
      </c>
      <c r="D395" s="2">
        <v>43.846200000000003</v>
      </c>
      <c r="E395" s="2">
        <f t="shared" si="44"/>
        <v>0.91129999999999711</v>
      </c>
      <c r="F395" s="2">
        <f t="shared" si="44"/>
        <v>-3.7299999999994782E-2</v>
      </c>
      <c r="G395" s="10">
        <f t="shared" si="45"/>
        <v>3.780688055998084</v>
      </c>
      <c r="H395" s="32">
        <f t="shared" si="46"/>
        <v>2.0570972445207225E-2</v>
      </c>
      <c r="I395" s="10">
        <v>88</v>
      </c>
      <c r="J395" s="10">
        <f t="shared" si="42"/>
        <v>7744</v>
      </c>
      <c r="K395" s="10">
        <f t="shared" si="43"/>
        <v>332.70054892783139</v>
      </c>
      <c r="L395" s="10">
        <f t="shared" si="47"/>
        <v>40.660741608924404</v>
      </c>
      <c r="M395" s="4">
        <f t="shared" si="48"/>
        <v>3.1854583910755991</v>
      </c>
    </row>
    <row r="396" spans="2:13" x14ac:dyDescent="0.2">
      <c r="B396" s="21">
        <v>394</v>
      </c>
      <c r="C396" s="11" t="s">
        <v>395</v>
      </c>
      <c r="D396" s="2">
        <v>44.7575</v>
      </c>
      <c r="E396" s="2">
        <f t="shared" si="44"/>
        <v>0.87400000000000233</v>
      </c>
      <c r="F396" s="2">
        <f t="shared" si="44"/>
        <v>-0.94220000000000681</v>
      </c>
      <c r="G396" s="10">
        <f t="shared" si="45"/>
        <v>3.8012590284432912</v>
      </c>
      <c r="H396" s="32">
        <f t="shared" si="46"/>
        <v>1.9339239065507385E-2</v>
      </c>
      <c r="I396" s="10">
        <v>89</v>
      </c>
      <c r="J396" s="10">
        <f t="shared" si="42"/>
        <v>7921</v>
      </c>
      <c r="K396" s="10">
        <f t="shared" si="43"/>
        <v>338.31205353145293</v>
      </c>
      <c r="L396" s="10">
        <f t="shared" si="47"/>
        <v>40.837667274999525</v>
      </c>
      <c r="M396" s="4">
        <f t="shared" si="48"/>
        <v>3.9198327250004752</v>
      </c>
    </row>
    <row r="397" spans="2:13" x14ac:dyDescent="0.2">
      <c r="B397" s="21">
        <v>395</v>
      </c>
      <c r="C397" s="11" t="s">
        <v>396</v>
      </c>
      <c r="D397" s="2">
        <v>45.631500000000003</v>
      </c>
      <c r="E397" s="2">
        <f t="shared" si="44"/>
        <v>-6.8200000000004479E-2</v>
      </c>
      <c r="F397" s="2">
        <f t="shared" si="44"/>
        <v>-1.2940999999999931</v>
      </c>
      <c r="G397" s="10">
        <f t="shared" si="45"/>
        <v>3.8205982675087986</v>
      </c>
      <c r="H397" s="32">
        <f t="shared" si="46"/>
        <v>-1.4956995950270446E-3</v>
      </c>
      <c r="I397" s="10">
        <v>90</v>
      </c>
      <c r="J397" s="10">
        <f t="shared" si="42"/>
        <v>8100</v>
      </c>
      <c r="K397" s="10">
        <f t="shared" si="43"/>
        <v>343.85384407579187</v>
      </c>
      <c r="L397" s="10">
        <f t="shared" si="47"/>
        <v>41.015362791551482</v>
      </c>
      <c r="M397" s="4">
        <f t="shared" si="48"/>
        <v>4.6161372084485208</v>
      </c>
    </row>
    <row r="398" spans="2:13" x14ac:dyDescent="0.2">
      <c r="B398" s="21">
        <v>396</v>
      </c>
      <c r="C398" s="11" t="s">
        <v>397</v>
      </c>
      <c r="D398" s="2">
        <v>45.563299999999998</v>
      </c>
      <c r="E398" s="2">
        <f t="shared" si="44"/>
        <v>-1.3622999999999976</v>
      </c>
      <c r="F398" s="2">
        <f t="shared" si="44"/>
        <v>1.391299999999994</v>
      </c>
      <c r="G398" s="10">
        <f t="shared" si="45"/>
        <v>3.8191025679137716</v>
      </c>
      <c r="H398" s="32">
        <f t="shared" si="46"/>
        <v>-3.0355154651658722E-2</v>
      </c>
      <c r="I398" s="10">
        <v>91</v>
      </c>
      <c r="J398" s="10">
        <f t="shared" si="42"/>
        <v>8281</v>
      </c>
      <c r="K398" s="10">
        <f t="shared" si="43"/>
        <v>347.53833368015319</v>
      </c>
      <c r="L398" s="10">
        <f t="shared" si="47"/>
        <v>41.19383150840379</v>
      </c>
      <c r="M398" s="4">
        <f t="shared" si="48"/>
        <v>4.3694684915962085</v>
      </c>
    </row>
    <row r="399" spans="2:13" x14ac:dyDescent="0.2">
      <c r="B399" s="21">
        <v>397</v>
      </c>
      <c r="C399" s="11" t="s">
        <v>398</v>
      </c>
      <c r="D399" s="2">
        <v>44.201000000000001</v>
      </c>
      <c r="E399" s="2">
        <f t="shared" si="44"/>
        <v>2.8999999999996362E-2</v>
      </c>
      <c r="F399" s="2">
        <f t="shared" si="44"/>
        <v>7.8800000000008197E-2</v>
      </c>
      <c r="G399" s="10">
        <f t="shared" si="45"/>
        <v>3.7887474132621128</v>
      </c>
      <c r="H399" s="32">
        <f t="shared" si="46"/>
        <v>6.5587861812232973E-4</v>
      </c>
      <c r="I399" s="10">
        <v>92</v>
      </c>
      <c r="J399" s="10">
        <f t="shared" si="42"/>
        <v>8464</v>
      </c>
      <c r="K399" s="10">
        <f t="shared" si="43"/>
        <v>348.56476202011436</v>
      </c>
      <c r="L399" s="10">
        <f t="shared" si="47"/>
        <v>41.373076789955931</v>
      </c>
      <c r="M399" s="4">
        <f t="shared" si="48"/>
        <v>2.8279232100440694</v>
      </c>
    </row>
    <row r="400" spans="2:13" x14ac:dyDescent="0.2">
      <c r="B400" s="21">
        <v>398</v>
      </c>
      <c r="C400" s="11" t="s">
        <v>399</v>
      </c>
      <c r="D400" s="2">
        <v>44.23</v>
      </c>
      <c r="E400" s="2">
        <f t="shared" si="44"/>
        <v>0.10780000000000456</v>
      </c>
      <c r="F400" s="2">
        <f t="shared" si="44"/>
        <v>0.37889999999999446</v>
      </c>
      <c r="G400" s="10">
        <f t="shared" si="45"/>
        <v>3.7894032918802352</v>
      </c>
      <c r="H400" s="32">
        <f t="shared" si="46"/>
        <v>2.4342944779784936E-3</v>
      </c>
      <c r="I400" s="10">
        <v>93</v>
      </c>
      <c r="J400" s="10">
        <f t="shared" si="42"/>
        <v>8649</v>
      </c>
      <c r="K400" s="10">
        <f t="shared" si="43"/>
        <v>352.41450614486189</v>
      </c>
      <c r="L400" s="10">
        <f t="shared" si="47"/>
        <v>41.553102015246793</v>
      </c>
      <c r="M400" s="4">
        <f t="shared" si="48"/>
        <v>2.6768979847532037</v>
      </c>
    </row>
    <row r="401" spans="2:13" x14ac:dyDescent="0.2">
      <c r="B401" s="21">
        <v>399</v>
      </c>
      <c r="C401" s="11" t="s">
        <v>400</v>
      </c>
      <c r="D401" s="2">
        <v>44.337800000000001</v>
      </c>
      <c r="E401" s="2">
        <f t="shared" si="44"/>
        <v>0.48669999999999902</v>
      </c>
      <c r="F401" s="2">
        <f t="shared" si="44"/>
        <v>-0.11529999999999774</v>
      </c>
      <c r="G401" s="10">
        <f t="shared" si="45"/>
        <v>3.7918375863582137</v>
      </c>
      <c r="H401" s="32">
        <f t="shared" si="46"/>
        <v>1.0917278581088929E-2</v>
      </c>
      <c r="I401" s="10">
        <v>94</v>
      </c>
      <c r="J401" s="10">
        <f t="shared" si="42"/>
        <v>8836</v>
      </c>
      <c r="K401" s="10">
        <f t="shared" si="43"/>
        <v>356.43273311767206</v>
      </c>
      <c r="L401" s="10">
        <f t="shared" si="47"/>
        <v>41.733910578018346</v>
      </c>
      <c r="M401" s="4">
        <f t="shared" si="48"/>
        <v>2.6038894219816555</v>
      </c>
    </row>
    <row r="402" spans="2:13" x14ac:dyDescent="0.2">
      <c r="B402" s="21">
        <v>400</v>
      </c>
      <c r="C402" s="11" t="s">
        <v>401</v>
      </c>
      <c r="D402" s="2">
        <v>44.8245</v>
      </c>
      <c r="E402" s="2">
        <f t="shared" si="44"/>
        <v>0.37140000000000128</v>
      </c>
      <c r="F402" s="2">
        <f t="shared" si="44"/>
        <v>0.3212999999999937</v>
      </c>
      <c r="G402" s="10">
        <f t="shared" si="45"/>
        <v>3.8027548649393026</v>
      </c>
      <c r="H402" s="32">
        <f t="shared" si="46"/>
        <v>8.2515098200648396E-3</v>
      </c>
      <c r="I402" s="10">
        <v>95</v>
      </c>
      <c r="J402" s="10">
        <f t="shared" si="42"/>
        <v>9025</v>
      </c>
      <c r="K402" s="10">
        <f t="shared" si="43"/>
        <v>361.26171216923376</v>
      </c>
      <c r="L402" s="10">
        <f t="shared" si="47"/>
        <v>41.915505886779627</v>
      </c>
      <c r="M402" s="4">
        <f t="shared" si="48"/>
        <v>2.9089941132203734</v>
      </c>
    </row>
    <row r="403" spans="2:13" x14ac:dyDescent="0.2">
      <c r="B403" s="21">
        <v>401</v>
      </c>
      <c r="C403" s="11" t="s">
        <v>402</v>
      </c>
      <c r="D403" s="2">
        <v>45.195900000000002</v>
      </c>
      <c r="E403" s="2">
        <f t="shared" si="44"/>
        <v>0.69269999999999499</v>
      </c>
      <c r="F403" s="2">
        <f t="shared" si="44"/>
        <v>-0.213799999999992</v>
      </c>
      <c r="G403" s="10">
        <f t="shared" si="45"/>
        <v>3.8110063747593674</v>
      </c>
      <c r="H403" s="32">
        <f t="shared" si="46"/>
        <v>1.5210345446114104E-2</v>
      </c>
      <c r="I403" s="10">
        <v>96</v>
      </c>
      <c r="J403" s="10">
        <f t="shared" si="42"/>
        <v>9216</v>
      </c>
      <c r="K403" s="10">
        <f t="shared" si="43"/>
        <v>365.85661197689927</v>
      </c>
      <c r="L403" s="10">
        <f t="shared" si="47"/>
        <v>42.097891364871018</v>
      </c>
      <c r="M403" s="4">
        <f t="shared" si="48"/>
        <v>3.0980086351289842</v>
      </c>
    </row>
    <row r="404" spans="2:13" x14ac:dyDescent="0.2">
      <c r="B404" s="21">
        <v>402</v>
      </c>
      <c r="C404" s="11" t="s">
        <v>403</v>
      </c>
      <c r="D404" s="2">
        <v>45.888599999999997</v>
      </c>
      <c r="E404" s="2">
        <f t="shared" si="44"/>
        <v>0.47890000000000299</v>
      </c>
      <c r="F404" s="2">
        <f t="shared" si="44"/>
        <v>-0.40030000000000143</v>
      </c>
      <c r="G404" s="10">
        <f t="shared" si="45"/>
        <v>3.8262167202054815</v>
      </c>
      <c r="H404" s="32">
        <f t="shared" si="46"/>
        <v>1.0382062575823525E-2</v>
      </c>
      <c r="I404" s="10">
        <v>97</v>
      </c>
      <c r="J404" s="10">
        <f t="shared" si="42"/>
        <v>9409</v>
      </c>
      <c r="K404" s="10">
        <f t="shared" si="43"/>
        <v>371.14302185993171</v>
      </c>
      <c r="L404" s="10">
        <f t="shared" si="47"/>
        <v>42.281070450528759</v>
      </c>
      <c r="M404" s="4">
        <f t="shared" si="48"/>
        <v>3.6075295494712378</v>
      </c>
    </row>
    <row r="405" spans="2:13" x14ac:dyDescent="0.2">
      <c r="B405" s="21">
        <v>403</v>
      </c>
      <c r="C405" s="11" t="s">
        <v>404</v>
      </c>
      <c r="D405" s="2">
        <v>46.3675</v>
      </c>
      <c r="E405" s="2">
        <f t="shared" si="44"/>
        <v>7.8600000000001558E-2</v>
      </c>
      <c r="F405" s="2">
        <f t="shared" si="44"/>
        <v>-0.51420000000000243</v>
      </c>
      <c r="G405" s="10">
        <f t="shared" si="45"/>
        <v>3.8365987827813051</v>
      </c>
      <c r="H405" s="32">
        <f t="shared" si="46"/>
        <v>1.6937177049451968E-3</v>
      </c>
      <c r="I405" s="10">
        <v>98</v>
      </c>
      <c r="J405" s="10">
        <f t="shared" si="42"/>
        <v>9604</v>
      </c>
      <c r="K405" s="10">
        <f t="shared" si="43"/>
        <v>375.98668071256787</v>
      </c>
      <c r="L405" s="10">
        <f t="shared" si="47"/>
        <v>42.465046596949733</v>
      </c>
      <c r="M405" s="4">
        <f t="shared" si="48"/>
        <v>3.9024534030502664</v>
      </c>
    </row>
    <row r="406" spans="2:13" x14ac:dyDescent="0.2">
      <c r="B406" s="21">
        <v>404</v>
      </c>
      <c r="C406" s="11" t="s">
        <v>405</v>
      </c>
      <c r="D406" s="2">
        <v>46.446100000000001</v>
      </c>
      <c r="E406" s="2">
        <f t="shared" si="44"/>
        <v>-0.43560000000000088</v>
      </c>
      <c r="F406" s="2">
        <f t="shared" si="44"/>
        <v>-0.21969999999999601</v>
      </c>
      <c r="G406" s="10">
        <f t="shared" si="45"/>
        <v>3.8382925004862503</v>
      </c>
      <c r="H406" s="32">
        <f t="shared" si="46"/>
        <v>-9.4228691751387927E-3</v>
      </c>
      <c r="I406" s="10">
        <v>99</v>
      </c>
      <c r="J406" s="10">
        <f t="shared" si="42"/>
        <v>9801</v>
      </c>
      <c r="K406" s="10">
        <f t="shared" si="43"/>
        <v>379.99095754813879</v>
      </c>
      <c r="L406" s="10">
        <f t="shared" si="47"/>
        <v>42.649823272356642</v>
      </c>
      <c r="M406" s="4">
        <f t="shared" si="48"/>
        <v>3.7962767276433595</v>
      </c>
    </row>
    <row r="407" spans="2:13" x14ac:dyDescent="0.2">
      <c r="B407" s="21">
        <v>405</v>
      </c>
      <c r="C407" s="11" t="s">
        <v>406</v>
      </c>
      <c r="D407" s="2">
        <v>46.0105</v>
      </c>
      <c r="E407" s="2">
        <f t="shared" si="44"/>
        <v>-0.65529999999999688</v>
      </c>
      <c r="F407" s="2">
        <f t="shared" si="44"/>
        <v>2.5799999999996714E-2</v>
      </c>
      <c r="G407" s="10">
        <f t="shared" si="45"/>
        <v>3.8288696313111115</v>
      </c>
      <c r="H407" s="32">
        <f t="shared" si="46"/>
        <v>-1.4344797596777425E-2</v>
      </c>
      <c r="I407" s="10">
        <v>100</v>
      </c>
      <c r="J407" s="10">
        <f t="shared" si="42"/>
        <v>10000</v>
      </c>
      <c r="K407" s="10">
        <f t="shared" si="43"/>
        <v>382.88696313111114</v>
      </c>
      <c r="L407" s="10">
        <f t="shared" si="47"/>
        <v>42.835403960063324</v>
      </c>
      <c r="M407" s="4">
        <f t="shared" si="48"/>
        <v>3.1750960399366761</v>
      </c>
    </row>
    <row r="408" spans="2:13" x14ac:dyDescent="0.2">
      <c r="B408" s="21">
        <v>406</v>
      </c>
      <c r="C408" s="11" t="s">
        <v>407</v>
      </c>
      <c r="D408" s="2">
        <v>45.355200000000004</v>
      </c>
      <c r="E408" s="2">
        <f t="shared" si="44"/>
        <v>-0.62950000000000017</v>
      </c>
      <c r="F408" s="2">
        <f t="shared" si="44"/>
        <v>0.3872999999999962</v>
      </c>
      <c r="G408" s="10">
        <f t="shared" si="45"/>
        <v>3.814524833714334</v>
      </c>
      <c r="H408" s="32">
        <f t="shared" si="46"/>
        <v>-1.3976553240241163E-2</v>
      </c>
      <c r="I408" s="10">
        <v>101</v>
      </c>
      <c r="J408" s="10">
        <f t="shared" si="42"/>
        <v>10201</v>
      </c>
      <c r="K408" s="10">
        <f t="shared" si="43"/>
        <v>385.26700820514776</v>
      </c>
      <c r="L408" s="10">
        <f t="shared" si="47"/>
        <v>43.021792158540443</v>
      </c>
      <c r="M408" s="4">
        <f t="shared" si="48"/>
        <v>2.3334078414595609</v>
      </c>
    </row>
    <row r="409" spans="2:13" x14ac:dyDescent="0.2">
      <c r="B409" s="21">
        <v>407</v>
      </c>
      <c r="C409" s="11" t="s">
        <v>408</v>
      </c>
      <c r="D409" s="2">
        <v>44.725700000000003</v>
      </c>
      <c r="E409" s="2">
        <f t="shared" si="44"/>
        <v>-0.24220000000000397</v>
      </c>
      <c r="F409" s="2">
        <f t="shared" si="44"/>
        <v>-3.5099999999992804E-2</v>
      </c>
      <c r="G409" s="10">
        <f t="shared" si="45"/>
        <v>3.8005482804740929</v>
      </c>
      <c r="H409" s="32">
        <f t="shared" si="46"/>
        <v>-5.4299465770699662E-3</v>
      </c>
      <c r="I409" s="10">
        <v>102</v>
      </c>
      <c r="J409" s="10">
        <f t="shared" si="42"/>
        <v>10404</v>
      </c>
      <c r="K409" s="10">
        <f t="shared" si="43"/>
        <v>387.65592460835745</v>
      </c>
      <c r="L409" s="10">
        <f t="shared" si="47"/>
        <v>43.208991381481432</v>
      </c>
      <c r="M409" s="4">
        <f t="shared" si="48"/>
        <v>1.516708618518571</v>
      </c>
    </row>
    <row r="410" spans="2:13" x14ac:dyDescent="0.2">
      <c r="B410" s="21">
        <v>408</v>
      </c>
      <c r="C410" s="11" t="s">
        <v>409</v>
      </c>
      <c r="D410" s="2">
        <v>44.483499999999999</v>
      </c>
      <c r="E410" s="2">
        <f t="shared" si="44"/>
        <v>-0.27729999999999677</v>
      </c>
      <c r="F410" s="2">
        <f t="shared" si="44"/>
        <v>9.0599999999994907E-2</v>
      </c>
      <c r="G410" s="10">
        <f t="shared" si="45"/>
        <v>3.7951183338970229</v>
      </c>
      <c r="H410" s="32">
        <f t="shared" si="46"/>
        <v>-6.2532831572839065E-3</v>
      </c>
      <c r="I410" s="10">
        <v>103</v>
      </c>
      <c r="J410" s="10">
        <f t="shared" si="42"/>
        <v>10609</v>
      </c>
      <c r="K410" s="10">
        <f t="shared" si="43"/>
        <v>390.89718839139334</v>
      </c>
      <c r="L410" s="10">
        <f t="shared" si="47"/>
        <v>43.397005157868747</v>
      </c>
      <c r="M410" s="4">
        <f t="shared" si="48"/>
        <v>1.0864948421312519</v>
      </c>
    </row>
    <row r="411" spans="2:13" x14ac:dyDescent="0.2">
      <c r="B411" s="21">
        <v>409</v>
      </c>
      <c r="C411" s="11" t="s">
        <v>410</v>
      </c>
      <c r="D411" s="2">
        <v>44.206200000000003</v>
      </c>
      <c r="E411" s="2">
        <f t="shared" si="44"/>
        <v>-0.18670000000000186</v>
      </c>
      <c r="F411" s="2">
        <f t="shared" si="44"/>
        <v>-3.9200000000001012E-2</v>
      </c>
      <c r="G411" s="10">
        <f t="shared" si="45"/>
        <v>3.788865050739739</v>
      </c>
      <c r="H411" s="32">
        <f t="shared" si="46"/>
        <v>-4.2323331793525654E-3</v>
      </c>
      <c r="I411" s="10">
        <v>104</v>
      </c>
      <c r="J411" s="10">
        <f t="shared" si="42"/>
        <v>10816</v>
      </c>
      <c r="K411" s="10">
        <f t="shared" si="43"/>
        <v>394.04196527693284</v>
      </c>
      <c r="L411" s="10">
        <f t="shared" si="47"/>
        <v>43.585837032040374</v>
      </c>
      <c r="M411" s="4">
        <f t="shared" si="48"/>
        <v>0.62036296795962897</v>
      </c>
    </row>
    <row r="412" spans="2:13" x14ac:dyDescent="0.2">
      <c r="B412" s="21">
        <v>410</v>
      </c>
      <c r="C412" s="11" t="s">
        <v>411</v>
      </c>
      <c r="D412" s="2">
        <v>44.019500000000001</v>
      </c>
      <c r="E412" s="2">
        <f t="shared" si="44"/>
        <v>-0.22590000000000288</v>
      </c>
      <c r="F412" s="2">
        <f t="shared" si="44"/>
        <v>-1.5500999999999934</v>
      </c>
      <c r="G412" s="10">
        <f t="shared" si="45"/>
        <v>3.7846327175603864</v>
      </c>
      <c r="H412" s="32">
        <f t="shared" si="46"/>
        <v>-5.145029575827742E-3</v>
      </c>
      <c r="I412" s="10">
        <v>105</v>
      </c>
      <c r="J412" s="10">
        <f t="shared" si="42"/>
        <v>11025</v>
      </c>
      <c r="K412" s="10">
        <f t="shared" si="43"/>
        <v>397.38643534384056</v>
      </c>
      <c r="L412" s="10">
        <f t="shared" si="47"/>
        <v>43.775490563756648</v>
      </c>
      <c r="M412" s="4">
        <f t="shared" si="48"/>
        <v>0.2440094362433527</v>
      </c>
    </row>
    <row r="413" spans="2:13" x14ac:dyDescent="0.2">
      <c r="B413" s="21">
        <v>411</v>
      </c>
      <c r="C413" s="11" t="s">
        <v>412</v>
      </c>
      <c r="D413" s="2">
        <v>43.793599999999998</v>
      </c>
      <c r="E413" s="2">
        <f t="shared" si="44"/>
        <v>-1.7759999999999962</v>
      </c>
      <c r="F413" s="2">
        <f t="shared" si="44"/>
        <v>0.32699999999999818</v>
      </c>
      <c r="G413" s="10">
        <f t="shared" si="45"/>
        <v>3.7794876879845587</v>
      </c>
      <c r="H413" s="32">
        <f t="shared" si="46"/>
        <v>-4.1399109858075711E-2</v>
      </c>
      <c r="I413" s="10">
        <v>106</v>
      </c>
      <c r="J413" s="10">
        <f t="shared" si="42"/>
        <v>11236</v>
      </c>
      <c r="K413" s="10">
        <f t="shared" si="43"/>
        <v>400.62569492636322</v>
      </c>
      <c r="L413" s="10">
        <f t="shared" si="47"/>
        <v>43.965969328267391</v>
      </c>
      <c r="M413" s="4">
        <f t="shared" si="48"/>
        <v>-0.17236932826739348</v>
      </c>
    </row>
    <row r="414" spans="2:13" x14ac:dyDescent="0.2">
      <c r="B414" s="21">
        <v>412</v>
      </c>
      <c r="C414" s="11" t="s">
        <v>413</v>
      </c>
      <c r="D414" s="2">
        <v>42.017600000000002</v>
      </c>
      <c r="E414" s="2">
        <f t="shared" si="44"/>
        <v>-1.4489999999999981</v>
      </c>
      <c r="F414" s="2">
        <f t="shared" si="44"/>
        <v>1.4708999999999932</v>
      </c>
      <c r="G414" s="10">
        <f t="shared" si="45"/>
        <v>3.738088578126483</v>
      </c>
      <c r="H414" s="32">
        <f t="shared" si="46"/>
        <v>-3.5094209760883732E-2</v>
      </c>
      <c r="I414" s="10">
        <v>107</v>
      </c>
      <c r="J414" s="10">
        <f t="shared" si="42"/>
        <v>11449</v>
      </c>
      <c r="K414" s="10">
        <f t="shared" si="43"/>
        <v>399.97547785953367</v>
      </c>
      <c r="L414" s="10">
        <f t="shared" si="47"/>
        <v>44.157276916379232</v>
      </c>
      <c r="M414" s="4">
        <f t="shared" si="48"/>
        <v>-2.13967691637923</v>
      </c>
    </row>
    <row r="415" spans="2:13" x14ac:dyDescent="0.2">
      <c r="B415" s="21">
        <v>413</v>
      </c>
      <c r="C415" s="11" t="s">
        <v>414</v>
      </c>
      <c r="D415" s="2">
        <v>40.568600000000004</v>
      </c>
      <c r="E415" s="2">
        <f t="shared" si="44"/>
        <v>2.1899999999995146E-2</v>
      </c>
      <c r="F415" s="2">
        <f t="shared" si="44"/>
        <v>-0.33859999999999246</v>
      </c>
      <c r="G415" s="10">
        <f t="shared" si="45"/>
        <v>3.7029943683655993</v>
      </c>
      <c r="H415" s="32">
        <f t="shared" si="46"/>
        <v>5.3968071433851961E-4</v>
      </c>
      <c r="I415" s="10">
        <v>108</v>
      </c>
      <c r="J415" s="10">
        <f t="shared" si="42"/>
        <v>11664</v>
      </c>
      <c r="K415" s="10">
        <f t="shared" si="43"/>
        <v>399.9233917834847</v>
      </c>
      <c r="L415" s="10">
        <f t="shared" si="47"/>
        <v>44.349416934523397</v>
      </c>
      <c r="M415" s="4">
        <f t="shared" si="48"/>
        <v>-3.7808169345233935</v>
      </c>
    </row>
    <row r="416" spans="2:13" x14ac:dyDescent="0.2">
      <c r="B416" s="21">
        <v>414</v>
      </c>
      <c r="C416" s="11" t="s">
        <v>415</v>
      </c>
      <c r="D416" s="2">
        <v>40.590499999999999</v>
      </c>
      <c r="E416" s="2">
        <f t="shared" si="44"/>
        <v>-0.31669999999999732</v>
      </c>
      <c r="F416" s="2">
        <f t="shared" si="44"/>
        <v>0.7219999999999942</v>
      </c>
      <c r="G416" s="10">
        <f t="shared" si="45"/>
        <v>3.7035340490799378</v>
      </c>
      <c r="H416" s="32">
        <f t="shared" si="46"/>
        <v>-7.832915619070846E-3</v>
      </c>
      <c r="I416" s="10">
        <v>109</v>
      </c>
      <c r="J416" s="10">
        <f t="shared" si="42"/>
        <v>11881</v>
      </c>
      <c r="K416" s="10">
        <f t="shared" si="43"/>
        <v>403.6852113497132</v>
      </c>
      <c r="L416" s="10">
        <f t="shared" si="47"/>
        <v>44.542393004823637</v>
      </c>
      <c r="M416" s="4">
        <f t="shared" si="48"/>
        <v>-3.9518930048236385</v>
      </c>
    </row>
    <row r="417" spans="2:13" x14ac:dyDescent="0.2">
      <c r="B417" s="21">
        <v>415</v>
      </c>
      <c r="C417" s="11" t="s">
        <v>416</v>
      </c>
      <c r="D417" s="2">
        <v>40.273800000000001</v>
      </c>
      <c r="E417" s="2">
        <f t="shared" si="44"/>
        <v>0.40529999999999688</v>
      </c>
      <c r="F417" s="2">
        <f t="shared" si="44"/>
        <v>-0.91089999999999804</v>
      </c>
      <c r="G417" s="10">
        <f t="shared" si="45"/>
        <v>3.6957011334608669</v>
      </c>
      <c r="H417" s="32">
        <f t="shared" si="46"/>
        <v>1.0013313580949923E-2</v>
      </c>
      <c r="I417" s="10">
        <v>110</v>
      </c>
      <c r="J417" s="10">
        <f t="shared" si="42"/>
        <v>12100</v>
      </c>
      <c r="K417" s="10">
        <f t="shared" si="43"/>
        <v>406.52712468069535</v>
      </c>
      <c r="L417" s="10">
        <f t="shared" si="47"/>
        <v>44.736208765164534</v>
      </c>
      <c r="M417" s="4">
        <f t="shared" si="48"/>
        <v>-4.4624087651645326</v>
      </c>
    </row>
    <row r="418" spans="2:13" x14ac:dyDescent="0.2">
      <c r="B418" s="21">
        <v>416</v>
      </c>
      <c r="C418" s="11" t="s">
        <v>417</v>
      </c>
      <c r="D418" s="2">
        <v>40.679099999999998</v>
      </c>
      <c r="E418" s="2">
        <f t="shared" si="44"/>
        <v>-0.50560000000000116</v>
      </c>
      <c r="F418" s="2">
        <f t="shared" si="44"/>
        <v>-0.30179999999999296</v>
      </c>
      <c r="G418" s="10">
        <f t="shared" si="45"/>
        <v>3.7057144470418169</v>
      </c>
      <c r="H418" s="32">
        <f t="shared" si="46"/>
        <v>-1.2506872767417576E-2</v>
      </c>
      <c r="I418" s="10">
        <v>111</v>
      </c>
      <c r="J418" s="10">
        <f t="shared" si="42"/>
        <v>12321</v>
      </c>
      <c r="K418" s="10">
        <f t="shared" si="43"/>
        <v>411.33430362164165</v>
      </c>
      <c r="L418" s="10">
        <f t="shared" si="47"/>
        <v>44.930867869260041</v>
      </c>
      <c r="M418" s="4">
        <f t="shared" si="48"/>
        <v>-4.2517678692600427</v>
      </c>
    </row>
    <row r="419" spans="2:13" x14ac:dyDescent="0.2">
      <c r="B419" s="21">
        <v>417</v>
      </c>
      <c r="C419" s="11" t="s">
        <v>418</v>
      </c>
      <c r="D419" s="2">
        <v>40.173499999999997</v>
      </c>
      <c r="E419" s="2">
        <f t="shared" si="44"/>
        <v>-0.80739999999999412</v>
      </c>
      <c r="F419" s="2">
        <f t="shared" si="44"/>
        <v>0.76799999999999358</v>
      </c>
      <c r="G419" s="10">
        <f t="shared" si="45"/>
        <v>3.6932075742743993</v>
      </c>
      <c r="H419" s="32">
        <f t="shared" si="46"/>
        <v>-2.0302534423658702E-2</v>
      </c>
      <c r="I419" s="10">
        <v>112</v>
      </c>
      <c r="J419" s="10">
        <f t="shared" si="42"/>
        <v>12544</v>
      </c>
      <c r="K419" s="10">
        <f t="shared" si="43"/>
        <v>413.63924831873271</v>
      </c>
      <c r="L419" s="10">
        <f t="shared" si="47"/>
        <v>45.126373986722427</v>
      </c>
      <c r="M419" s="4">
        <f t="shared" si="48"/>
        <v>-4.9528739867224303</v>
      </c>
    </row>
    <row r="420" spans="2:13" x14ac:dyDescent="0.2">
      <c r="B420" s="21">
        <v>418</v>
      </c>
      <c r="C420" s="11" t="s">
        <v>419</v>
      </c>
      <c r="D420" s="2">
        <v>39.366100000000003</v>
      </c>
      <c r="E420" s="2">
        <f t="shared" si="44"/>
        <v>-3.9400000000000546E-2</v>
      </c>
      <c r="F420" s="2">
        <f t="shared" si="44"/>
        <v>8.7699999999998113E-2</v>
      </c>
      <c r="G420" s="10">
        <f t="shared" si="45"/>
        <v>3.6729050398507406</v>
      </c>
      <c r="H420" s="32">
        <f t="shared" si="46"/>
        <v>-1.0013623429916407E-3</v>
      </c>
      <c r="I420" s="10">
        <v>113</v>
      </c>
      <c r="J420" s="10">
        <f t="shared" si="42"/>
        <v>12769</v>
      </c>
      <c r="K420" s="10">
        <f t="shared" si="43"/>
        <v>415.03826950313368</v>
      </c>
      <c r="L420" s="10">
        <f t="shared" si="47"/>
        <v>45.322730803131414</v>
      </c>
      <c r="M420" s="4">
        <f t="shared" si="48"/>
        <v>-5.9566308031314108</v>
      </c>
    </row>
    <row r="421" spans="2:13" x14ac:dyDescent="0.2">
      <c r="B421" s="21">
        <v>419</v>
      </c>
      <c r="C421" s="11" t="s">
        <v>420</v>
      </c>
      <c r="D421" s="2">
        <v>39.326700000000002</v>
      </c>
      <c r="E421" s="2">
        <f t="shared" si="44"/>
        <v>4.8299999999997567E-2</v>
      </c>
      <c r="F421" s="2">
        <f t="shared" si="44"/>
        <v>-0.15569999999999595</v>
      </c>
      <c r="G421" s="10">
        <f t="shared" si="45"/>
        <v>3.6719036775077489</v>
      </c>
      <c r="H421" s="32">
        <f t="shared" si="46"/>
        <v>1.2274196380483993E-3</v>
      </c>
      <c r="I421" s="10">
        <v>114</v>
      </c>
      <c r="J421" s="10">
        <f t="shared" si="42"/>
        <v>12996</v>
      </c>
      <c r="K421" s="10">
        <f t="shared" si="43"/>
        <v>418.59701923588335</v>
      </c>
      <c r="L421" s="10">
        <f t="shared" si="47"/>
        <v>45.519942020103592</v>
      </c>
      <c r="M421" s="4">
        <f t="shared" si="48"/>
        <v>-6.1932420201035896</v>
      </c>
    </row>
    <row r="422" spans="2:13" x14ac:dyDescent="0.2">
      <c r="B422" s="21">
        <v>420</v>
      </c>
      <c r="C422" s="11" t="s">
        <v>421</v>
      </c>
      <c r="D422" s="2">
        <v>39.375</v>
      </c>
      <c r="E422" s="2">
        <f t="shared" si="44"/>
        <v>-0.10739999999999839</v>
      </c>
      <c r="F422" s="2">
        <f t="shared" si="44"/>
        <v>0.51329999999999387</v>
      </c>
      <c r="G422" s="10">
        <f t="shared" si="45"/>
        <v>3.6731310971457973</v>
      </c>
      <c r="H422" s="32">
        <f t="shared" si="46"/>
        <v>-2.7313457787312423E-3</v>
      </c>
      <c r="I422" s="10">
        <v>115</v>
      </c>
      <c r="J422" s="10">
        <f t="shared" si="42"/>
        <v>13225</v>
      </c>
      <c r="K422" s="10">
        <f t="shared" si="43"/>
        <v>422.41007617176672</v>
      </c>
      <c r="L422" s="10">
        <f t="shared" si="47"/>
        <v>45.71801135536235</v>
      </c>
      <c r="M422" s="4">
        <f t="shared" si="48"/>
        <v>-6.3430113553623499</v>
      </c>
    </row>
    <row r="423" spans="2:13" x14ac:dyDescent="0.2">
      <c r="B423" s="21">
        <v>421</v>
      </c>
      <c r="C423" s="11" t="s">
        <v>422</v>
      </c>
      <c r="D423" s="2">
        <v>39.267600000000002</v>
      </c>
      <c r="E423" s="2">
        <f t="shared" si="44"/>
        <v>0.40589999999999549</v>
      </c>
      <c r="F423" s="2">
        <f t="shared" si="44"/>
        <v>6.5800000000010073E-2</v>
      </c>
      <c r="G423" s="10">
        <f t="shared" si="45"/>
        <v>3.6703997513670661</v>
      </c>
      <c r="H423" s="32">
        <f t="shared" si="46"/>
        <v>1.0283707147332066E-2</v>
      </c>
      <c r="I423" s="10">
        <v>116</v>
      </c>
      <c r="J423" s="10">
        <f t="shared" si="42"/>
        <v>13456</v>
      </c>
      <c r="K423" s="10">
        <f t="shared" si="43"/>
        <v>425.76637115857966</v>
      </c>
      <c r="L423" s="10">
        <f t="shared" si="47"/>
        <v>45.916942542807831</v>
      </c>
      <c r="M423" s="4">
        <f t="shared" si="48"/>
        <v>-6.6493425428078297</v>
      </c>
    </row>
    <row r="424" spans="2:13" x14ac:dyDescent="0.2">
      <c r="B424" s="21">
        <v>422</v>
      </c>
      <c r="C424" s="11" t="s">
        <v>423</v>
      </c>
      <c r="D424" s="2">
        <v>39.673499999999997</v>
      </c>
      <c r="E424" s="2">
        <f t="shared" si="44"/>
        <v>0.47170000000000556</v>
      </c>
      <c r="F424" s="2">
        <f t="shared" si="44"/>
        <v>-0.650100000000009</v>
      </c>
      <c r="G424" s="10">
        <f t="shared" si="45"/>
        <v>3.6806834585143982</v>
      </c>
      <c r="H424" s="32">
        <f t="shared" si="46"/>
        <v>1.1819423050305033E-2</v>
      </c>
      <c r="I424" s="10">
        <v>117</v>
      </c>
      <c r="J424" s="10">
        <f t="shared" si="42"/>
        <v>13689</v>
      </c>
      <c r="K424" s="10">
        <f t="shared" si="43"/>
        <v>430.63996464618458</v>
      </c>
      <c r="L424" s="10">
        <f t="shared" si="47"/>
        <v>46.116739332587393</v>
      </c>
      <c r="M424" s="4">
        <f t="shared" si="48"/>
        <v>-6.443239332587396</v>
      </c>
    </row>
    <row r="425" spans="2:13" x14ac:dyDescent="0.2">
      <c r="B425" s="21">
        <v>423</v>
      </c>
      <c r="C425" s="11" t="s">
        <v>424</v>
      </c>
      <c r="D425" s="2">
        <v>40.145200000000003</v>
      </c>
      <c r="E425" s="2">
        <f t="shared" si="44"/>
        <v>-0.17840000000000344</v>
      </c>
      <c r="F425" s="2">
        <f t="shared" si="44"/>
        <v>2.2135000000000034</v>
      </c>
      <c r="G425" s="10">
        <f t="shared" si="45"/>
        <v>3.6925028815647032</v>
      </c>
      <c r="H425" s="32">
        <f t="shared" si="46"/>
        <v>-4.453772091481234E-3</v>
      </c>
      <c r="I425" s="10">
        <v>118</v>
      </c>
      <c r="J425" s="10">
        <f t="shared" si="42"/>
        <v>13924</v>
      </c>
      <c r="K425" s="10">
        <f t="shared" si="43"/>
        <v>435.715340024635</v>
      </c>
      <c r="L425" s="10">
        <f t="shared" si="47"/>
        <v>46.317405491166262</v>
      </c>
      <c r="M425" s="4">
        <f t="shared" si="48"/>
        <v>-6.1722054911662596</v>
      </c>
    </row>
    <row r="426" spans="2:13" x14ac:dyDescent="0.2">
      <c r="B426" s="21">
        <v>424</v>
      </c>
      <c r="C426" s="11" t="s">
        <v>425</v>
      </c>
      <c r="D426" s="2">
        <v>39.966799999999999</v>
      </c>
      <c r="E426" s="2">
        <f t="shared" si="44"/>
        <v>2.0350999999999999</v>
      </c>
      <c r="F426" s="2">
        <f t="shared" si="44"/>
        <v>-1.2736999999999981</v>
      </c>
      <c r="G426" s="10">
        <f t="shared" si="45"/>
        <v>3.688049109473222</v>
      </c>
      <c r="H426" s="32">
        <f t="shared" si="46"/>
        <v>4.9665745882172541E-2</v>
      </c>
      <c r="I426" s="10">
        <v>119</v>
      </c>
      <c r="J426" s="10">
        <f t="shared" si="42"/>
        <v>14161</v>
      </c>
      <c r="K426" s="10">
        <f t="shared" si="43"/>
        <v>438.87784402731342</v>
      </c>
      <c r="L426" s="10">
        <f t="shared" si="47"/>
        <v>46.518944801398554</v>
      </c>
      <c r="M426" s="4">
        <f t="shared" si="48"/>
        <v>-6.5521448013985548</v>
      </c>
    </row>
    <row r="427" spans="2:13" x14ac:dyDescent="0.2">
      <c r="B427" s="21">
        <v>425</v>
      </c>
      <c r="C427" s="11" t="s">
        <v>426</v>
      </c>
      <c r="D427" s="2">
        <v>42.001899999999999</v>
      </c>
      <c r="E427" s="2">
        <f t="shared" si="44"/>
        <v>0.76140000000000185</v>
      </c>
      <c r="F427" s="2">
        <f t="shared" si="44"/>
        <v>-0.82200000000000273</v>
      </c>
      <c r="G427" s="10">
        <f t="shared" si="45"/>
        <v>3.7377148553553945</v>
      </c>
      <c r="H427" s="32">
        <f t="shared" si="46"/>
        <v>1.7965402753459259E-2</v>
      </c>
      <c r="I427" s="10">
        <v>120</v>
      </c>
      <c r="J427" s="10">
        <f t="shared" si="42"/>
        <v>14400</v>
      </c>
      <c r="K427" s="10">
        <f t="shared" si="43"/>
        <v>448.52578264264736</v>
      </c>
      <c r="L427" s="10">
        <f t="shared" si="47"/>
        <v>46.721361062598589</v>
      </c>
      <c r="M427" s="4">
        <f t="shared" si="48"/>
        <v>-4.7194610625985902</v>
      </c>
    </row>
    <row r="428" spans="2:13" x14ac:dyDescent="0.2">
      <c r="B428" s="21">
        <v>426</v>
      </c>
      <c r="C428" s="11" t="s">
        <v>427</v>
      </c>
      <c r="D428" s="2">
        <v>42.763300000000001</v>
      </c>
      <c r="E428" s="2">
        <f t="shared" si="44"/>
        <v>-6.0600000000000875E-2</v>
      </c>
      <c r="F428" s="2">
        <f t="shared" si="44"/>
        <v>0.26360000000000383</v>
      </c>
      <c r="G428" s="10">
        <f t="shared" si="45"/>
        <v>3.7556802581088538</v>
      </c>
      <c r="H428" s="32">
        <f t="shared" si="46"/>
        <v>-1.4181080232069654E-3</v>
      </c>
      <c r="I428" s="10">
        <v>121</v>
      </c>
      <c r="J428" s="10">
        <f t="shared" si="42"/>
        <v>14641</v>
      </c>
      <c r="K428" s="10">
        <f t="shared" si="43"/>
        <v>454.43731123117129</v>
      </c>
      <c r="L428" s="10">
        <f t="shared" si="47"/>
        <v>46.92465809061251</v>
      </c>
      <c r="M428" s="4">
        <f t="shared" si="48"/>
        <v>-4.1613580906125094</v>
      </c>
    </row>
    <row r="429" spans="2:13" x14ac:dyDescent="0.2">
      <c r="B429" s="21">
        <v>427</v>
      </c>
      <c r="C429" s="11" t="s">
        <v>428</v>
      </c>
      <c r="D429" s="2">
        <v>42.7027</v>
      </c>
      <c r="E429" s="2">
        <f t="shared" si="44"/>
        <v>0.20300000000000296</v>
      </c>
      <c r="F429" s="2">
        <f t="shared" si="44"/>
        <v>2.4212999999999951</v>
      </c>
      <c r="G429" s="10">
        <f t="shared" si="45"/>
        <v>3.7542621500856468</v>
      </c>
      <c r="H429" s="32">
        <f t="shared" si="46"/>
        <v>4.7425341551359246E-3</v>
      </c>
      <c r="I429" s="10">
        <v>122</v>
      </c>
      <c r="J429" s="10">
        <f t="shared" si="42"/>
        <v>14884</v>
      </c>
      <c r="K429" s="10">
        <f t="shared" si="43"/>
        <v>458.01998231044888</v>
      </c>
      <c r="L429" s="10">
        <f t="shared" si="47"/>
        <v>47.128839717890244</v>
      </c>
      <c r="M429" s="4">
        <f t="shared" si="48"/>
        <v>-4.4261397178902442</v>
      </c>
    </row>
    <row r="430" spans="2:13" x14ac:dyDescent="0.2">
      <c r="B430" s="21">
        <v>428</v>
      </c>
      <c r="C430" s="11" t="s">
        <v>429</v>
      </c>
      <c r="D430" s="2">
        <v>42.905700000000003</v>
      </c>
      <c r="E430" s="2">
        <f t="shared" si="44"/>
        <v>2.6242999999999981</v>
      </c>
      <c r="F430" s="2">
        <f t="shared" si="44"/>
        <v>0.46119999999999806</v>
      </c>
      <c r="G430" s="10">
        <f t="shared" si="45"/>
        <v>3.7590046842407827</v>
      </c>
      <c r="H430" s="32">
        <f t="shared" si="46"/>
        <v>5.9366765105908215E-2</v>
      </c>
      <c r="I430" s="10">
        <v>123</v>
      </c>
      <c r="J430" s="10">
        <f t="shared" si="42"/>
        <v>15129</v>
      </c>
      <c r="K430" s="10">
        <f t="shared" si="43"/>
        <v>462.35757616161629</v>
      </c>
      <c r="L430" s="10">
        <f t="shared" si="47"/>
        <v>47.333909793557659</v>
      </c>
      <c r="M430" s="4">
        <f t="shared" si="48"/>
        <v>-4.4282097935576559</v>
      </c>
    </row>
    <row r="431" spans="2:13" x14ac:dyDescent="0.2">
      <c r="B431" s="21">
        <v>429</v>
      </c>
      <c r="C431" s="11" t="s">
        <v>430</v>
      </c>
      <c r="D431" s="2">
        <v>45.53</v>
      </c>
      <c r="E431" s="2">
        <f t="shared" si="44"/>
        <v>3.0854999999999961</v>
      </c>
      <c r="F431" s="2">
        <f t="shared" si="44"/>
        <v>-2.8492999999999924</v>
      </c>
      <c r="G431" s="10">
        <f t="shared" si="45"/>
        <v>3.8183714493466909</v>
      </c>
      <c r="H431" s="32">
        <f t="shared" si="46"/>
        <v>6.5570960753534635E-2</v>
      </c>
      <c r="I431" s="10">
        <v>124</v>
      </c>
      <c r="J431" s="10">
        <f t="shared" si="42"/>
        <v>15376</v>
      </c>
      <c r="K431" s="10">
        <f t="shared" si="43"/>
        <v>473.4780597189897</v>
      </c>
      <c r="L431" s="10">
        <f t="shared" si="47"/>
        <v>47.539872183489251</v>
      </c>
      <c r="M431" s="4">
        <f t="shared" si="48"/>
        <v>-2.0098721834892501</v>
      </c>
    </row>
    <row r="432" spans="2:13" x14ac:dyDescent="0.2">
      <c r="B432" s="21">
        <v>430</v>
      </c>
      <c r="C432" s="11" t="s">
        <v>431</v>
      </c>
      <c r="D432" s="2">
        <v>48.615499999999997</v>
      </c>
      <c r="E432" s="2">
        <f t="shared" si="44"/>
        <v>0.23620000000000374</v>
      </c>
      <c r="F432" s="2">
        <f t="shared" si="44"/>
        <v>-0.57470000000000709</v>
      </c>
      <c r="G432" s="10">
        <f t="shared" si="45"/>
        <v>3.8839424101002256</v>
      </c>
      <c r="H432" s="32">
        <f t="shared" si="46"/>
        <v>4.8467681924626582E-3</v>
      </c>
      <c r="I432" s="10">
        <v>125</v>
      </c>
      <c r="J432" s="10">
        <f t="shared" si="42"/>
        <v>15625</v>
      </c>
      <c r="K432" s="10">
        <f t="shared" si="43"/>
        <v>485.49280126252819</v>
      </c>
      <c r="L432" s="10">
        <f t="shared" si="47"/>
        <v>47.746730770380928</v>
      </c>
      <c r="M432" s="4">
        <f t="shared" si="48"/>
        <v>0.86876922961906899</v>
      </c>
    </row>
    <row r="433" spans="2:13" x14ac:dyDescent="0.2">
      <c r="B433" s="21">
        <v>431</v>
      </c>
      <c r="C433" s="11" t="s">
        <v>432</v>
      </c>
      <c r="D433" s="2">
        <v>48.851700000000001</v>
      </c>
      <c r="E433" s="2">
        <f t="shared" si="44"/>
        <v>-0.33850000000000335</v>
      </c>
      <c r="F433" s="2">
        <f t="shared" si="44"/>
        <v>0.52480000000000615</v>
      </c>
      <c r="G433" s="10">
        <f t="shared" si="45"/>
        <v>3.8887891782926882</v>
      </c>
      <c r="H433" s="32">
        <f t="shared" si="46"/>
        <v>-6.9532524309581234E-3</v>
      </c>
      <c r="I433" s="10">
        <v>126</v>
      </c>
      <c r="J433" s="10">
        <f t="shared" si="42"/>
        <v>15876</v>
      </c>
      <c r="K433" s="10">
        <f t="shared" si="43"/>
        <v>489.98743646487873</v>
      </c>
      <c r="L433" s="10">
        <f t="shared" si="47"/>
        <v>47.954489453823264</v>
      </c>
      <c r="M433" s="4">
        <f t="shared" si="48"/>
        <v>0.89721054617673701</v>
      </c>
    </row>
    <row r="434" spans="2:13" x14ac:dyDescent="0.2">
      <c r="B434" s="21">
        <v>432</v>
      </c>
      <c r="C434" s="11" t="s">
        <v>433</v>
      </c>
      <c r="D434" s="2">
        <v>48.513199999999998</v>
      </c>
      <c r="E434" s="2">
        <f t="shared" si="44"/>
        <v>0.1863000000000028</v>
      </c>
      <c r="F434" s="2">
        <f t="shared" si="44"/>
        <v>0.36259999999999337</v>
      </c>
      <c r="G434" s="10">
        <f t="shared" si="45"/>
        <v>3.8818359258617301</v>
      </c>
      <c r="H434" s="32">
        <f t="shared" si="46"/>
        <v>3.8328372336566829E-3</v>
      </c>
      <c r="I434" s="10">
        <v>127</v>
      </c>
      <c r="J434" s="10">
        <f t="shared" si="42"/>
        <v>16129</v>
      </c>
      <c r="K434" s="10">
        <f t="shared" si="43"/>
        <v>492.99316258443974</v>
      </c>
      <c r="L434" s="10">
        <f t="shared" si="47"/>
        <v>48.163152150374962</v>
      </c>
      <c r="M434" s="4">
        <f t="shared" si="48"/>
        <v>0.35004784962503521</v>
      </c>
    </row>
    <row r="435" spans="2:13" x14ac:dyDescent="0.2">
      <c r="B435" s="21">
        <v>433</v>
      </c>
      <c r="C435" s="11" t="s">
        <v>434</v>
      </c>
      <c r="D435" s="2">
        <v>48.6995</v>
      </c>
      <c r="E435" s="2">
        <f t="shared" si="44"/>
        <v>0.54889999999999617</v>
      </c>
      <c r="F435" s="2">
        <f t="shared" si="44"/>
        <v>1.3318000000000083</v>
      </c>
      <c r="G435" s="10">
        <f t="shared" si="45"/>
        <v>3.8856687630953868</v>
      </c>
      <c r="H435" s="32">
        <f t="shared" si="46"/>
        <v>1.1208116685342162E-2</v>
      </c>
      <c r="I435" s="10">
        <v>128</v>
      </c>
      <c r="J435" s="10">
        <f t="shared" si="42"/>
        <v>16384</v>
      </c>
      <c r="K435" s="10">
        <f t="shared" si="43"/>
        <v>497.36560167620951</v>
      </c>
      <c r="L435" s="10">
        <f t="shared" si="47"/>
        <v>48.372722793636726</v>
      </c>
      <c r="M435" s="4">
        <f t="shared" si="48"/>
        <v>0.32677720636327479</v>
      </c>
    </row>
    <row r="436" spans="2:13" x14ac:dyDescent="0.2">
      <c r="B436" s="21">
        <v>434</v>
      </c>
      <c r="C436" s="11" t="s">
        <v>435</v>
      </c>
      <c r="D436" s="2">
        <v>49.248399999999997</v>
      </c>
      <c r="E436" s="2">
        <f t="shared" si="44"/>
        <v>1.8807000000000045</v>
      </c>
      <c r="F436" s="2">
        <f t="shared" si="44"/>
        <v>-3.0443000000000069</v>
      </c>
      <c r="G436" s="10">
        <f t="shared" si="45"/>
        <v>3.8968768797807289</v>
      </c>
      <c r="H436" s="32">
        <f t="shared" si="46"/>
        <v>3.7476926965763546E-2</v>
      </c>
      <c r="I436" s="10">
        <v>129</v>
      </c>
      <c r="J436" s="10">
        <f t="shared" si="42"/>
        <v>16641</v>
      </c>
      <c r="K436" s="10">
        <f t="shared" si="43"/>
        <v>502.69711749171404</v>
      </c>
      <c r="L436" s="10">
        <f t="shared" si="47"/>
        <v>48.583205334325378</v>
      </c>
      <c r="M436" s="4">
        <f t="shared" si="48"/>
        <v>0.66519466567461905</v>
      </c>
    </row>
    <row r="437" spans="2:13" x14ac:dyDescent="0.2">
      <c r="B437" s="21">
        <v>435</v>
      </c>
      <c r="C437" s="11" t="s">
        <v>436</v>
      </c>
      <c r="D437" s="2">
        <v>51.129100000000001</v>
      </c>
      <c r="E437" s="2">
        <f t="shared" si="44"/>
        <v>-1.1636000000000024</v>
      </c>
      <c r="F437" s="2">
        <f t="shared" si="44"/>
        <v>-0.29189999999999827</v>
      </c>
      <c r="G437" s="10">
        <f t="shared" si="45"/>
        <v>3.9343538067464925</v>
      </c>
      <c r="H437" s="32">
        <f t="shared" si="46"/>
        <v>-2.3021039477906236E-2</v>
      </c>
      <c r="I437" s="10">
        <v>130</v>
      </c>
      <c r="J437" s="10">
        <f t="shared" si="42"/>
        <v>16900</v>
      </c>
      <c r="K437" s="10">
        <f t="shared" si="43"/>
        <v>511.46599487704401</v>
      </c>
      <c r="L437" s="10">
        <f t="shared" si="47"/>
        <v>48.794603740348379</v>
      </c>
      <c r="M437" s="4">
        <f t="shared" si="48"/>
        <v>2.3344962596516226</v>
      </c>
    </row>
    <row r="438" spans="2:13" x14ac:dyDescent="0.2">
      <c r="B438" s="21">
        <v>436</v>
      </c>
      <c r="C438" s="11" t="s">
        <v>437</v>
      </c>
      <c r="D438" s="2">
        <v>49.965499999999999</v>
      </c>
      <c r="E438" s="2">
        <f t="shared" si="44"/>
        <v>-1.4555000000000007</v>
      </c>
      <c r="F438" s="2">
        <f t="shared" si="44"/>
        <v>0.61910000000000309</v>
      </c>
      <c r="G438" s="10">
        <f t="shared" si="45"/>
        <v>3.9113327672685863</v>
      </c>
      <c r="H438" s="32">
        <f t="shared" si="46"/>
        <v>-2.9562805011460913E-2</v>
      </c>
      <c r="I438" s="10">
        <v>131</v>
      </c>
      <c r="J438" s="10">
        <f t="shared" si="42"/>
        <v>17161</v>
      </c>
      <c r="K438" s="10">
        <f t="shared" si="43"/>
        <v>512.38459251218478</v>
      </c>
      <c r="L438" s="10">
        <f t="shared" si="47"/>
        <v>49.006921996878624</v>
      </c>
      <c r="M438" s="4">
        <f t="shared" si="48"/>
        <v>0.95857800312137442</v>
      </c>
    </row>
    <row r="439" spans="2:13" x14ac:dyDescent="0.2">
      <c r="B439" s="21">
        <v>437</v>
      </c>
      <c r="C439" s="11" t="s">
        <v>438</v>
      </c>
      <c r="D439" s="2">
        <v>48.51</v>
      </c>
      <c r="E439" s="2">
        <f t="shared" si="44"/>
        <v>-0.83639999999999759</v>
      </c>
      <c r="F439" s="2">
        <f t="shared" si="44"/>
        <v>1.5251999999999981</v>
      </c>
      <c r="G439" s="10">
        <f t="shared" si="45"/>
        <v>3.8817699622571253</v>
      </c>
      <c r="H439" s="32">
        <f t="shared" si="46"/>
        <v>-1.7392176697359929E-2</v>
      </c>
      <c r="I439" s="10">
        <v>132</v>
      </c>
      <c r="J439" s="10">
        <f t="shared" si="42"/>
        <v>17424</v>
      </c>
      <c r="K439" s="10">
        <f t="shared" si="43"/>
        <v>512.3936350179406</v>
      </c>
      <c r="L439" s="10">
        <f t="shared" si="47"/>
        <v>49.220164106429479</v>
      </c>
      <c r="M439" s="4">
        <f t="shared" si="48"/>
        <v>-0.71016410642948102</v>
      </c>
    </row>
    <row r="440" spans="2:13" x14ac:dyDescent="0.2">
      <c r="B440" s="21">
        <v>438</v>
      </c>
      <c r="C440" s="11" t="s">
        <v>439</v>
      </c>
      <c r="D440" s="2">
        <v>47.6736</v>
      </c>
      <c r="E440" s="2">
        <f t="shared" si="44"/>
        <v>0.68880000000000052</v>
      </c>
      <c r="F440" s="2">
        <f t="shared" si="44"/>
        <v>-0.80859999999999843</v>
      </c>
      <c r="G440" s="10">
        <f t="shared" si="45"/>
        <v>3.8643777855597654</v>
      </c>
      <c r="H440" s="32">
        <f t="shared" si="46"/>
        <v>1.4344866746971885E-2</v>
      </c>
      <c r="I440" s="10">
        <v>133</v>
      </c>
      <c r="J440" s="10">
        <f t="shared" si="42"/>
        <v>17689</v>
      </c>
      <c r="K440" s="10">
        <f t="shared" si="43"/>
        <v>513.96224547944882</v>
      </c>
      <c r="L440" s="10">
        <f t="shared" si="47"/>
        <v>49.43433408893037</v>
      </c>
      <c r="M440" s="4">
        <f t="shared" si="48"/>
        <v>-1.76073408893037</v>
      </c>
    </row>
    <row r="441" spans="2:13" x14ac:dyDescent="0.2">
      <c r="B441" s="21">
        <v>439</v>
      </c>
      <c r="C441" s="11" t="s">
        <v>440</v>
      </c>
      <c r="D441" s="2">
        <v>48.362400000000001</v>
      </c>
      <c r="E441" s="2">
        <f t="shared" si="44"/>
        <v>-0.11979999999999791</v>
      </c>
      <c r="F441" s="2">
        <f t="shared" si="44"/>
        <v>0.16959999999999553</v>
      </c>
      <c r="G441" s="10">
        <f t="shared" si="45"/>
        <v>3.8787226523067373</v>
      </c>
      <c r="H441" s="32">
        <f t="shared" si="46"/>
        <v>-2.4802041594451651E-3</v>
      </c>
      <c r="I441" s="10">
        <v>134</v>
      </c>
      <c r="J441" s="10">
        <f t="shared" si="42"/>
        <v>17956</v>
      </c>
      <c r="K441" s="10">
        <f t="shared" si="43"/>
        <v>519.74883540910275</v>
      </c>
      <c r="L441" s="10">
        <f t="shared" si="47"/>
        <v>49.649435981802498</v>
      </c>
      <c r="M441" s="4">
        <f t="shared" si="48"/>
        <v>-1.2870359818024966</v>
      </c>
    </row>
    <row r="442" spans="2:13" x14ac:dyDescent="0.2">
      <c r="B442" s="21">
        <v>440</v>
      </c>
      <c r="C442" s="11" t="s">
        <v>441</v>
      </c>
      <c r="D442" s="2">
        <v>48.242600000000003</v>
      </c>
      <c r="E442" s="2">
        <f t="shared" si="44"/>
        <v>4.9799999999997624E-2</v>
      </c>
      <c r="F442" s="2">
        <f t="shared" si="44"/>
        <v>-1.6897999999999982</v>
      </c>
      <c r="G442" s="10">
        <f t="shared" si="45"/>
        <v>3.8762424481472921</v>
      </c>
      <c r="H442" s="32">
        <f t="shared" si="46"/>
        <v>1.0317502339609597E-3</v>
      </c>
      <c r="I442" s="10">
        <v>135</v>
      </c>
      <c r="J442" s="10">
        <f t="shared" si="42"/>
        <v>18225</v>
      </c>
      <c r="K442" s="10">
        <f t="shared" si="43"/>
        <v>523.29273049988444</v>
      </c>
      <c r="L442" s="10">
        <f t="shared" si="47"/>
        <v>49.86547384003493</v>
      </c>
      <c r="M442" s="4">
        <f t="shared" si="48"/>
        <v>-1.6228738400349272</v>
      </c>
    </row>
    <row r="443" spans="2:13" x14ac:dyDescent="0.2">
      <c r="B443" s="21">
        <v>441</v>
      </c>
      <c r="C443" s="11" t="s">
        <v>442</v>
      </c>
      <c r="D443" s="2">
        <v>48.292400000000001</v>
      </c>
      <c r="E443" s="2">
        <f t="shared" si="44"/>
        <v>-1.6400000000000006</v>
      </c>
      <c r="F443" s="2">
        <f t="shared" si="44"/>
        <v>1.518100000000004</v>
      </c>
      <c r="G443" s="10">
        <f t="shared" si="45"/>
        <v>3.8772741983812531</v>
      </c>
      <c r="H443" s="32">
        <f t="shared" si="46"/>
        <v>-3.4549825465911344E-2</v>
      </c>
      <c r="I443" s="10">
        <v>136</v>
      </c>
      <c r="J443" s="10">
        <f t="shared" si="42"/>
        <v>18496</v>
      </c>
      <c r="K443" s="10">
        <f t="shared" si="43"/>
        <v>527.3092909798504</v>
      </c>
      <c r="L443" s="10">
        <f t="shared" si="47"/>
        <v>50.082451736261085</v>
      </c>
      <c r="M443" s="4">
        <f t="shared" si="48"/>
        <v>-1.7900517362610842</v>
      </c>
    </row>
    <row r="444" spans="2:13" x14ac:dyDescent="0.2">
      <c r="B444" s="21">
        <v>442</v>
      </c>
      <c r="C444" s="11" t="s">
        <v>443</v>
      </c>
      <c r="D444" s="2">
        <v>46.6524</v>
      </c>
      <c r="E444" s="2">
        <f t="shared" si="44"/>
        <v>-0.12189999999999657</v>
      </c>
      <c r="F444" s="2">
        <f t="shared" si="44"/>
        <v>0.11869999999998981</v>
      </c>
      <c r="G444" s="10">
        <f t="shared" si="45"/>
        <v>3.8427243729153417</v>
      </c>
      <c r="H444" s="32">
        <f t="shared" si="46"/>
        <v>-2.6163613610932224E-3</v>
      </c>
      <c r="I444" s="10">
        <v>137</v>
      </c>
      <c r="J444" s="10">
        <f t="shared" si="42"/>
        <v>18769</v>
      </c>
      <c r="K444" s="10">
        <f t="shared" si="43"/>
        <v>526.45323908940179</v>
      </c>
      <c r="L444" s="10">
        <f t="shared" si="47"/>
        <v>50.300373760835477</v>
      </c>
      <c r="M444" s="4">
        <f t="shared" si="48"/>
        <v>-3.6479737608354768</v>
      </c>
    </row>
    <row r="445" spans="2:13" x14ac:dyDescent="0.2">
      <c r="B445" s="21">
        <v>443</v>
      </c>
      <c r="C445" s="11" t="s">
        <v>444</v>
      </c>
      <c r="D445" s="2">
        <v>46.530500000000004</v>
      </c>
      <c r="E445" s="2">
        <f t="shared" si="44"/>
        <v>-3.200000000006753E-3</v>
      </c>
      <c r="F445" s="2">
        <f t="shared" si="44"/>
        <v>-0.6296999999999926</v>
      </c>
      <c r="G445" s="10">
        <f t="shared" si="45"/>
        <v>3.8401080115542485</v>
      </c>
      <c r="H445" s="32">
        <f t="shared" si="46"/>
        <v>-6.8774460631360057E-5</v>
      </c>
      <c r="I445" s="10">
        <v>138</v>
      </c>
      <c r="J445" s="10">
        <f t="shared" ref="J445:J508" si="49">POWER(I445,2)</f>
        <v>19044</v>
      </c>
      <c r="K445" s="10">
        <f t="shared" si="43"/>
        <v>529.93490559448628</v>
      </c>
      <c r="L445" s="10">
        <f t="shared" si="47"/>
        <v>50.519244021910872</v>
      </c>
      <c r="M445" s="4">
        <f t="shared" si="48"/>
        <v>-3.9887440219108683</v>
      </c>
    </row>
    <row r="446" spans="2:13" x14ac:dyDescent="0.2">
      <c r="B446" s="21">
        <v>444</v>
      </c>
      <c r="C446" s="11" t="s">
        <v>445</v>
      </c>
      <c r="D446" s="2">
        <v>46.527299999999997</v>
      </c>
      <c r="E446" s="2">
        <f t="shared" si="44"/>
        <v>-0.63289999999999935</v>
      </c>
      <c r="F446" s="2">
        <f t="shared" si="44"/>
        <v>1.0117000000000047</v>
      </c>
      <c r="G446" s="10">
        <f t="shared" si="45"/>
        <v>3.8400392370936172</v>
      </c>
      <c r="H446" s="32">
        <f t="shared" si="46"/>
        <v>-1.3696131827553248E-2</v>
      </c>
      <c r="I446" s="10">
        <v>139</v>
      </c>
      <c r="J446" s="10">
        <f t="shared" si="49"/>
        <v>19321</v>
      </c>
      <c r="K446" s="10">
        <f t="shared" si="43"/>
        <v>533.76545395601283</v>
      </c>
      <c r="L446" s="10">
        <f t="shared" si="47"/>
        <v>50.739066645515585</v>
      </c>
      <c r="M446" s="4">
        <f t="shared" si="48"/>
        <v>-4.2117666455155884</v>
      </c>
    </row>
    <row r="447" spans="2:13" x14ac:dyDescent="0.2">
      <c r="B447" s="21">
        <v>445</v>
      </c>
      <c r="C447" s="11" t="s">
        <v>446</v>
      </c>
      <c r="D447" s="2">
        <v>45.894399999999997</v>
      </c>
      <c r="E447" s="2">
        <f t="shared" si="44"/>
        <v>0.37880000000000535</v>
      </c>
      <c r="F447" s="2">
        <f t="shared" si="44"/>
        <v>-1.2011000000000109</v>
      </c>
      <c r="G447" s="10">
        <f t="shared" si="45"/>
        <v>3.8263431052660639</v>
      </c>
      <c r="H447" s="32">
        <f t="shared" si="46"/>
        <v>8.2198545439240434E-3</v>
      </c>
      <c r="I447" s="10">
        <v>140</v>
      </c>
      <c r="J447" s="10">
        <f t="shared" si="49"/>
        <v>19600</v>
      </c>
      <c r="K447" s="10">
        <f t="shared" si="43"/>
        <v>535.68803473724893</v>
      </c>
      <c r="L447" s="10">
        <f t="shared" si="47"/>
        <v>50.959845775631557</v>
      </c>
      <c r="M447" s="4">
        <f t="shared" si="48"/>
        <v>-5.0654457756315594</v>
      </c>
    </row>
    <row r="448" spans="2:13" x14ac:dyDescent="0.2">
      <c r="B448" s="21">
        <v>446</v>
      </c>
      <c r="C448" s="11" t="s">
        <v>447</v>
      </c>
      <c r="D448" s="2">
        <v>46.273200000000003</v>
      </c>
      <c r="E448" s="2">
        <f t="shared" si="44"/>
        <v>-0.82230000000000558</v>
      </c>
      <c r="F448" s="2">
        <f t="shared" si="44"/>
        <v>-0.184599999999989</v>
      </c>
      <c r="G448" s="10">
        <f t="shared" si="45"/>
        <v>3.834562959809988</v>
      </c>
      <c r="H448" s="32">
        <f t="shared" si="46"/>
        <v>-1.793033740235872E-2</v>
      </c>
      <c r="I448" s="10">
        <v>141</v>
      </c>
      <c r="J448" s="10">
        <f t="shared" si="49"/>
        <v>19881</v>
      </c>
      <c r="K448" s="10">
        <f t="shared" si="43"/>
        <v>540.67337733320835</v>
      </c>
      <c r="L448" s="10">
        <f t="shared" si="47"/>
        <v>51.181585574272127</v>
      </c>
      <c r="M448" s="4">
        <f t="shared" si="48"/>
        <v>-4.9083855742721241</v>
      </c>
    </row>
    <row r="449" spans="2:13" x14ac:dyDescent="0.2">
      <c r="B449" s="21">
        <v>447</v>
      </c>
      <c r="C449" s="11" t="s">
        <v>448</v>
      </c>
      <c r="D449" s="2">
        <v>45.450899999999997</v>
      </c>
      <c r="E449" s="2">
        <f t="shared" si="44"/>
        <v>-1.0068999999999946</v>
      </c>
      <c r="F449" s="2">
        <f t="shared" si="44"/>
        <v>2.3318999999999903</v>
      </c>
      <c r="G449" s="10">
        <f t="shared" si="45"/>
        <v>3.8166326224076292</v>
      </c>
      <c r="H449" s="32">
        <f t="shared" si="46"/>
        <v>-2.240265268586672E-2</v>
      </c>
      <c r="I449" s="10">
        <v>142</v>
      </c>
      <c r="J449" s="10">
        <f t="shared" si="49"/>
        <v>20164</v>
      </c>
      <c r="K449" s="10">
        <f t="shared" si="43"/>
        <v>541.96183238188337</v>
      </c>
      <c r="L449" s="10">
        <f t="shared" si="47"/>
        <v>51.404290221560736</v>
      </c>
      <c r="M449" s="4">
        <f t="shared" si="48"/>
        <v>-5.9533902215607384</v>
      </c>
    </row>
    <row r="450" spans="2:13" x14ac:dyDescent="0.2">
      <c r="B450" s="21">
        <v>448</v>
      </c>
      <c r="C450" s="11" t="s">
        <v>449</v>
      </c>
      <c r="D450" s="2">
        <v>44.444000000000003</v>
      </c>
      <c r="E450" s="2">
        <f t="shared" si="44"/>
        <v>1.3249999999999957</v>
      </c>
      <c r="F450" s="2">
        <f t="shared" si="44"/>
        <v>-0.59569999999999368</v>
      </c>
      <c r="G450" s="10">
        <f t="shared" si="45"/>
        <v>3.7942299697217625</v>
      </c>
      <c r="H450" s="32">
        <f t="shared" si="46"/>
        <v>2.9377036332812523E-2</v>
      </c>
      <c r="I450" s="10">
        <v>143</v>
      </c>
      <c r="J450" s="10">
        <f t="shared" si="49"/>
        <v>20449</v>
      </c>
      <c r="K450" s="10">
        <f t="shared" si="43"/>
        <v>542.57488567021198</v>
      </c>
      <c r="L450" s="10">
        <f t="shared" si="47"/>
        <v>51.627963915809644</v>
      </c>
      <c r="M450" s="4">
        <f t="shared" si="48"/>
        <v>-7.1839639158096418</v>
      </c>
    </row>
    <row r="451" spans="2:13" x14ac:dyDescent="0.2">
      <c r="B451" s="21">
        <v>449</v>
      </c>
      <c r="C451" s="11" t="s">
        <v>450</v>
      </c>
      <c r="D451" s="2">
        <v>45.768999999999998</v>
      </c>
      <c r="E451" s="2">
        <f t="shared" si="44"/>
        <v>0.72930000000000206</v>
      </c>
      <c r="F451" s="2">
        <f t="shared" si="44"/>
        <v>-0.46590000000000487</v>
      </c>
      <c r="G451" s="10">
        <f t="shared" si="45"/>
        <v>3.823607006054575</v>
      </c>
      <c r="H451" s="32">
        <f t="shared" si="46"/>
        <v>1.5808746730649137E-2</v>
      </c>
      <c r="I451" s="10">
        <v>144</v>
      </c>
      <c r="J451" s="10">
        <f t="shared" si="49"/>
        <v>20736</v>
      </c>
      <c r="K451" s="10">
        <f t="shared" ref="K451:K514" si="50">I451*G451</f>
        <v>550.59940887185883</v>
      </c>
      <c r="L451" s="10">
        <f t="shared" si="47"/>
        <v>51.852610873599069</v>
      </c>
      <c r="M451" s="4">
        <f t="shared" si="48"/>
        <v>-6.0836108735990706</v>
      </c>
    </row>
    <row r="452" spans="2:13" x14ac:dyDescent="0.2">
      <c r="B452" s="21">
        <v>450</v>
      </c>
      <c r="C452" s="11" t="s">
        <v>451</v>
      </c>
      <c r="D452" s="2">
        <v>46.4983</v>
      </c>
      <c r="E452" s="2">
        <f t="shared" ref="E452:F515" si="51">D453-D452</f>
        <v>0.26339999999999719</v>
      </c>
      <c r="F452" s="2">
        <f t="shared" si="51"/>
        <v>-0.56459999999999155</v>
      </c>
      <c r="G452" s="10">
        <f t="shared" ref="G452:G515" si="52">LN(D452)</f>
        <v>3.8394157527852242</v>
      </c>
      <c r="H452" s="32">
        <f t="shared" ref="H452:H515" si="53">G453-G452</f>
        <v>5.6487390174941865E-3</v>
      </c>
      <c r="I452" s="10">
        <v>145</v>
      </c>
      <c r="J452" s="10">
        <f t="shared" si="49"/>
        <v>21025</v>
      </c>
      <c r="K452" s="10">
        <f t="shared" si="50"/>
        <v>556.71528415385751</v>
      </c>
      <c r="L452" s="10">
        <f t="shared" ref="L452:L515" si="54">EXP($C$614+($C$615*I452))</f>
        <v>52.078235329856703</v>
      </c>
      <c r="M452" s="4">
        <f t="shared" ref="M452:M515" si="55">D452-L452</f>
        <v>-5.5799353298567027</v>
      </c>
    </row>
    <row r="453" spans="2:13" x14ac:dyDescent="0.2">
      <c r="B453" s="21">
        <v>451</v>
      </c>
      <c r="C453" s="11" t="s">
        <v>452</v>
      </c>
      <c r="D453" s="2">
        <v>46.761699999999998</v>
      </c>
      <c r="E453" s="2">
        <f t="shared" si="51"/>
        <v>-0.30119999999999436</v>
      </c>
      <c r="F453" s="2">
        <f t="shared" si="51"/>
        <v>-0.28640000000000754</v>
      </c>
      <c r="G453" s="10">
        <f t="shared" si="52"/>
        <v>3.8450644918027184</v>
      </c>
      <c r="H453" s="32">
        <f t="shared" si="53"/>
        <v>-6.4620025726047636E-3</v>
      </c>
      <c r="I453" s="10">
        <v>146</v>
      </c>
      <c r="J453" s="10">
        <f t="shared" si="49"/>
        <v>21316</v>
      </c>
      <c r="K453" s="10">
        <f t="shared" si="50"/>
        <v>561.37941580319693</v>
      </c>
      <c r="L453" s="10">
        <f t="shared" si="54"/>
        <v>52.304841537937506</v>
      </c>
      <c r="M453" s="4">
        <f t="shared" si="55"/>
        <v>-5.5431415379375082</v>
      </c>
    </row>
    <row r="454" spans="2:13" x14ac:dyDescent="0.2">
      <c r="B454" s="21">
        <v>452</v>
      </c>
      <c r="C454" s="11" t="s">
        <v>453</v>
      </c>
      <c r="D454" s="2">
        <v>46.460500000000003</v>
      </c>
      <c r="E454" s="2">
        <f t="shared" si="51"/>
        <v>-0.5876000000000019</v>
      </c>
      <c r="F454" s="2">
        <f t="shared" si="51"/>
        <v>-0.93130000000000024</v>
      </c>
      <c r="G454" s="10">
        <f t="shared" si="52"/>
        <v>3.8386024892301136</v>
      </c>
      <c r="H454" s="32">
        <f t="shared" si="53"/>
        <v>-1.2727960469915534E-2</v>
      </c>
      <c r="I454" s="10">
        <v>147</v>
      </c>
      <c r="J454" s="10">
        <f t="shared" si="49"/>
        <v>21609</v>
      </c>
      <c r="K454" s="10">
        <f t="shared" si="50"/>
        <v>564.27456591682665</v>
      </c>
      <c r="L454" s="10">
        <f t="shared" si="54"/>
        <v>52.532433769703957</v>
      </c>
      <c r="M454" s="4">
        <f t="shared" si="55"/>
        <v>-6.0719337697039535</v>
      </c>
    </row>
    <row r="455" spans="2:13" x14ac:dyDescent="0.2">
      <c r="B455" s="21">
        <v>453</v>
      </c>
      <c r="C455" s="11" t="s">
        <v>454</v>
      </c>
      <c r="D455" s="2">
        <v>45.872900000000001</v>
      </c>
      <c r="E455" s="2">
        <f t="shared" si="51"/>
        <v>-1.5189000000000021</v>
      </c>
      <c r="F455" s="2">
        <f t="shared" si="51"/>
        <v>2.0964000000000027</v>
      </c>
      <c r="G455" s="10">
        <f t="shared" si="52"/>
        <v>3.8258745287601981</v>
      </c>
      <c r="H455" s="32">
        <f t="shared" si="53"/>
        <v>-3.3671632414360886E-2</v>
      </c>
      <c r="I455" s="10">
        <v>148</v>
      </c>
      <c r="J455" s="10">
        <f t="shared" si="49"/>
        <v>21904</v>
      </c>
      <c r="K455" s="10">
        <f t="shared" si="50"/>
        <v>566.22943025650932</v>
      </c>
      <c r="L455" s="10">
        <f t="shared" si="54"/>
        <v>52.761016315606469</v>
      </c>
      <c r="M455" s="4">
        <f t="shared" si="55"/>
        <v>-6.8881163156064673</v>
      </c>
    </row>
    <row r="456" spans="2:13" x14ac:dyDescent="0.2">
      <c r="B456" s="21">
        <v>454</v>
      </c>
      <c r="C456" s="11" t="s">
        <v>455</v>
      </c>
      <c r="D456" s="2">
        <v>44.353999999999999</v>
      </c>
      <c r="E456" s="2">
        <f t="shared" si="51"/>
        <v>0.57750000000000057</v>
      </c>
      <c r="F456" s="2">
        <f t="shared" si="51"/>
        <v>-0.40899999999999892</v>
      </c>
      <c r="G456" s="10">
        <f t="shared" si="52"/>
        <v>3.7922028963458372</v>
      </c>
      <c r="H456" s="32">
        <f t="shared" si="53"/>
        <v>1.2936211444924961E-2</v>
      </c>
      <c r="I456" s="10">
        <v>149</v>
      </c>
      <c r="J456" s="10">
        <f t="shared" si="49"/>
        <v>22201</v>
      </c>
      <c r="K456" s="10">
        <f t="shared" si="50"/>
        <v>565.03823155552971</v>
      </c>
      <c r="L456" s="10">
        <f t="shared" si="54"/>
        <v>52.990593484764396</v>
      </c>
      <c r="M456" s="4">
        <f t="shared" si="55"/>
        <v>-8.636593484764397</v>
      </c>
    </row>
    <row r="457" spans="2:13" x14ac:dyDescent="0.2">
      <c r="B457" s="21">
        <v>455</v>
      </c>
      <c r="C457" s="11" t="s">
        <v>456</v>
      </c>
      <c r="D457" s="2">
        <v>44.9315</v>
      </c>
      <c r="E457" s="2">
        <f t="shared" si="51"/>
        <v>0.16850000000000165</v>
      </c>
      <c r="F457" s="2">
        <f t="shared" si="51"/>
        <v>0.10649999999999693</v>
      </c>
      <c r="G457" s="10">
        <f t="shared" si="52"/>
        <v>3.8051391077907621</v>
      </c>
      <c r="H457" s="32">
        <f t="shared" si="53"/>
        <v>3.7431387178705755E-3</v>
      </c>
      <c r="I457" s="10">
        <v>150</v>
      </c>
      <c r="J457" s="10">
        <f t="shared" si="49"/>
        <v>22500</v>
      </c>
      <c r="K457" s="10">
        <f t="shared" si="50"/>
        <v>570.77086616861436</v>
      </c>
      <c r="L457" s="10">
        <f t="shared" si="54"/>
        <v>53.221169605047216</v>
      </c>
      <c r="M457" s="4">
        <f t="shared" si="55"/>
        <v>-8.2896696050472158</v>
      </c>
    </row>
    <row r="458" spans="2:13" x14ac:dyDescent="0.2">
      <c r="B458" s="21">
        <v>456</v>
      </c>
      <c r="C458" s="11" t="s">
        <v>457</v>
      </c>
      <c r="D458" s="2">
        <v>45.1</v>
      </c>
      <c r="E458" s="2">
        <f t="shared" si="51"/>
        <v>0.27499999999999858</v>
      </c>
      <c r="F458" s="2">
        <f t="shared" si="51"/>
        <v>-0.27049999999999841</v>
      </c>
      <c r="G458" s="10">
        <f t="shared" si="52"/>
        <v>3.8088822465086327</v>
      </c>
      <c r="H458" s="32">
        <f t="shared" si="53"/>
        <v>6.0790460763819887E-3</v>
      </c>
      <c r="I458" s="10">
        <v>151</v>
      </c>
      <c r="J458" s="10">
        <f t="shared" si="49"/>
        <v>22801</v>
      </c>
      <c r="K458" s="10">
        <f t="shared" si="50"/>
        <v>575.14121922280356</v>
      </c>
      <c r="L458" s="10">
        <f t="shared" si="54"/>
        <v>53.452749023156088</v>
      </c>
      <c r="M458" s="4">
        <f t="shared" si="55"/>
        <v>-8.3527490231560861</v>
      </c>
    </row>
    <row r="459" spans="2:13" x14ac:dyDescent="0.2">
      <c r="B459" s="21">
        <v>457</v>
      </c>
      <c r="C459" s="11" t="s">
        <v>458</v>
      </c>
      <c r="D459" s="2">
        <v>45.375</v>
      </c>
      <c r="E459" s="2">
        <f t="shared" si="51"/>
        <v>4.5000000000001705E-3</v>
      </c>
      <c r="F459" s="2">
        <f t="shared" si="51"/>
        <v>-0.46970000000000312</v>
      </c>
      <c r="G459" s="10">
        <f t="shared" si="52"/>
        <v>3.8149612925850147</v>
      </c>
      <c r="H459" s="32">
        <f t="shared" si="53"/>
        <v>9.9168636347179984E-5</v>
      </c>
      <c r="I459" s="10">
        <v>152</v>
      </c>
      <c r="J459" s="10">
        <f t="shared" si="49"/>
        <v>23104</v>
      </c>
      <c r="K459" s="10">
        <f t="shared" si="50"/>
        <v>579.8741164729222</v>
      </c>
      <c r="L459" s="10">
        <f t="shared" si="54"/>
        <v>53.685336104705833</v>
      </c>
      <c r="M459" s="4">
        <f t="shared" si="55"/>
        <v>-8.3103361047058328</v>
      </c>
    </row>
    <row r="460" spans="2:13" x14ac:dyDescent="0.2">
      <c r="B460" s="21">
        <v>458</v>
      </c>
      <c r="C460" s="11" t="s">
        <v>459</v>
      </c>
      <c r="D460" s="2">
        <v>45.3795</v>
      </c>
      <c r="E460" s="2">
        <f t="shared" si="51"/>
        <v>-0.46520000000000294</v>
      </c>
      <c r="F460" s="2">
        <f t="shared" si="51"/>
        <v>-0.14809999999999235</v>
      </c>
      <c r="G460" s="10">
        <f t="shared" si="52"/>
        <v>3.8150604612213619</v>
      </c>
      <c r="H460" s="32">
        <f t="shared" si="53"/>
        <v>-1.0304231655516638E-2</v>
      </c>
      <c r="I460" s="10">
        <v>153</v>
      </c>
      <c r="J460" s="10">
        <f t="shared" si="49"/>
        <v>23409</v>
      </c>
      <c r="K460" s="10">
        <f t="shared" si="50"/>
        <v>583.70425056686838</v>
      </c>
      <c r="L460" s="10">
        <f t="shared" si="54"/>
        <v>53.918935234307227</v>
      </c>
      <c r="M460" s="4">
        <f t="shared" si="55"/>
        <v>-8.5394352343072271</v>
      </c>
    </row>
    <row r="461" spans="2:13" x14ac:dyDescent="0.2">
      <c r="B461" s="21">
        <v>459</v>
      </c>
      <c r="C461" s="11" t="s">
        <v>460</v>
      </c>
      <c r="D461" s="2">
        <v>44.914299999999997</v>
      </c>
      <c r="E461" s="2">
        <f t="shared" si="51"/>
        <v>-0.61329999999999529</v>
      </c>
      <c r="F461" s="2">
        <f t="shared" si="51"/>
        <v>1.2146999999999935</v>
      </c>
      <c r="G461" s="10">
        <f t="shared" si="52"/>
        <v>3.8047562295658452</v>
      </c>
      <c r="H461" s="32">
        <f t="shared" si="53"/>
        <v>-1.3748979406098538E-2</v>
      </c>
      <c r="I461" s="10">
        <v>154</v>
      </c>
      <c r="J461" s="10">
        <f t="shared" si="49"/>
        <v>23716</v>
      </c>
      <c r="K461" s="10">
        <f t="shared" si="50"/>
        <v>585.93245935314019</v>
      </c>
      <c r="L461" s="10">
        <f t="shared" si="54"/>
        <v>54.153550815649631</v>
      </c>
      <c r="M461" s="4">
        <f t="shared" si="55"/>
        <v>-9.2392508156496334</v>
      </c>
    </row>
    <row r="462" spans="2:13" x14ac:dyDescent="0.2">
      <c r="B462" s="21">
        <v>460</v>
      </c>
      <c r="C462" s="11" t="s">
        <v>461</v>
      </c>
      <c r="D462" s="2">
        <v>44.301000000000002</v>
      </c>
      <c r="E462" s="2">
        <f t="shared" si="51"/>
        <v>0.60139999999999816</v>
      </c>
      <c r="F462" s="2">
        <f t="shared" si="51"/>
        <v>-0.69290000000000163</v>
      </c>
      <c r="G462" s="10">
        <f t="shared" si="52"/>
        <v>3.7910072501597467</v>
      </c>
      <c r="H462" s="32">
        <f t="shared" si="53"/>
        <v>1.3483995275761274E-2</v>
      </c>
      <c r="I462" s="10">
        <v>155</v>
      </c>
      <c r="J462" s="10">
        <f t="shared" si="49"/>
        <v>24025</v>
      </c>
      <c r="K462" s="10">
        <f t="shared" si="50"/>
        <v>587.6061237747607</v>
      </c>
      <c r="L462" s="10">
        <f t="shared" si="54"/>
        <v>54.389187271584035</v>
      </c>
      <c r="M462" s="4">
        <f t="shared" si="55"/>
        <v>-10.088187271584033</v>
      </c>
    </row>
    <row r="463" spans="2:13" x14ac:dyDescent="0.2">
      <c r="B463" s="21">
        <v>461</v>
      </c>
      <c r="C463" s="11" t="s">
        <v>462</v>
      </c>
      <c r="D463" s="2">
        <v>44.9024</v>
      </c>
      <c r="E463" s="2">
        <f t="shared" si="51"/>
        <v>-9.1500000000003467E-2</v>
      </c>
      <c r="F463" s="2">
        <f t="shared" si="51"/>
        <v>-0.32339999999999236</v>
      </c>
      <c r="G463" s="10">
        <f t="shared" si="52"/>
        <v>3.804491245435508</v>
      </c>
      <c r="H463" s="32">
        <f t="shared" si="53"/>
        <v>-2.0398320366536993E-3</v>
      </c>
      <c r="I463" s="10">
        <v>156</v>
      </c>
      <c r="J463" s="10">
        <f t="shared" si="49"/>
        <v>24336</v>
      </c>
      <c r="K463" s="10">
        <f t="shared" si="50"/>
        <v>593.50063428793919</v>
      </c>
      <c r="L463" s="10">
        <f t="shared" si="54"/>
        <v>54.625849044206461</v>
      </c>
      <c r="M463" s="4">
        <f t="shared" si="55"/>
        <v>-9.7234490442064612</v>
      </c>
    </row>
    <row r="464" spans="2:13" x14ac:dyDescent="0.2">
      <c r="B464" s="21">
        <v>462</v>
      </c>
      <c r="C464" s="11" t="s">
        <v>463</v>
      </c>
      <c r="D464" s="2">
        <v>44.810899999999997</v>
      </c>
      <c r="E464" s="2">
        <f t="shared" si="51"/>
        <v>-0.41489999999999583</v>
      </c>
      <c r="F464" s="2">
        <f t="shared" si="51"/>
        <v>1.3323999999999927</v>
      </c>
      <c r="G464" s="10">
        <f t="shared" si="52"/>
        <v>3.8024514133988543</v>
      </c>
      <c r="H464" s="32">
        <f t="shared" si="53"/>
        <v>-9.3020381091211135E-3</v>
      </c>
      <c r="I464" s="10">
        <v>157</v>
      </c>
      <c r="J464" s="10">
        <f t="shared" si="49"/>
        <v>24649</v>
      </c>
      <c r="K464" s="10">
        <f t="shared" si="50"/>
        <v>596.98487190362016</v>
      </c>
      <c r="L464" s="10">
        <f t="shared" si="54"/>
        <v>54.863540594941554</v>
      </c>
      <c r="M464" s="4">
        <f t="shared" si="55"/>
        <v>-10.052640594941558</v>
      </c>
    </row>
    <row r="465" spans="2:13" x14ac:dyDescent="0.2">
      <c r="B465" s="21">
        <v>463</v>
      </c>
      <c r="C465" s="11" t="s">
        <v>464</v>
      </c>
      <c r="D465" s="2">
        <v>44.396000000000001</v>
      </c>
      <c r="E465" s="2">
        <f t="shared" si="51"/>
        <v>0.91749999999999687</v>
      </c>
      <c r="F465" s="2">
        <f t="shared" si="51"/>
        <v>1.4595000000000056</v>
      </c>
      <c r="G465" s="10">
        <f t="shared" si="52"/>
        <v>3.7931493752897332</v>
      </c>
      <c r="H465" s="32">
        <f t="shared" si="53"/>
        <v>2.0455626047161335E-2</v>
      </c>
      <c r="I465" s="10">
        <v>158</v>
      </c>
      <c r="J465" s="10">
        <f t="shared" si="49"/>
        <v>24964</v>
      </c>
      <c r="K465" s="10">
        <f t="shared" si="50"/>
        <v>599.31760129577788</v>
      </c>
      <c r="L465" s="10">
        <f t="shared" si="54"/>
        <v>55.102266404626981</v>
      </c>
      <c r="M465" s="4">
        <f t="shared" si="55"/>
        <v>-10.70626640462698</v>
      </c>
    </row>
    <row r="466" spans="2:13" x14ac:dyDescent="0.2">
      <c r="B466" s="21">
        <v>464</v>
      </c>
      <c r="C466" s="11" t="s">
        <v>465</v>
      </c>
      <c r="D466" s="2">
        <v>45.313499999999998</v>
      </c>
      <c r="E466" s="2">
        <f t="shared" si="51"/>
        <v>2.3770000000000024</v>
      </c>
      <c r="F466" s="2">
        <f t="shared" si="51"/>
        <v>-0.86550000000000438</v>
      </c>
      <c r="G466" s="10">
        <f t="shared" si="52"/>
        <v>3.8136050013368945</v>
      </c>
      <c r="H466" s="32">
        <f t="shared" si="53"/>
        <v>5.1127215296554063E-2</v>
      </c>
      <c r="I466" s="10">
        <v>159</v>
      </c>
      <c r="J466" s="10">
        <f t="shared" si="49"/>
        <v>25281</v>
      </c>
      <c r="K466" s="10">
        <f t="shared" si="50"/>
        <v>606.36319521256621</v>
      </c>
      <c r="L466" s="10">
        <f t="shared" si="54"/>
        <v>55.342030973597574</v>
      </c>
      <c r="M466" s="4">
        <f t="shared" si="55"/>
        <v>-10.028530973597576</v>
      </c>
    </row>
    <row r="467" spans="2:13" x14ac:dyDescent="0.2">
      <c r="B467" s="21">
        <v>465</v>
      </c>
      <c r="C467" s="11" t="s">
        <v>466</v>
      </c>
      <c r="D467" s="2">
        <v>47.6905</v>
      </c>
      <c r="E467" s="2">
        <f t="shared" si="51"/>
        <v>1.5114999999999981</v>
      </c>
      <c r="F467" s="2">
        <f t="shared" si="51"/>
        <v>-3.4999999999996589E-2</v>
      </c>
      <c r="G467" s="10">
        <f t="shared" si="52"/>
        <v>3.8647322166334486</v>
      </c>
      <c r="H467" s="32">
        <f t="shared" si="53"/>
        <v>3.1202056445112536E-2</v>
      </c>
      <c r="I467" s="10">
        <v>160</v>
      </c>
      <c r="J467" s="10">
        <f t="shared" si="49"/>
        <v>25600</v>
      </c>
      <c r="K467" s="10">
        <f t="shared" si="50"/>
        <v>618.35715466135173</v>
      </c>
      <c r="L467" s="10">
        <f t="shared" si="54"/>
        <v>55.582838821770309</v>
      </c>
      <c r="M467" s="4">
        <f t="shared" si="55"/>
        <v>-7.8923388217703092</v>
      </c>
    </row>
    <row r="468" spans="2:13" x14ac:dyDescent="0.2">
      <c r="B468" s="21">
        <v>466</v>
      </c>
      <c r="C468" s="11" t="s">
        <v>467</v>
      </c>
      <c r="D468" s="2">
        <v>49.201999999999998</v>
      </c>
      <c r="E468" s="2">
        <f t="shared" si="51"/>
        <v>1.4765000000000015</v>
      </c>
      <c r="F468" s="2">
        <f t="shared" si="51"/>
        <v>0.22739999999999583</v>
      </c>
      <c r="G468" s="10">
        <f t="shared" si="52"/>
        <v>3.8959342730785611</v>
      </c>
      <c r="H468" s="32">
        <f t="shared" si="53"/>
        <v>2.9567484462014626E-2</v>
      </c>
      <c r="I468" s="10">
        <v>161</v>
      </c>
      <c r="J468" s="10">
        <f t="shared" si="49"/>
        <v>25921</v>
      </c>
      <c r="K468" s="10">
        <f t="shared" si="50"/>
        <v>627.24541796564836</v>
      </c>
      <c r="L468" s="10">
        <f t="shared" si="54"/>
        <v>55.824694488729669</v>
      </c>
      <c r="M468" s="4">
        <f t="shared" si="55"/>
        <v>-6.622694488729671</v>
      </c>
    </row>
    <row r="469" spans="2:13" x14ac:dyDescent="0.2">
      <c r="B469" s="21">
        <v>467</v>
      </c>
      <c r="C469" s="11" t="s">
        <v>468</v>
      </c>
      <c r="D469" s="2">
        <v>50.6785</v>
      </c>
      <c r="E469" s="2">
        <f t="shared" si="51"/>
        <v>1.7038999999999973</v>
      </c>
      <c r="F469" s="2">
        <f t="shared" si="51"/>
        <v>-3.0847999999999942</v>
      </c>
      <c r="G469" s="10">
        <f t="shared" si="52"/>
        <v>3.9255017575405757</v>
      </c>
      <c r="H469" s="32">
        <f t="shared" si="53"/>
        <v>3.3068899504222315E-2</v>
      </c>
      <c r="I469" s="10">
        <v>162</v>
      </c>
      <c r="J469" s="10">
        <f t="shared" si="49"/>
        <v>26244</v>
      </c>
      <c r="K469" s="10">
        <f t="shared" si="50"/>
        <v>635.93128472157332</v>
      </c>
      <c r="L469" s="10">
        <f t="shared" si="54"/>
        <v>56.067602533812888</v>
      </c>
      <c r="M469" s="4">
        <f t="shared" si="55"/>
        <v>-5.3891025338128884</v>
      </c>
    </row>
    <row r="470" spans="2:13" x14ac:dyDescent="0.2">
      <c r="B470" s="21">
        <v>468</v>
      </c>
      <c r="C470" s="11" t="s">
        <v>469</v>
      </c>
      <c r="D470" s="2">
        <v>52.382399999999997</v>
      </c>
      <c r="E470" s="2">
        <f t="shared" si="51"/>
        <v>-1.3808999999999969</v>
      </c>
      <c r="F470" s="2">
        <f t="shared" si="51"/>
        <v>-0.43940000000000623</v>
      </c>
      <c r="G470" s="10">
        <f t="shared" si="52"/>
        <v>3.958570657044798</v>
      </c>
      <c r="H470" s="32">
        <f t="shared" si="53"/>
        <v>-2.6715612988283954E-2</v>
      </c>
      <c r="I470" s="10">
        <v>163</v>
      </c>
      <c r="J470" s="10">
        <f t="shared" si="49"/>
        <v>26569</v>
      </c>
      <c r="K470" s="10">
        <f t="shared" si="50"/>
        <v>645.24701709830208</v>
      </c>
      <c r="L470" s="10">
        <f t="shared" si="54"/>
        <v>56.311567536196257</v>
      </c>
      <c r="M470" s="4">
        <f t="shared" si="55"/>
        <v>-3.9291675361962604</v>
      </c>
    </row>
    <row r="471" spans="2:13" x14ac:dyDescent="0.2">
      <c r="B471" s="21">
        <v>469</v>
      </c>
      <c r="C471" s="11" t="s">
        <v>470</v>
      </c>
      <c r="D471" s="2">
        <v>51.0015</v>
      </c>
      <c r="E471" s="2">
        <f t="shared" si="51"/>
        <v>-1.8203000000000031</v>
      </c>
      <c r="F471" s="2">
        <f t="shared" si="51"/>
        <v>3.0026000000000082</v>
      </c>
      <c r="G471" s="10">
        <f t="shared" si="52"/>
        <v>3.9318550440565141</v>
      </c>
      <c r="H471" s="32">
        <f t="shared" si="53"/>
        <v>-3.6343607403479083E-2</v>
      </c>
      <c r="I471" s="10">
        <v>164</v>
      </c>
      <c r="J471" s="10">
        <f t="shared" si="49"/>
        <v>26896</v>
      </c>
      <c r="K471" s="10">
        <f t="shared" si="50"/>
        <v>644.82422722526826</v>
      </c>
      <c r="L471" s="10">
        <f t="shared" si="54"/>
        <v>56.556594094981108</v>
      </c>
      <c r="M471" s="4">
        <f t="shared" si="55"/>
        <v>-5.5550940949811078</v>
      </c>
    </row>
    <row r="472" spans="2:13" x14ac:dyDescent="0.2">
      <c r="B472" s="21">
        <v>470</v>
      </c>
      <c r="C472" s="11" t="s">
        <v>471</v>
      </c>
      <c r="D472" s="2">
        <v>49.181199999999997</v>
      </c>
      <c r="E472" s="2">
        <f t="shared" si="51"/>
        <v>1.182300000000005</v>
      </c>
      <c r="F472" s="2">
        <f t="shared" si="51"/>
        <v>0.14419999999999078</v>
      </c>
      <c r="G472" s="10">
        <f t="shared" si="52"/>
        <v>3.895511436653035</v>
      </c>
      <c r="H472" s="32">
        <f t="shared" si="53"/>
        <v>2.3755269710985516E-2</v>
      </c>
      <c r="I472" s="10">
        <v>165</v>
      </c>
      <c r="J472" s="10">
        <f t="shared" si="49"/>
        <v>27225</v>
      </c>
      <c r="K472" s="10">
        <f t="shared" si="50"/>
        <v>642.75938704775081</v>
      </c>
      <c r="L472" s="10">
        <f t="shared" si="54"/>
        <v>56.802686829280859</v>
      </c>
      <c r="M472" s="4">
        <f t="shared" si="55"/>
        <v>-7.6214868292808617</v>
      </c>
    </row>
    <row r="473" spans="2:13" x14ac:dyDescent="0.2">
      <c r="B473" s="21">
        <v>471</v>
      </c>
      <c r="C473" s="11" t="s">
        <v>472</v>
      </c>
      <c r="D473" s="2">
        <v>50.363500000000002</v>
      </c>
      <c r="E473" s="2">
        <f t="shared" si="51"/>
        <v>1.3264999999999958</v>
      </c>
      <c r="F473" s="2">
        <f t="shared" si="51"/>
        <v>1.3149000000000086</v>
      </c>
      <c r="G473" s="10">
        <f t="shared" si="52"/>
        <v>3.9192667063640205</v>
      </c>
      <c r="H473" s="32">
        <f t="shared" si="53"/>
        <v>2.599763284392731E-2</v>
      </c>
      <c r="I473" s="10">
        <v>166</v>
      </c>
      <c r="J473" s="10">
        <f t="shared" si="49"/>
        <v>27556</v>
      </c>
      <c r="K473" s="10">
        <f t="shared" si="50"/>
        <v>650.59827325642743</v>
      </c>
      <c r="L473" s="10">
        <f t="shared" si="54"/>
        <v>57.049850378307717</v>
      </c>
      <c r="M473" s="4">
        <f t="shared" si="55"/>
        <v>-6.6863503783077149</v>
      </c>
    </row>
    <row r="474" spans="2:13" x14ac:dyDescent="0.2">
      <c r="B474" s="21">
        <v>472</v>
      </c>
      <c r="C474" s="11" t="s">
        <v>473</v>
      </c>
      <c r="D474" s="2">
        <v>51.69</v>
      </c>
      <c r="E474" s="2">
        <f t="shared" si="51"/>
        <v>2.6414000000000044</v>
      </c>
      <c r="F474" s="2">
        <f t="shared" si="51"/>
        <v>-1.0304000000000073</v>
      </c>
      <c r="G474" s="10">
        <f t="shared" si="52"/>
        <v>3.9452643392079478</v>
      </c>
      <c r="H474" s="32">
        <f t="shared" si="53"/>
        <v>4.9837989475535416E-2</v>
      </c>
      <c r="I474" s="10">
        <v>167</v>
      </c>
      <c r="J474" s="10">
        <f t="shared" si="49"/>
        <v>27889</v>
      </c>
      <c r="K474" s="10">
        <f t="shared" si="50"/>
        <v>658.85914464772725</v>
      </c>
      <c r="L474" s="10">
        <f t="shared" si="54"/>
        <v>57.298089401460551</v>
      </c>
      <c r="M474" s="4">
        <f t="shared" si="55"/>
        <v>-5.6080894014605533</v>
      </c>
    </row>
    <row r="475" spans="2:13" x14ac:dyDescent="0.2">
      <c r="B475" s="21">
        <v>473</v>
      </c>
      <c r="C475" s="11" t="s">
        <v>474</v>
      </c>
      <c r="D475" s="2">
        <v>54.331400000000002</v>
      </c>
      <c r="E475" s="2">
        <f t="shared" si="51"/>
        <v>1.6109999999999971</v>
      </c>
      <c r="F475" s="2">
        <f t="shared" si="51"/>
        <v>-2.1285999999999987</v>
      </c>
      <c r="G475" s="10">
        <f t="shared" si="52"/>
        <v>3.9951023286834833</v>
      </c>
      <c r="H475" s="32">
        <f t="shared" si="53"/>
        <v>2.9220261280493709E-2</v>
      </c>
      <c r="I475" s="10">
        <v>168</v>
      </c>
      <c r="J475" s="10">
        <f t="shared" si="49"/>
        <v>28224</v>
      </c>
      <c r="K475" s="10">
        <f t="shared" si="50"/>
        <v>671.17719121882521</v>
      </c>
      <c r="L475" s="10">
        <f t="shared" si="54"/>
        <v>57.547408578412337</v>
      </c>
      <c r="M475" s="4">
        <f t="shared" si="55"/>
        <v>-3.2160085784123353</v>
      </c>
    </row>
    <row r="476" spans="2:13" x14ac:dyDescent="0.2">
      <c r="B476" s="21">
        <v>474</v>
      </c>
      <c r="C476" s="11" t="s">
        <v>475</v>
      </c>
      <c r="D476" s="2">
        <v>55.942399999999999</v>
      </c>
      <c r="E476" s="2">
        <f t="shared" si="51"/>
        <v>-0.51760000000000161</v>
      </c>
      <c r="F476" s="2">
        <f t="shared" si="51"/>
        <v>0.58630000000000138</v>
      </c>
      <c r="G476" s="10">
        <f t="shared" si="52"/>
        <v>4.024322589963977</v>
      </c>
      <c r="H476" s="32">
        <f t="shared" si="53"/>
        <v>-9.2954429480398559E-3</v>
      </c>
      <c r="I476" s="10">
        <v>169</v>
      </c>
      <c r="J476" s="10">
        <f t="shared" si="49"/>
        <v>28561</v>
      </c>
      <c r="K476" s="10">
        <f t="shared" si="50"/>
        <v>680.11051770391214</v>
      </c>
      <c r="L476" s="10">
        <f t="shared" si="54"/>
        <v>57.797812609198552</v>
      </c>
      <c r="M476" s="4">
        <f t="shared" si="55"/>
        <v>-1.8554126091985523</v>
      </c>
    </row>
    <row r="477" spans="2:13" x14ac:dyDescent="0.2">
      <c r="B477" s="21">
        <v>475</v>
      </c>
      <c r="C477" s="11" t="s">
        <v>476</v>
      </c>
      <c r="D477" s="2">
        <v>55.424799999999998</v>
      </c>
      <c r="E477" s="2">
        <f t="shared" si="51"/>
        <v>6.8699999999999761E-2</v>
      </c>
      <c r="F477" s="2">
        <f t="shared" si="51"/>
        <v>-1.2121999999999957</v>
      </c>
      <c r="G477" s="10">
        <f t="shared" si="52"/>
        <v>4.0150271470159371</v>
      </c>
      <c r="H477" s="32">
        <f t="shared" si="53"/>
        <v>1.2387497605894637E-3</v>
      </c>
      <c r="I477" s="10">
        <v>170</v>
      </c>
      <c r="J477" s="10">
        <f t="shared" si="49"/>
        <v>28900</v>
      </c>
      <c r="K477" s="10">
        <f t="shared" si="50"/>
        <v>682.55461499270928</v>
      </c>
      <c r="L477" s="10">
        <f t="shared" si="54"/>
        <v>58.049306214305943</v>
      </c>
      <c r="M477" s="4">
        <f t="shared" si="55"/>
        <v>-2.6245062143059457</v>
      </c>
    </row>
    <row r="478" spans="2:13" x14ac:dyDescent="0.2">
      <c r="B478" s="21">
        <v>476</v>
      </c>
      <c r="C478" s="11" t="s">
        <v>477</v>
      </c>
      <c r="D478" s="2">
        <v>55.493499999999997</v>
      </c>
      <c r="E478" s="2">
        <f t="shared" si="51"/>
        <v>-1.143499999999996</v>
      </c>
      <c r="F478" s="2">
        <f t="shared" si="51"/>
        <v>-0.10700000000000642</v>
      </c>
      <c r="G478" s="10">
        <f t="shared" si="52"/>
        <v>4.0162658967765266</v>
      </c>
      <c r="H478" s="32">
        <f t="shared" si="53"/>
        <v>-2.0821283209308206E-2</v>
      </c>
      <c r="I478" s="10">
        <v>171</v>
      </c>
      <c r="J478" s="10">
        <f t="shared" si="49"/>
        <v>29241</v>
      </c>
      <c r="K478" s="10">
        <f t="shared" si="50"/>
        <v>686.78146834878601</v>
      </c>
      <c r="L478" s="10">
        <f t="shared" si="54"/>
        <v>58.301894134761127</v>
      </c>
      <c r="M478" s="4">
        <f t="shared" si="55"/>
        <v>-2.8083941347611301</v>
      </c>
    </row>
    <row r="479" spans="2:13" x14ac:dyDescent="0.2">
      <c r="B479" s="21">
        <v>477</v>
      </c>
      <c r="C479" s="11" t="s">
        <v>478</v>
      </c>
      <c r="D479" s="2">
        <v>54.35</v>
      </c>
      <c r="E479" s="2">
        <f t="shared" si="51"/>
        <v>-1.2505000000000024</v>
      </c>
      <c r="F479" s="2">
        <f t="shared" si="51"/>
        <v>2.9355000000000047</v>
      </c>
      <c r="G479" s="10">
        <f t="shared" si="52"/>
        <v>3.9954446135672184</v>
      </c>
      <c r="H479" s="32">
        <f t="shared" si="53"/>
        <v>-2.327710155951479E-2</v>
      </c>
      <c r="I479" s="10">
        <v>172</v>
      </c>
      <c r="J479" s="10">
        <f t="shared" si="49"/>
        <v>29584</v>
      </c>
      <c r="K479" s="10">
        <f t="shared" si="50"/>
        <v>687.21647353356161</v>
      </c>
      <c r="L479" s="10">
        <f t="shared" si="54"/>
        <v>58.555581132220382</v>
      </c>
      <c r="M479" s="4">
        <f t="shared" si="55"/>
        <v>-4.2055811322203809</v>
      </c>
    </row>
    <row r="480" spans="2:13" x14ac:dyDescent="0.2">
      <c r="B480" s="21">
        <v>478</v>
      </c>
      <c r="C480" s="11" t="s">
        <v>479</v>
      </c>
      <c r="D480" s="2">
        <v>53.099499999999999</v>
      </c>
      <c r="E480" s="2">
        <f t="shared" si="51"/>
        <v>1.6850000000000023</v>
      </c>
      <c r="F480" s="2">
        <f t="shared" si="51"/>
        <v>-1.8225000000000051</v>
      </c>
      <c r="G480" s="10">
        <f t="shared" si="52"/>
        <v>3.9721675120077036</v>
      </c>
      <c r="H480" s="32">
        <f t="shared" si="53"/>
        <v>3.1239795222261613E-2</v>
      </c>
      <c r="I480" s="10">
        <v>173</v>
      </c>
      <c r="J480" s="10">
        <f t="shared" si="49"/>
        <v>29929</v>
      </c>
      <c r="K480" s="10">
        <f t="shared" si="50"/>
        <v>687.18497957733268</v>
      </c>
      <c r="L480" s="10">
        <f t="shared" si="54"/>
        <v>58.810371989059036</v>
      </c>
      <c r="M480" s="4">
        <f t="shared" si="55"/>
        <v>-5.7108719890590365</v>
      </c>
    </row>
    <row r="481" spans="2:13" x14ac:dyDescent="0.2">
      <c r="B481" s="21">
        <v>479</v>
      </c>
      <c r="C481" s="11" t="s">
        <v>480</v>
      </c>
      <c r="D481" s="2">
        <v>54.784500000000001</v>
      </c>
      <c r="E481" s="2">
        <f t="shared" si="51"/>
        <v>-0.13750000000000284</v>
      </c>
      <c r="F481" s="2">
        <f t="shared" si="51"/>
        <v>-0.28049999999999642</v>
      </c>
      <c r="G481" s="10">
        <f t="shared" si="52"/>
        <v>4.0034073072299652</v>
      </c>
      <c r="H481" s="32">
        <f t="shared" si="53"/>
        <v>-2.5129888991868299E-3</v>
      </c>
      <c r="I481" s="10">
        <v>174</v>
      </c>
      <c r="J481" s="10">
        <f t="shared" si="49"/>
        <v>30276</v>
      </c>
      <c r="K481" s="10">
        <f t="shared" si="50"/>
        <v>696.59287145801397</v>
      </c>
      <c r="L481" s="10">
        <f t="shared" si="54"/>
        <v>59.066271508461973</v>
      </c>
      <c r="M481" s="4">
        <f t="shared" si="55"/>
        <v>-4.2817715084619721</v>
      </c>
    </row>
    <row r="482" spans="2:13" x14ac:dyDescent="0.2">
      <c r="B482" s="21">
        <v>480</v>
      </c>
      <c r="C482" s="11" t="s">
        <v>481</v>
      </c>
      <c r="D482" s="2">
        <v>54.646999999999998</v>
      </c>
      <c r="E482" s="2">
        <f t="shared" si="51"/>
        <v>-0.41799999999999926</v>
      </c>
      <c r="F482" s="2">
        <f t="shared" si="51"/>
        <v>-3.1000000000034333E-3</v>
      </c>
      <c r="G482" s="10">
        <f t="shared" si="52"/>
        <v>4.0008943183307784</v>
      </c>
      <c r="H482" s="32">
        <f t="shared" si="53"/>
        <v>-7.6784976256996096E-3</v>
      </c>
      <c r="I482" s="10">
        <v>175</v>
      </c>
      <c r="J482" s="10">
        <f t="shared" si="49"/>
        <v>30625</v>
      </c>
      <c r="K482" s="10">
        <f t="shared" si="50"/>
        <v>700.15650570788625</v>
      </c>
      <c r="L482" s="10">
        <f t="shared" si="54"/>
        <v>59.32328451451383</v>
      </c>
      <c r="M482" s="4">
        <f t="shared" si="55"/>
        <v>-4.6762845145138314</v>
      </c>
    </row>
    <row r="483" spans="2:13" x14ac:dyDescent="0.2">
      <c r="B483" s="21">
        <v>481</v>
      </c>
      <c r="C483" s="11" t="s">
        <v>482</v>
      </c>
      <c r="D483" s="2">
        <v>54.228999999999999</v>
      </c>
      <c r="E483" s="2">
        <f t="shared" si="51"/>
        <v>-0.42110000000000269</v>
      </c>
      <c r="F483" s="2">
        <f t="shared" si="51"/>
        <v>1.0361000000000047</v>
      </c>
      <c r="G483" s="10">
        <f t="shared" si="52"/>
        <v>3.9932158207050787</v>
      </c>
      <c r="H483" s="32">
        <f t="shared" si="53"/>
        <v>-7.7955241686007426E-3</v>
      </c>
      <c r="I483" s="10">
        <v>176</v>
      </c>
      <c r="J483" s="10">
        <f t="shared" si="49"/>
        <v>30976</v>
      </c>
      <c r="K483" s="10">
        <f t="shared" si="50"/>
        <v>702.80598444409384</v>
      </c>
      <c r="L483" s="10">
        <f t="shared" si="54"/>
        <v>59.581415852290306</v>
      </c>
      <c r="M483" s="4">
        <f t="shared" si="55"/>
        <v>-5.3524158522903065</v>
      </c>
    </row>
    <row r="484" spans="2:13" x14ac:dyDescent="0.2">
      <c r="B484" s="21">
        <v>482</v>
      </c>
      <c r="C484" s="11" t="s">
        <v>483</v>
      </c>
      <c r="D484" s="2">
        <v>53.807899999999997</v>
      </c>
      <c r="E484" s="2">
        <f t="shared" si="51"/>
        <v>0.61500000000000199</v>
      </c>
      <c r="F484" s="2">
        <f t="shared" si="51"/>
        <v>-0.71430000000000149</v>
      </c>
      <c r="G484" s="10">
        <f t="shared" si="52"/>
        <v>3.985420296536478</v>
      </c>
      <c r="H484" s="32">
        <f t="shared" si="53"/>
        <v>1.1364724630701595E-2</v>
      </c>
      <c r="I484" s="10">
        <v>177</v>
      </c>
      <c r="J484" s="10">
        <f t="shared" si="49"/>
        <v>31329</v>
      </c>
      <c r="K484" s="10">
        <f t="shared" si="50"/>
        <v>705.41939248695655</v>
      </c>
      <c r="L484" s="10">
        <f t="shared" si="54"/>
        <v>59.84067038794916</v>
      </c>
      <c r="M484" s="4">
        <f t="shared" si="55"/>
        <v>-6.0327703879491636</v>
      </c>
    </row>
    <row r="485" spans="2:13" x14ac:dyDescent="0.2">
      <c r="B485" s="21">
        <v>483</v>
      </c>
      <c r="C485" s="11" t="s">
        <v>484</v>
      </c>
      <c r="D485" s="2">
        <v>54.422899999999998</v>
      </c>
      <c r="E485" s="2">
        <f t="shared" si="51"/>
        <v>-9.92999999999995E-2</v>
      </c>
      <c r="F485" s="2">
        <f t="shared" si="51"/>
        <v>0.76019999999999754</v>
      </c>
      <c r="G485" s="10">
        <f t="shared" si="52"/>
        <v>3.9967850211671796</v>
      </c>
      <c r="H485" s="32">
        <f t="shared" si="53"/>
        <v>-1.8262661805055203E-3</v>
      </c>
      <c r="I485" s="10">
        <v>178</v>
      </c>
      <c r="J485" s="10">
        <f t="shared" si="49"/>
        <v>31684</v>
      </c>
      <c r="K485" s="10">
        <f t="shared" si="50"/>
        <v>711.42773376775801</v>
      </c>
      <c r="L485" s="10">
        <f t="shared" si="54"/>
        <v>60.101053008822085</v>
      </c>
      <c r="M485" s="4">
        <f t="shared" si="55"/>
        <v>-5.6781530088220862</v>
      </c>
    </row>
    <row r="486" spans="2:13" x14ac:dyDescent="0.2">
      <c r="B486" s="21">
        <v>484</v>
      </c>
      <c r="C486" s="11" t="s">
        <v>485</v>
      </c>
      <c r="D486" s="2">
        <v>54.323599999999999</v>
      </c>
      <c r="E486" s="2">
        <f t="shared" si="51"/>
        <v>0.66089999999999804</v>
      </c>
      <c r="F486" s="2">
        <f t="shared" si="51"/>
        <v>2.7381000000000029</v>
      </c>
      <c r="G486" s="10">
        <f t="shared" si="52"/>
        <v>3.9949587549866741</v>
      </c>
      <c r="H486" s="32">
        <f t="shared" si="53"/>
        <v>1.2092572345772101E-2</v>
      </c>
      <c r="I486" s="10">
        <v>179</v>
      </c>
      <c r="J486" s="10">
        <f t="shared" si="49"/>
        <v>32041</v>
      </c>
      <c r="K486" s="10">
        <f t="shared" si="50"/>
        <v>715.09761714261469</v>
      </c>
      <c r="L486" s="10">
        <f t="shared" si="54"/>
        <v>60.362568623507016</v>
      </c>
      <c r="M486" s="4">
        <f t="shared" si="55"/>
        <v>-6.0389686235070172</v>
      </c>
    </row>
    <row r="487" spans="2:13" x14ac:dyDescent="0.2">
      <c r="B487" s="21">
        <v>485</v>
      </c>
      <c r="C487" s="11" t="s">
        <v>486</v>
      </c>
      <c r="D487" s="2">
        <v>54.984499999999997</v>
      </c>
      <c r="E487" s="2">
        <f t="shared" si="51"/>
        <v>3.3990000000000009</v>
      </c>
      <c r="F487" s="2">
        <f t="shared" si="51"/>
        <v>-2.0215999999999994</v>
      </c>
      <c r="G487" s="10">
        <f t="shared" si="52"/>
        <v>4.0070513273324462</v>
      </c>
      <c r="H487" s="32">
        <f t="shared" si="53"/>
        <v>5.9981988334840253E-2</v>
      </c>
      <c r="I487" s="10">
        <v>180</v>
      </c>
      <c r="J487" s="10">
        <f t="shared" si="49"/>
        <v>32400</v>
      </c>
      <c r="K487" s="10">
        <f t="shared" si="50"/>
        <v>721.26923891984029</v>
      </c>
      <c r="L487" s="10">
        <f t="shared" si="54"/>
        <v>60.625222161960288</v>
      </c>
      <c r="M487" s="4">
        <f t="shared" si="55"/>
        <v>-5.6407221619602907</v>
      </c>
    </row>
    <row r="488" spans="2:13" x14ac:dyDescent="0.2">
      <c r="B488" s="21">
        <v>486</v>
      </c>
      <c r="C488" s="11" t="s">
        <v>487</v>
      </c>
      <c r="D488" s="2">
        <v>58.383499999999998</v>
      </c>
      <c r="E488" s="2">
        <f t="shared" si="51"/>
        <v>1.3774000000000015</v>
      </c>
      <c r="F488" s="2">
        <f t="shared" si="51"/>
        <v>1.6725999999999956</v>
      </c>
      <c r="G488" s="10">
        <f t="shared" si="52"/>
        <v>4.0670333156672864</v>
      </c>
      <c r="H488" s="32">
        <f t="shared" si="53"/>
        <v>2.3318285284834595E-2</v>
      </c>
      <c r="I488" s="10">
        <v>181</v>
      </c>
      <c r="J488" s="10">
        <f t="shared" si="49"/>
        <v>32761</v>
      </c>
      <c r="K488" s="10">
        <f t="shared" si="50"/>
        <v>736.13303013577888</v>
      </c>
      <c r="L488" s="10">
        <f t="shared" si="54"/>
        <v>60.889018575589979</v>
      </c>
      <c r="M488" s="4">
        <f t="shared" si="55"/>
        <v>-2.5055185755899814</v>
      </c>
    </row>
    <row r="489" spans="2:13" x14ac:dyDescent="0.2">
      <c r="B489" s="21">
        <v>487</v>
      </c>
      <c r="C489" s="11" t="s">
        <v>488</v>
      </c>
      <c r="D489" s="2">
        <v>59.760899999999999</v>
      </c>
      <c r="E489" s="2">
        <f t="shared" si="51"/>
        <v>3.0499999999999972</v>
      </c>
      <c r="F489" s="2">
        <f t="shared" si="51"/>
        <v>-2.2128999999999905</v>
      </c>
      <c r="G489" s="10">
        <f t="shared" si="52"/>
        <v>4.090351600952121</v>
      </c>
      <c r="H489" s="32">
        <f t="shared" si="53"/>
        <v>4.9777024340024845E-2</v>
      </c>
      <c r="I489" s="10">
        <v>182</v>
      </c>
      <c r="J489" s="10">
        <f t="shared" si="49"/>
        <v>33124</v>
      </c>
      <c r="K489" s="10">
        <f t="shared" si="50"/>
        <v>744.44399137328605</v>
      </c>
      <c r="L489" s="10">
        <f t="shared" si="54"/>
        <v>61.153962837348871</v>
      </c>
      <c r="M489" s="4">
        <f t="shared" si="55"/>
        <v>-1.3930628373488716</v>
      </c>
    </row>
    <row r="490" spans="2:13" x14ac:dyDescent="0.2">
      <c r="B490" s="21">
        <v>488</v>
      </c>
      <c r="C490" s="11" t="s">
        <v>489</v>
      </c>
      <c r="D490" s="2">
        <v>62.810899999999997</v>
      </c>
      <c r="E490" s="2">
        <f t="shared" si="51"/>
        <v>0.83710000000000662</v>
      </c>
      <c r="F490" s="2">
        <f t="shared" si="51"/>
        <v>-2.8792000000000115</v>
      </c>
      <c r="G490" s="10">
        <f t="shared" si="52"/>
        <v>4.1401286252921459</v>
      </c>
      <c r="H490" s="32">
        <f t="shared" si="53"/>
        <v>1.3239277379415881E-2</v>
      </c>
      <c r="I490" s="10">
        <v>183</v>
      </c>
      <c r="J490" s="10">
        <f t="shared" si="49"/>
        <v>33489</v>
      </c>
      <c r="K490" s="10">
        <f t="shared" si="50"/>
        <v>757.64353842846265</v>
      </c>
      <c r="L490" s="10">
        <f t="shared" si="54"/>
        <v>61.420059941828576</v>
      </c>
      <c r="M490" s="4">
        <f t="shared" si="55"/>
        <v>1.3908400581714204</v>
      </c>
    </row>
    <row r="491" spans="2:13" x14ac:dyDescent="0.2">
      <c r="B491" s="21">
        <v>489</v>
      </c>
      <c r="C491" s="11" t="s">
        <v>490</v>
      </c>
      <c r="D491" s="2">
        <v>63.648000000000003</v>
      </c>
      <c r="E491" s="2">
        <f t="shared" si="51"/>
        <v>-2.0421000000000049</v>
      </c>
      <c r="F491" s="2">
        <f t="shared" si="51"/>
        <v>2.9541000000000039</v>
      </c>
      <c r="G491" s="10">
        <f t="shared" si="52"/>
        <v>4.1533679026715618</v>
      </c>
      <c r="H491" s="32">
        <f t="shared" si="53"/>
        <v>-3.2610257497845296E-2</v>
      </c>
      <c r="I491" s="10">
        <v>184</v>
      </c>
      <c r="J491" s="10">
        <f t="shared" si="49"/>
        <v>33856</v>
      </c>
      <c r="K491" s="10">
        <f t="shared" si="50"/>
        <v>764.21969409156736</v>
      </c>
      <c r="L491" s="10">
        <f t="shared" si="54"/>
        <v>61.68731490535329</v>
      </c>
      <c r="M491" s="4">
        <f t="shared" si="55"/>
        <v>1.9606850946467134</v>
      </c>
    </row>
    <row r="492" spans="2:13" x14ac:dyDescent="0.2">
      <c r="B492" s="21">
        <v>490</v>
      </c>
      <c r="C492" s="11" t="s">
        <v>491</v>
      </c>
      <c r="D492" s="2">
        <v>61.605899999999998</v>
      </c>
      <c r="E492" s="2">
        <f t="shared" si="51"/>
        <v>0.91199999999999903</v>
      </c>
      <c r="F492" s="2">
        <f t="shared" si="51"/>
        <v>-1.6188999999999965</v>
      </c>
      <c r="G492" s="10">
        <f t="shared" si="52"/>
        <v>4.1207576451737165</v>
      </c>
      <c r="H492" s="32">
        <f t="shared" si="53"/>
        <v>1.4695270563988672E-2</v>
      </c>
      <c r="I492" s="10">
        <v>185</v>
      </c>
      <c r="J492" s="10">
        <f t="shared" si="49"/>
        <v>34225</v>
      </c>
      <c r="K492" s="10">
        <f t="shared" si="50"/>
        <v>762.3401643571375</v>
      </c>
      <c r="L492" s="10">
        <f t="shared" si="54"/>
        <v>61.955732766074767</v>
      </c>
      <c r="M492" s="4">
        <f t="shared" si="55"/>
        <v>-0.3498327660747691</v>
      </c>
    </row>
    <row r="493" spans="2:13" x14ac:dyDescent="0.2">
      <c r="B493" s="21">
        <v>491</v>
      </c>
      <c r="C493" s="11" t="s">
        <v>492</v>
      </c>
      <c r="D493" s="2">
        <v>62.517899999999997</v>
      </c>
      <c r="E493" s="2">
        <f t="shared" si="51"/>
        <v>-0.70689999999999742</v>
      </c>
      <c r="F493" s="2">
        <f t="shared" si="51"/>
        <v>1.0015999999999963</v>
      </c>
      <c r="G493" s="10">
        <f t="shared" si="52"/>
        <v>4.1354529157377051</v>
      </c>
      <c r="H493" s="32">
        <f t="shared" si="53"/>
        <v>-1.137157358551999E-2</v>
      </c>
      <c r="I493" s="10">
        <v>186</v>
      </c>
      <c r="J493" s="10">
        <f t="shared" si="49"/>
        <v>34596</v>
      </c>
      <c r="K493" s="10">
        <f t="shared" si="50"/>
        <v>769.19424232721315</v>
      </c>
      <c r="L493" s="10">
        <f t="shared" si="54"/>
        <v>62.225318584066962</v>
      </c>
      <c r="M493" s="4">
        <f t="shared" si="55"/>
        <v>0.29258141593303577</v>
      </c>
    </row>
    <row r="494" spans="2:13" x14ac:dyDescent="0.2">
      <c r="B494" s="21">
        <v>492</v>
      </c>
      <c r="C494" s="11" t="s">
        <v>493</v>
      </c>
      <c r="D494" s="2">
        <v>61.811</v>
      </c>
      <c r="E494" s="2">
        <f t="shared" si="51"/>
        <v>0.29469999999999885</v>
      </c>
      <c r="F494" s="2">
        <f t="shared" si="51"/>
        <v>-0.23619999999999663</v>
      </c>
      <c r="G494" s="10">
        <f t="shared" si="52"/>
        <v>4.1240813421521851</v>
      </c>
      <c r="H494" s="32">
        <f t="shared" si="53"/>
        <v>4.756430014651869E-3</v>
      </c>
      <c r="I494" s="10">
        <v>187</v>
      </c>
      <c r="J494" s="10">
        <f t="shared" si="49"/>
        <v>34969</v>
      </c>
      <c r="K494" s="10">
        <f t="shared" si="50"/>
        <v>771.20321098245859</v>
      </c>
      <c r="L494" s="10">
        <f t="shared" si="54"/>
        <v>62.496077441421527</v>
      </c>
      <c r="M494" s="4">
        <f t="shared" si="55"/>
        <v>-0.6850774414215266</v>
      </c>
    </row>
    <row r="495" spans="2:13" x14ac:dyDescent="0.2">
      <c r="B495" s="21">
        <v>493</v>
      </c>
      <c r="C495" s="11" t="s">
        <v>494</v>
      </c>
      <c r="D495" s="2">
        <v>62.105699999999999</v>
      </c>
      <c r="E495" s="2">
        <f t="shared" si="51"/>
        <v>5.8500000000002217E-2</v>
      </c>
      <c r="F495" s="2">
        <f t="shared" si="51"/>
        <v>-1.2751000000000019</v>
      </c>
      <c r="G495" s="10">
        <f t="shared" si="52"/>
        <v>4.128837772166837</v>
      </c>
      <c r="H495" s="32">
        <f t="shared" si="53"/>
        <v>9.4149917753760803E-4</v>
      </c>
      <c r="I495" s="10">
        <v>188</v>
      </c>
      <c r="J495" s="10">
        <f t="shared" si="49"/>
        <v>35344</v>
      </c>
      <c r="K495" s="10">
        <f t="shared" si="50"/>
        <v>776.22150116736532</v>
      </c>
      <c r="L495" s="10">
        <f t="shared" si="54"/>
        <v>62.768014442343812</v>
      </c>
      <c r="M495" s="4">
        <f t="shared" si="55"/>
        <v>-0.66231444234381343</v>
      </c>
    </row>
    <row r="496" spans="2:13" x14ac:dyDescent="0.2">
      <c r="B496" s="21">
        <v>494</v>
      </c>
      <c r="C496" s="11" t="s">
        <v>495</v>
      </c>
      <c r="D496" s="2">
        <v>62.164200000000001</v>
      </c>
      <c r="E496" s="2">
        <f t="shared" si="51"/>
        <v>-1.2165999999999997</v>
      </c>
      <c r="F496" s="2">
        <f t="shared" si="51"/>
        <v>0.61540000000000106</v>
      </c>
      <c r="G496" s="10">
        <f t="shared" si="52"/>
        <v>4.1297792713443746</v>
      </c>
      <c r="H496" s="32">
        <f t="shared" si="53"/>
        <v>-1.9764792730516234E-2</v>
      </c>
      <c r="I496" s="10">
        <v>189</v>
      </c>
      <c r="J496" s="10">
        <f t="shared" si="49"/>
        <v>35721</v>
      </c>
      <c r="K496" s="10">
        <f t="shared" si="50"/>
        <v>780.5282822840868</v>
      </c>
      <c r="L496" s="10">
        <f t="shared" si="54"/>
        <v>63.041134713248702</v>
      </c>
      <c r="M496" s="4">
        <f t="shared" si="55"/>
        <v>-0.87693471324870131</v>
      </c>
    </row>
    <row r="497" spans="2:13" x14ac:dyDescent="0.2">
      <c r="B497" s="21">
        <v>495</v>
      </c>
      <c r="C497" s="11" t="s">
        <v>496</v>
      </c>
      <c r="D497" s="2">
        <v>60.947600000000001</v>
      </c>
      <c r="E497" s="2">
        <f t="shared" si="51"/>
        <v>-0.60119999999999862</v>
      </c>
      <c r="F497" s="2">
        <f t="shared" si="51"/>
        <v>-0.46090000000000231</v>
      </c>
      <c r="G497" s="10">
        <f t="shared" si="52"/>
        <v>4.1100144786138584</v>
      </c>
      <c r="H497" s="32">
        <f t="shared" si="53"/>
        <v>-9.9131848793971855E-3</v>
      </c>
      <c r="I497" s="10">
        <v>190</v>
      </c>
      <c r="J497" s="10">
        <f t="shared" si="49"/>
        <v>36100</v>
      </c>
      <c r="K497" s="10">
        <f t="shared" si="50"/>
        <v>780.90275093663308</v>
      </c>
      <c r="L497" s="10">
        <f t="shared" si="54"/>
        <v>63.315443402857703</v>
      </c>
      <c r="M497" s="4">
        <f t="shared" si="55"/>
        <v>-2.3678434028577016</v>
      </c>
    </row>
    <row r="498" spans="2:13" x14ac:dyDescent="0.2">
      <c r="B498" s="21">
        <v>496</v>
      </c>
      <c r="C498" s="11" t="s">
        <v>497</v>
      </c>
      <c r="D498" s="2">
        <v>60.346400000000003</v>
      </c>
      <c r="E498" s="2">
        <f t="shared" si="51"/>
        <v>-1.0621000000000009</v>
      </c>
      <c r="F498" s="2">
        <f t="shared" si="51"/>
        <v>1.5144999999999982</v>
      </c>
      <c r="G498" s="10">
        <f t="shared" si="52"/>
        <v>4.1001012937344612</v>
      </c>
      <c r="H498" s="32">
        <f t="shared" si="53"/>
        <v>-1.7756778265307638E-2</v>
      </c>
      <c r="I498" s="10">
        <v>191</v>
      </c>
      <c r="J498" s="10">
        <f t="shared" si="49"/>
        <v>36481</v>
      </c>
      <c r="K498" s="10">
        <f t="shared" si="50"/>
        <v>783.11934710328205</v>
      </c>
      <c r="L498" s="10">
        <f t="shared" si="54"/>
        <v>63.590945682295526</v>
      </c>
      <c r="M498" s="4">
        <f t="shared" si="55"/>
        <v>-3.2445456822955236</v>
      </c>
    </row>
    <row r="499" spans="2:13" x14ac:dyDescent="0.2">
      <c r="B499" s="21">
        <v>497</v>
      </c>
      <c r="C499" s="11" t="s">
        <v>498</v>
      </c>
      <c r="D499" s="2">
        <v>59.284300000000002</v>
      </c>
      <c r="E499" s="2">
        <f t="shared" si="51"/>
        <v>0.45239999999999725</v>
      </c>
      <c r="F499" s="2">
        <f t="shared" si="51"/>
        <v>-9.3499999999998806E-2</v>
      </c>
      <c r="G499" s="10">
        <f t="shared" si="52"/>
        <v>4.0823445154691536</v>
      </c>
      <c r="H499" s="32">
        <f t="shared" si="53"/>
        <v>7.6020564224537068E-3</v>
      </c>
      <c r="I499" s="10">
        <v>192</v>
      </c>
      <c r="J499" s="10">
        <f t="shared" si="49"/>
        <v>36864</v>
      </c>
      <c r="K499" s="10">
        <f t="shared" si="50"/>
        <v>783.81014697007754</v>
      </c>
      <c r="L499" s="10">
        <f t="shared" si="54"/>
        <v>63.867646745188054</v>
      </c>
      <c r="M499" s="4">
        <f t="shared" si="55"/>
        <v>-4.5833467451880523</v>
      </c>
    </row>
    <row r="500" spans="2:13" x14ac:dyDescent="0.2">
      <c r="B500" s="21">
        <v>498</v>
      </c>
      <c r="C500" s="11" t="s">
        <v>499</v>
      </c>
      <c r="D500" s="2">
        <v>59.736699999999999</v>
      </c>
      <c r="E500" s="2">
        <f t="shared" si="51"/>
        <v>0.35889999999999844</v>
      </c>
      <c r="F500" s="2">
        <f t="shared" si="51"/>
        <v>0.41930000000000689</v>
      </c>
      <c r="G500" s="10">
        <f t="shared" si="52"/>
        <v>4.0899465718916073</v>
      </c>
      <c r="H500" s="32">
        <f t="shared" si="53"/>
        <v>5.9900556549994377E-3</v>
      </c>
      <c r="I500" s="10">
        <v>193</v>
      </c>
      <c r="J500" s="10">
        <f t="shared" si="49"/>
        <v>37249</v>
      </c>
      <c r="K500" s="10">
        <f t="shared" si="50"/>
        <v>789.35968837508017</v>
      </c>
      <c r="L500" s="10">
        <f t="shared" si="54"/>
        <v>64.145551807759801</v>
      </c>
      <c r="M500" s="4">
        <f t="shared" si="55"/>
        <v>-4.4088518077598025</v>
      </c>
    </row>
    <row r="501" spans="2:13" x14ac:dyDescent="0.2">
      <c r="B501" s="21">
        <v>499</v>
      </c>
      <c r="C501" s="11" t="s">
        <v>500</v>
      </c>
      <c r="D501" s="2">
        <v>60.095599999999997</v>
      </c>
      <c r="E501" s="2">
        <f t="shared" si="51"/>
        <v>0.77820000000000533</v>
      </c>
      <c r="F501" s="2">
        <f t="shared" si="51"/>
        <v>-0.75440000000001106</v>
      </c>
      <c r="G501" s="10">
        <f t="shared" si="52"/>
        <v>4.0959366275466067</v>
      </c>
      <c r="H501" s="32">
        <f t="shared" si="53"/>
        <v>1.2866241136185508E-2</v>
      </c>
      <c r="I501" s="10">
        <v>194</v>
      </c>
      <c r="J501" s="10">
        <f t="shared" si="49"/>
        <v>37636</v>
      </c>
      <c r="K501" s="10">
        <f t="shared" si="50"/>
        <v>794.61170574404173</v>
      </c>
      <c r="L501" s="10">
        <f t="shared" si="54"/>
        <v>64.424666108932669</v>
      </c>
      <c r="M501" s="4">
        <f t="shared" si="55"/>
        <v>-4.3290661089326719</v>
      </c>
    </row>
    <row r="502" spans="2:13" x14ac:dyDescent="0.2">
      <c r="B502" s="21">
        <v>500</v>
      </c>
      <c r="C502" s="11" t="s">
        <v>501</v>
      </c>
      <c r="D502" s="2">
        <v>60.873800000000003</v>
      </c>
      <c r="E502" s="2">
        <f t="shared" si="51"/>
        <v>2.379999999999427E-2</v>
      </c>
      <c r="F502" s="2">
        <f t="shared" si="51"/>
        <v>0.44540000000000646</v>
      </c>
      <c r="G502" s="10">
        <f t="shared" si="52"/>
        <v>4.1088028686827922</v>
      </c>
      <c r="H502" s="32">
        <f t="shared" si="53"/>
        <v>3.9089638951406158E-4</v>
      </c>
      <c r="I502" s="10">
        <v>195</v>
      </c>
      <c r="J502" s="10">
        <f t="shared" si="49"/>
        <v>38025</v>
      </c>
      <c r="K502" s="10">
        <f t="shared" si="50"/>
        <v>801.21655939314451</v>
      </c>
      <c r="L502" s="10">
        <f t="shared" si="54"/>
        <v>64.704994910424304</v>
      </c>
      <c r="M502" s="4">
        <f t="shared" si="55"/>
        <v>-3.8311949104243013</v>
      </c>
    </row>
    <row r="503" spans="2:13" x14ac:dyDescent="0.2">
      <c r="B503" s="21">
        <v>501</v>
      </c>
      <c r="C503" s="11" t="s">
        <v>502</v>
      </c>
      <c r="D503" s="2">
        <v>60.897599999999997</v>
      </c>
      <c r="E503" s="2">
        <f t="shared" si="51"/>
        <v>0.46920000000000073</v>
      </c>
      <c r="F503" s="2">
        <f t="shared" si="51"/>
        <v>-0.15319999999999823</v>
      </c>
      <c r="G503" s="10">
        <f t="shared" si="52"/>
        <v>4.1091937650723063</v>
      </c>
      <c r="H503" s="32">
        <f t="shared" si="53"/>
        <v>7.6752072284662631E-3</v>
      </c>
      <c r="I503" s="10">
        <v>196</v>
      </c>
      <c r="J503" s="10">
        <f t="shared" si="49"/>
        <v>38416</v>
      </c>
      <c r="K503" s="10">
        <f t="shared" si="50"/>
        <v>805.40197795417203</v>
      </c>
      <c r="L503" s="10">
        <f t="shared" si="54"/>
        <v>64.986543496847545</v>
      </c>
      <c r="M503" s="4">
        <f t="shared" si="55"/>
        <v>-4.0889434968475484</v>
      </c>
    </row>
    <row r="504" spans="2:13" x14ac:dyDescent="0.2">
      <c r="B504" s="21">
        <v>502</v>
      </c>
      <c r="C504" s="11" t="s">
        <v>503</v>
      </c>
      <c r="D504" s="2">
        <v>61.366799999999998</v>
      </c>
      <c r="E504" s="2">
        <f t="shared" si="51"/>
        <v>0.3160000000000025</v>
      </c>
      <c r="F504" s="2">
        <f t="shared" si="51"/>
        <v>0.70829999999999416</v>
      </c>
      <c r="G504" s="10">
        <f t="shared" si="52"/>
        <v>4.1168689723007725</v>
      </c>
      <c r="H504" s="32">
        <f t="shared" si="53"/>
        <v>5.1361515140957437E-3</v>
      </c>
      <c r="I504" s="10">
        <v>197</v>
      </c>
      <c r="J504" s="10">
        <f t="shared" si="49"/>
        <v>38809</v>
      </c>
      <c r="K504" s="10">
        <f t="shared" si="50"/>
        <v>811.02318754325222</v>
      </c>
      <c r="L504" s="10">
        <f t="shared" si="54"/>
        <v>65.269317175810073</v>
      </c>
      <c r="M504" s="4">
        <f t="shared" si="55"/>
        <v>-3.9025171758100754</v>
      </c>
    </row>
    <row r="505" spans="2:13" x14ac:dyDescent="0.2">
      <c r="B505" s="21">
        <v>503</v>
      </c>
      <c r="C505" s="11" t="s">
        <v>504</v>
      </c>
      <c r="D505" s="2">
        <v>61.6828</v>
      </c>
      <c r="E505" s="2">
        <f t="shared" si="51"/>
        <v>1.0242999999999967</v>
      </c>
      <c r="F505" s="2">
        <f t="shared" si="51"/>
        <v>-1.6013999999999911</v>
      </c>
      <c r="G505" s="10">
        <f t="shared" si="52"/>
        <v>4.1220051238148683</v>
      </c>
      <c r="H505" s="32">
        <f t="shared" si="53"/>
        <v>1.6469555052662344E-2</v>
      </c>
      <c r="I505" s="10">
        <v>198</v>
      </c>
      <c r="J505" s="10">
        <f t="shared" si="49"/>
        <v>39204</v>
      </c>
      <c r="K505" s="10">
        <f t="shared" si="50"/>
        <v>816.15701451534392</v>
      </c>
      <c r="L505" s="10">
        <f t="shared" si="54"/>
        <v>65.553321278014224</v>
      </c>
      <c r="M505" s="4">
        <f t="shared" si="55"/>
        <v>-3.8705212780142233</v>
      </c>
    </row>
    <row r="506" spans="2:13" x14ac:dyDescent="0.2">
      <c r="B506" s="21">
        <v>504</v>
      </c>
      <c r="C506" s="11" t="s">
        <v>505</v>
      </c>
      <c r="D506" s="2">
        <v>62.707099999999997</v>
      </c>
      <c r="E506" s="2">
        <f t="shared" si="51"/>
        <v>-0.5770999999999944</v>
      </c>
      <c r="F506" s="2">
        <f t="shared" si="51"/>
        <v>0.43759999999998911</v>
      </c>
      <c r="G506" s="10">
        <f t="shared" si="52"/>
        <v>4.1384746788675306</v>
      </c>
      <c r="H506" s="32">
        <f t="shared" si="53"/>
        <v>-9.2457147919278171E-3</v>
      </c>
      <c r="I506" s="10">
        <v>199</v>
      </c>
      <c r="J506" s="10">
        <f t="shared" si="49"/>
        <v>39601</v>
      </c>
      <c r="K506" s="10">
        <f t="shared" si="50"/>
        <v>823.55646109463862</v>
      </c>
      <c r="L506" s="10">
        <f t="shared" si="54"/>
        <v>65.838561157357802</v>
      </c>
      <c r="M506" s="4">
        <f t="shared" si="55"/>
        <v>-3.1314611573578048</v>
      </c>
    </row>
    <row r="507" spans="2:13" x14ac:dyDescent="0.2">
      <c r="B507" s="21">
        <v>505</v>
      </c>
      <c r="C507" s="11" t="s">
        <v>506</v>
      </c>
      <c r="D507" s="2">
        <v>62.13</v>
      </c>
      <c r="E507" s="2">
        <f t="shared" si="51"/>
        <v>-0.13950000000000529</v>
      </c>
      <c r="F507" s="2">
        <f t="shared" si="51"/>
        <v>0.62950000000000728</v>
      </c>
      <c r="G507" s="10">
        <f t="shared" si="52"/>
        <v>4.1292289640756028</v>
      </c>
      <c r="H507" s="32">
        <f t="shared" si="53"/>
        <v>-2.2478165772357173E-3</v>
      </c>
      <c r="I507" s="10">
        <v>200</v>
      </c>
      <c r="J507" s="10">
        <f t="shared" si="49"/>
        <v>40000</v>
      </c>
      <c r="K507" s="10">
        <f t="shared" si="50"/>
        <v>825.8457928151206</v>
      </c>
      <c r="L507" s="10">
        <f t="shared" si="54"/>
        <v>66.125042191034652</v>
      </c>
      <c r="M507" s="4">
        <f t="shared" si="55"/>
        <v>-3.9950421910346492</v>
      </c>
    </row>
    <row r="508" spans="2:13" x14ac:dyDescent="0.2">
      <c r="B508" s="21">
        <v>506</v>
      </c>
      <c r="C508" s="11" t="s">
        <v>507</v>
      </c>
      <c r="D508" s="2">
        <v>61.990499999999997</v>
      </c>
      <c r="E508" s="2">
        <f t="shared" si="51"/>
        <v>0.49000000000000199</v>
      </c>
      <c r="F508" s="2">
        <f t="shared" si="51"/>
        <v>-0.32910000000000394</v>
      </c>
      <c r="G508" s="10">
        <f t="shared" si="52"/>
        <v>4.1269811474983671</v>
      </c>
      <c r="H508" s="32">
        <f t="shared" si="53"/>
        <v>7.8733605618621638E-3</v>
      </c>
      <c r="I508" s="10">
        <v>201</v>
      </c>
      <c r="J508" s="10">
        <f t="shared" si="49"/>
        <v>40401</v>
      </c>
      <c r="K508" s="10">
        <f t="shared" si="50"/>
        <v>829.52321064717182</v>
      </c>
      <c r="L508" s="10">
        <f t="shared" si="54"/>
        <v>66.41276977963642</v>
      </c>
      <c r="M508" s="4">
        <f t="shared" si="55"/>
        <v>-4.422269779636423</v>
      </c>
    </row>
    <row r="509" spans="2:13" x14ac:dyDescent="0.2">
      <c r="B509" s="21">
        <v>507</v>
      </c>
      <c r="C509" s="11" t="s">
        <v>508</v>
      </c>
      <c r="D509" s="2">
        <v>62.480499999999999</v>
      </c>
      <c r="E509" s="2">
        <f t="shared" si="51"/>
        <v>0.16089999999999804</v>
      </c>
      <c r="F509" s="2">
        <f t="shared" si="51"/>
        <v>0.91270000000000806</v>
      </c>
      <c r="G509" s="10">
        <f t="shared" si="52"/>
        <v>4.1348545080602293</v>
      </c>
      <c r="H509" s="32">
        <f t="shared" si="53"/>
        <v>2.5718933087048867E-3</v>
      </c>
      <c r="I509" s="10">
        <v>202</v>
      </c>
      <c r="J509" s="10">
        <f t="shared" ref="J509:J572" si="56">POWER(I509,2)</f>
        <v>40804</v>
      </c>
      <c r="K509" s="10">
        <f t="shared" si="50"/>
        <v>835.24061062816634</v>
      </c>
      <c r="L509" s="10">
        <f t="shared" si="54"/>
        <v>66.701749347253937</v>
      </c>
      <c r="M509" s="4">
        <f t="shared" si="55"/>
        <v>-4.2212493472539379</v>
      </c>
    </row>
    <row r="510" spans="2:13" x14ac:dyDescent="0.2">
      <c r="B510" s="21">
        <v>508</v>
      </c>
      <c r="C510" s="11" t="s">
        <v>509</v>
      </c>
      <c r="D510" s="2">
        <v>62.641399999999997</v>
      </c>
      <c r="E510" s="2">
        <f t="shared" si="51"/>
        <v>1.0736000000000061</v>
      </c>
      <c r="F510" s="2">
        <f t="shared" si="51"/>
        <v>-1.0077000000000069</v>
      </c>
      <c r="G510" s="10">
        <f t="shared" si="52"/>
        <v>4.1374264013689341</v>
      </c>
      <c r="H510" s="32">
        <f t="shared" si="53"/>
        <v>1.6993612295308047E-2</v>
      </c>
      <c r="I510" s="10">
        <v>203</v>
      </c>
      <c r="J510" s="10">
        <f t="shared" si="56"/>
        <v>41209</v>
      </c>
      <c r="K510" s="10">
        <f t="shared" si="50"/>
        <v>839.89755947789365</v>
      </c>
      <c r="L510" s="10">
        <f t="shared" si="54"/>
        <v>66.991986341579931</v>
      </c>
      <c r="M510" s="4">
        <f t="shared" si="55"/>
        <v>-4.350586341579934</v>
      </c>
    </row>
    <row r="511" spans="2:13" x14ac:dyDescent="0.2">
      <c r="B511" s="21">
        <v>509</v>
      </c>
      <c r="C511" s="11" t="s">
        <v>510</v>
      </c>
      <c r="D511" s="2">
        <v>63.715000000000003</v>
      </c>
      <c r="E511" s="2">
        <f t="shared" si="51"/>
        <v>6.5899999999999181E-2</v>
      </c>
      <c r="F511" s="2">
        <f t="shared" si="51"/>
        <v>-0.24230000000000018</v>
      </c>
      <c r="G511" s="10">
        <f t="shared" si="52"/>
        <v>4.1544200136642422</v>
      </c>
      <c r="H511" s="32">
        <f t="shared" si="53"/>
        <v>1.0337588246951412E-3</v>
      </c>
      <c r="I511" s="10">
        <v>204</v>
      </c>
      <c r="J511" s="10">
        <f t="shared" si="56"/>
        <v>41616</v>
      </c>
      <c r="K511" s="10">
        <f t="shared" si="50"/>
        <v>847.50168278750539</v>
      </c>
      <c r="L511" s="10">
        <f t="shared" si="54"/>
        <v>67.283486234011278</v>
      </c>
      <c r="M511" s="4">
        <f t="shared" si="55"/>
        <v>-3.5684862340112744</v>
      </c>
    </row>
    <row r="512" spans="2:13" x14ac:dyDescent="0.2">
      <c r="B512" s="21">
        <v>510</v>
      </c>
      <c r="C512" s="11" t="s">
        <v>511</v>
      </c>
      <c r="D512" s="2">
        <v>63.780900000000003</v>
      </c>
      <c r="E512" s="2">
        <f t="shared" si="51"/>
        <v>-0.176400000000001</v>
      </c>
      <c r="F512" s="2">
        <f t="shared" si="51"/>
        <v>1.6689999999999969</v>
      </c>
      <c r="G512" s="10">
        <f t="shared" si="52"/>
        <v>4.1554537724889373</v>
      </c>
      <c r="H512" s="32">
        <f t="shared" si="53"/>
        <v>-2.769549928876458E-3</v>
      </c>
      <c r="I512" s="10">
        <v>205</v>
      </c>
      <c r="J512" s="10">
        <f t="shared" si="56"/>
        <v>42025</v>
      </c>
      <c r="K512" s="10">
        <f t="shared" si="50"/>
        <v>851.8680233602322</v>
      </c>
      <c r="L512" s="10">
        <f t="shared" si="54"/>
        <v>67.576254519752396</v>
      </c>
      <c r="M512" s="4">
        <f t="shared" si="55"/>
        <v>-3.7953545197523937</v>
      </c>
    </row>
    <row r="513" spans="2:13" x14ac:dyDescent="0.2">
      <c r="B513" s="21">
        <v>511</v>
      </c>
      <c r="C513" s="11" t="s">
        <v>512</v>
      </c>
      <c r="D513" s="2">
        <v>63.604500000000002</v>
      </c>
      <c r="E513" s="2">
        <f t="shared" si="51"/>
        <v>1.4925999999999959</v>
      </c>
      <c r="F513" s="2">
        <f t="shared" si="51"/>
        <v>-0.42299999999998761</v>
      </c>
      <c r="G513" s="10">
        <f t="shared" si="52"/>
        <v>4.1526842225600609</v>
      </c>
      <c r="H513" s="32">
        <f t="shared" si="53"/>
        <v>2.3195778811223811E-2</v>
      </c>
      <c r="I513" s="10">
        <v>206</v>
      </c>
      <c r="J513" s="10">
        <f t="shared" si="56"/>
        <v>42436</v>
      </c>
      <c r="K513" s="10">
        <f t="shared" si="50"/>
        <v>855.45294984737257</v>
      </c>
      <c r="L513" s="10">
        <f t="shared" si="54"/>
        <v>67.870296717918947</v>
      </c>
      <c r="M513" s="4">
        <f t="shared" si="55"/>
        <v>-4.2657967179189455</v>
      </c>
    </row>
    <row r="514" spans="2:13" x14ac:dyDescent="0.2">
      <c r="B514" s="21">
        <v>512</v>
      </c>
      <c r="C514" s="11" t="s">
        <v>513</v>
      </c>
      <c r="D514" s="2">
        <v>65.097099999999998</v>
      </c>
      <c r="E514" s="2">
        <f t="shared" si="51"/>
        <v>1.0696000000000083</v>
      </c>
      <c r="F514" s="2">
        <f t="shared" si="51"/>
        <v>-2.2101000000000113</v>
      </c>
      <c r="G514" s="10">
        <f t="shared" si="52"/>
        <v>4.1758800013712847</v>
      </c>
      <c r="H514" s="32">
        <f t="shared" si="53"/>
        <v>1.6297313866061813E-2</v>
      </c>
      <c r="I514" s="10">
        <v>207</v>
      </c>
      <c r="J514" s="10">
        <f t="shared" si="56"/>
        <v>42849</v>
      </c>
      <c r="K514" s="10">
        <f t="shared" si="50"/>
        <v>864.40716028385589</v>
      </c>
      <c r="L514" s="10">
        <f t="shared" si="54"/>
        <v>68.1656183716415</v>
      </c>
      <c r="M514" s="4">
        <f t="shared" si="55"/>
        <v>-3.0685183716415025</v>
      </c>
    </row>
    <row r="515" spans="2:13" x14ac:dyDescent="0.2">
      <c r="B515" s="21">
        <v>513</v>
      </c>
      <c r="C515" s="11" t="s">
        <v>514</v>
      </c>
      <c r="D515" s="2">
        <v>66.166700000000006</v>
      </c>
      <c r="E515" s="2">
        <f t="shared" si="51"/>
        <v>-1.140500000000003</v>
      </c>
      <c r="F515" s="2">
        <f t="shared" si="51"/>
        <v>2.2142999999999944</v>
      </c>
      <c r="G515" s="10">
        <f t="shared" si="52"/>
        <v>4.1921773152373465</v>
      </c>
      <c r="H515" s="32">
        <f t="shared" si="53"/>
        <v>-1.7387049632312745E-2</v>
      </c>
      <c r="I515" s="10">
        <v>208</v>
      </c>
      <c r="J515" s="10">
        <f t="shared" si="56"/>
        <v>43264</v>
      </c>
      <c r="K515" s="10">
        <f t="shared" ref="K515:K578" si="57">I515*G515</f>
        <v>871.97288156936804</v>
      </c>
      <c r="L515" s="10">
        <f t="shared" si="54"/>
        <v>68.462225048170467</v>
      </c>
      <c r="M515" s="4">
        <f t="shared" si="55"/>
        <v>-2.295525048170461</v>
      </c>
    </row>
    <row r="516" spans="2:13" x14ac:dyDescent="0.2">
      <c r="B516" s="21">
        <v>514</v>
      </c>
      <c r="C516" s="11" t="s">
        <v>515</v>
      </c>
      <c r="D516" s="2">
        <v>65.026200000000003</v>
      </c>
      <c r="E516" s="2">
        <f t="shared" ref="E516:F579" si="58">D517-D516</f>
        <v>1.0737999999999914</v>
      </c>
      <c r="F516" s="2">
        <f t="shared" si="58"/>
        <v>-0.67149999999998045</v>
      </c>
      <c r="G516" s="10">
        <f t="shared" ref="G516:G579" si="59">LN(D516)</f>
        <v>4.1747902656050337</v>
      </c>
      <c r="H516" s="32">
        <f t="shared" ref="H516:H579" si="60">G517-G516</f>
        <v>1.6378481252607102E-2</v>
      </c>
      <c r="I516" s="10">
        <v>209</v>
      </c>
      <c r="J516" s="10">
        <f t="shared" si="56"/>
        <v>43681</v>
      </c>
      <c r="K516" s="10">
        <f t="shared" si="57"/>
        <v>872.53116551145206</v>
      </c>
      <c r="L516" s="10">
        <f t="shared" ref="L516:L579" si="61">EXP($C$614+($C$615*I516))</f>
        <v>68.760122338980707</v>
      </c>
      <c r="M516" s="4">
        <f t="shared" ref="M516:M579" si="62">D516-L516</f>
        <v>-3.7339223389807046</v>
      </c>
    </row>
    <row r="517" spans="2:13" x14ac:dyDescent="0.2">
      <c r="B517" s="21">
        <v>515</v>
      </c>
      <c r="C517" s="11" t="s">
        <v>516</v>
      </c>
      <c r="D517" s="2">
        <v>66.099999999999994</v>
      </c>
      <c r="E517" s="2">
        <f t="shared" si="58"/>
        <v>0.40230000000001098</v>
      </c>
      <c r="F517" s="2">
        <f t="shared" si="58"/>
        <v>0.42859999999998877</v>
      </c>
      <c r="G517" s="10">
        <f t="shared" si="59"/>
        <v>4.1911687468576408</v>
      </c>
      <c r="H517" s="32">
        <f t="shared" si="60"/>
        <v>6.0677866722347318E-3</v>
      </c>
      <c r="I517" s="10">
        <v>210</v>
      </c>
      <c r="J517" s="10">
        <f t="shared" si="56"/>
        <v>44100</v>
      </c>
      <c r="K517" s="10">
        <f t="shared" si="57"/>
        <v>880.14543684010459</v>
      </c>
      <c r="L517" s="10">
        <f t="shared" si="61"/>
        <v>69.059315859877032</v>
      </c>
      <c r="M517" s="4">
        <f t="shared" si="62"/>
        <v>-2.9593158598770373</v>
      </c>
    </row>
    <row r="518" spans="2:13" x14ac:dyDescent="0.2">
      <c r="B518" s="21">
        <v>516</v>
      </c>
      <c r="C518" s="11" t="s">
        <v>517</v>
      </c>
      <c r="D518" s="2">
        <v>66.502300000000005</v>
      </c>
      <c r="E518" s="2">
        <f t="shared" si="58"/>
        <v>0.83089999999999975</v>
      </c>
      <c r="F518" s="2">
        <f t="shared" si="58"/>
        <v>7.540000000000191E-2</v>
      </c>
      <c r="G518" s="10">
        <f t="shared" si="59"/>
        <v>4.1972365335298756</v>
      </c>
      <c r="H518" s="32">
        <f t="shared" si="60"/>
        <v>1.2416895003239503E-2</v>
      </c>
      <c r="I518" s="10">
        <v>211</v>
      </c>
      <c r="J518" s="10">
        <f t="shared" si="56"/>
        <v>44521</v>
      </c>
      <c r="K518" s="10">
        <f t="shared" si="57"/>
        <v>885.6169085748038</v>
      </c>
      <c r="L518" s="10">
        <f t="shared" si="61"/>
        <v>69.359811251100297</v>
      </c>
      <c r="M518" s="4">
        <f t="shared" si="62"/>
        <v>-2.8575112511002914</v>
      </c>
    </row>
    <row r="519" spans="2:13" x14ac:dyDescent="0.2">
      <c r="B519" s="21">
        <v>517</v>
      </c>
      <c r="C519" s="11" t="s">
        <v>518</v>
      </c>
      <c r="D519" s="2">
        <v>67.333200000000005</v>
      </c>
      <c r="E519" s="2">
        <f t="shared" si="58"/>
        <v>0.90630000000000166</v>
      </c>
      <c r="F519" s="2">
        <f t="shared" si="58"/>
        <v>-2.2549000000000063</v>
      </c>
      <c r="G519" s="10">
        <f t="shared" si="59"/>
        <v>4.2096534285331151</v>
      </c>
      <c r="H519" s="32">
        <f t="shared" si="60"/>
        <v>1.3370147542574706E-2</v>
      </c>
      <c r="I519" s="10">
        <v>212</v>
      </c>
      <c r="J519" s="10">
        <f t="shared" si="56"/>
        <v>44944</v>
      </c>
      <c r="K519" s="10">
        <f t="shared" si="57"/>
        <v>892.44652684902042</v>
      </c>
      <c r="L519" s="10">
        <f t="shared" si="61"/>
        <v>69.661614177433322</v>
      </c>
      <c r="M519" s="4">
        <f t="shared" si="62"/>
        <v>-2.3284141774333165</v>
      </c>
    </row>
    <row r="520" spans="2:13" x14ac:dyDescent="0.2">
      <c r="B520" s="21">
        <v>518</v>
      </c>
      <c r="C520" s="11" t="s">
        <v>519</v>
      </c>
      <c r="D520" s="2">
        <v>68.239500000000007</v>
      </c>
      <c r="E520" s="2">
        <f t="shared" si="58"/>
        <v>-1.3486000000000047</v>
      </c>
      <c r="F520" s="2">
        <f t="shared" si="58"/>
        <v>0.87959999999999638</v>
      </c>
      <c r="G520" s="10">
        <f t="shared" si="59"/>
        <v>4.2230235760756898</v>
      </c>
      <c r="H520" s="32">
        <f t="shared" si="60"/>
        <v>-1.996064210989168E-2</v>
      </c>
      <c r="I520" s="10">
        <v>213</v>
      </c>
      <c r="J520" s="10">
        <f t="shared" si="56"/>
        <v>45369</v>
      </c>
      <c r="K520" s="10">
        <f t="shared" si="57"/>
        <v>899.5040217041219</v>
      </c>
      <c r="L520" s="10">
        <f t="shared" si="61"/>
        <v>69.964730328308107</v>
      </c>
      <c r="M520" s="4">
        <f t="shared" si="62"/>
        <v>-1.7252303283081005</v>
      </c>
    </row>
    <row r="521" spans="2:13" x14ac:dyDescent="0.2">
      <c r="B521" s="21">
        <v>519</v>
      </c>
      <c r="C521" s="11" t="s">
        <v>520</v>
      </c>
      <c r="D521" s="2">
        <v>66.890900000000002</v>
      </c>
      <c r="E521" s="2">
        <f t="shared" si="58"/>
        <v>-0.4690000000000083</v>
      </c>
      <c r="F521" s="2">
        <f t="shared" si="58"/>
        <v>0.93660000000001276</v>
      </c>
      <c r="G521" s="10">
        <f t="shared" si="59"/>
        <v>4.2030629339657981</v>
      </c>
      <c r="H521" s="32">
        <f t="shared" si="60"/>
        <v>-7.036112584723142E-3</v>
      </c>
      <c r="I521" s="10">
        <v>214</v>
      </c>
      <c r="J521" s="10">
        <f t="shared" si="56"/>
        <v>45796</v>
      </c>
      <c r="K521" s="10">
        <f t="shared" si="57"/>
        <v>899.45546786868078</v>
      </c>
      <c r="L521" s="10">
        <f t="shared" si="61"/>
        <v>70.269165417912674</v>
      </c>
      <c r="M521" s="4">
        <f t="shared" si="62"/>
        <v>-3.3782654179126723</v>
      </c>
    </row>
    <row r="522" spans="2:13" x14ac:dyDescent="0.2">
      <c r="B522" s="21">
        <v>520</v>
      </c>
      <c r="C522" s="11" t="s">
        <v>521</v>
      </c>
      <c r="D522" s="2">
        <v>66.421899999999994</v>
      </c>
      <c r="E522" s="2">
        <f t="shared" si="58"/>
        <v>0.46760000000000446</v>
      </c>
      <c r="F522" s="2">
        <f t="shared" si="58"/>
        <v>-9.1599999999999682E-2</v>
      </c>
      <c r="G522" s="10">
        <f t="shared" si="59"/>
        <v>4.196026821381075</v>
      </c>
      <c r="H522" s="32">
        <f t="shared" si="60"/>
        <v>7.0151827624167495E-3</v>
      </c>
      <c r="I522" s="10">
        <v>215</v>
      </c>
      <c r="J522" s="10">
        <f t="shared" si="56"/>
        <v>46225</v>
      </c>
      <c r="K522" s="10">
        <f t="shared" si="57"/>
        <v>902.14576659693114</v>
      </c>
      <c r="L522" s="10">
        <f t="shared" si="61"/>
        <v>70.574925185299193</v>
      </c>
      <c r="M522" s="4">
        <f t="shared" si="62"/>
        <v>-4.1530251852991995</v>
      </c>
    </row>
    <row r="523" spans="2:13" x14ac:dyDescent="0.2">
      <c r="B523" s="21">
        <v>521</v>
      </c>
      <c r="C523" s="11" t="s">
        <v>522</v>
      </c>
      <c r="D523" s="2">
        <v>66.889499999999998</v>
      </c>
      <c r="E523" s="2">
        <f t="shared" si="58"/>
        <v>0.37600000000000477</v>
      </c>
      <c r="F523" s="2">
        <f t="shared" si="58"/>
        <v>-0.48350000000000648</v>
      </c>
      <c r="G523" s="10">
        <f t="shared" si="59"/>
        <v>4.2030420041434917</v>
      </c>
      <c r="H523" s="32">
        <f t="shared" si="60"/>
        <v>5.6054710526440843E-3</v>
      </c>
      <c r="I523" s="10">
        <v>216</v>
      </c>
      <c r="J523" s="10">
        <f t="shared" si="56"/>
        <v>46656</v>
      </c>
      <c r="K523" s="10">
        <f t="shared" si="57"/>
        <v>907.85707289499419</v>
      </c>
      <c r="L523" s="10">
        <f t="shared" si="61"/>
        <v>70.882015394491759</v>
      </c>
      <c r="M523" s="4">
        <f t="shared" si="62"/>
        <v>-3.9925153944917611</v>
      </c>
    </row>
    <row r="524" spans="2:13" x14ac:dyDescent="0.2">
      <c r="B524" s="21">
        <v>522</v>
      </c>
      <c r="C524" s="11" t="s">
        <v>523</v>
      </c>
      <c r="D524" s="2">
        <v>67.265500000000003</v>
      </c>
      <c r="E524" s="2">
        <f t="shared" si="58"/>
        <v>-0.10750000000000171</v>
      </c>
      <c r="F524" s="2">
        <f t="shared" si="58"/>
        <v>-0.14700000000000557</v>
      </c>
      <c r="G524" s="10">
        <f t="shared" si="59"/>
        <v>4.2086474751961358</v>
      </c>
      <c r="H524" s="32">
        <f t="shared" si="60"/>
        <v>-1.5994230609504001E-3</v>
      </c>
      <c r="I524" s="10">
        <v>217</v>
      </c>
      <c r="J524" s="10">
        <f t="shared" si="56"/>
        <v>47089</v>
      </c>
      <c r="K524" s="10">
        <f t="shared" si="57"/>
        <v>913.27650211756145</v>
      </c>
      <c r="L524" s="10">
        <f t="shared" si="61"/>
        <v>71.190441834595504</v>
      </c>
      <c r="M524" s="4">
        <f t="shared" si="62"/>
        <v>-3.9249418345955007</v>
      </c>
    </row>
    <row r="525" spans="2:13" x14ac:dyDescent="0.2">
      <c r="B525" s="21">
        <v>523</v>
      </c>
      <c r="C525" s="11" t="s">
        <v>524</v>
      </c>
      <c r="D525" s="2">
        <v>67.158000000000001</v>
      </c>
      <c r="E525" s="2">
        <f t="shared" si="58"/>
        <v>-0.25450000000000728</v>
      </c>
      <c r="F525" s="2">
        <f t="shared" si="58"/>
        <v>6.4800000000019509E-2</v>
      </c>
      <c r="G525" s="10">
        <f t="shared" si="59"/>
        <v>4.2070480521351854</v>
      </c>
      <c r="H525" s="32">
        <f t="shared" si="60"/>
        <v>-3.7967694786011918E-3</v>
      </c>
      <c r="I525" s="10">
        <v>218</v>
      </c>
      <c r="J525" s="10">
        <f t="shared" si="56"/>
        <v>47524</v>
      </c>
      <c r="K525" s="10">
        <f t="shared" si="57"/>
        <v>917.13647536547046</v>
      </c>
      <c r="L525" s="10">
        <f t="shared" si="61"/>
        <v>71.500210319905293</v>
      </c>
      <c r="M525" s="4">
        <f t="shared" si="62"/>
        <v>-4.3422103199052913</v>
      </c>
    </row>
    <row r="526" spans="2:13" x14ac:dyDescent="0.2">
      <c r="B526" s="21">
        <v>524</v>
      </c>
      <c r="C526" s="11" t="s">
        <v>525</v>
      </c>
      <c r="D526" s="2">
        <v>66.903499999999994</v>
      </c>
      <c r="E526" s="2">
        <f t="shared" si="58"/>
        <v>-0.18969999999998777</v>
      </c>
      <c r="F526" s="2">
        <f t="shared" si="58"/>
        <v>0.21739999999998361</v>
      </c>
      <c r="G526" s="10">
        <f t="shared" si="59"/>
        <v>4.2032512826565842</v>
      </c>
      <c r="H526" s="32">
        <f t="shared" si="60"/>
        <v>-2.8394545834213858E-3</v>
      </c>
      <c r="I526" s="10">
        <v>219</v>
      </c>
      <c r="J526" s="10">
        <f t="shared" si="56"/>
        <v>47961</v>
      </c>
      <c r="K526" s="10">
        <f t="shared" si="57"/>
        <v>920.51203090179195</v>
      </c>
      <c r="L526" s="10">
        <f t="shared" si="61"/>
        <v>71.811326690015534</v>
      </c>
      <c r="M526" s="4">
        <f t="shared" si="62"/>
        <v>-4.9078266900155398</v>
      </c>
    </row>
    <row r="527" spans="2:13" x14ac:dyDescent="0.2">
      <c r="B527" s="21">
        <v>525</v>
      </c>
      <c r="C527" s="11" t="s">
        <v>526</v>
      </c>
      <c r="D527" s="2">
        <v>66.713800000000006</v>
      </c>
      <c r="E527" s="2">
        <f t="shared" si="58"/>
        <v>2.7699999999995839E-2</v>
      </c>
      <c r="F527" s="2">
        <f t="shared" si="58"/>
        <v>0.8703000000000003</v>
      </c>
      <c r="G527" s="10">
        <f t="shared" si="59"/>
        <v>4.2004118280731628</v>
      </c>
      <c r="H527" s="32">
        <f t="shared" si="60"/>
        <v>4.1512027469536861E-4</v>
      </c>
      <c r="I527" s="10">
        <v>220</v>
      </c>
      <c r="J527" s="10">
        <f t="shared" si="56"/>
        <v>48400</v>
      </c>
      <c r="K527" s="10">
        <f t="shared" si="57"/>
        <v>924.09060217609579</v>
      </c>
      <c r="L527" s="10">
        <f t="shared" si="61"/>
        <v>72.123796809930468</v>
      </c>
      <c r="M527" s="4">
        <f t="shared" si="62"/>
        <v>-5.4099968099304618</v>
      </c>
    </row>
    <row r="528" spans="2:13" x14ac:dyDescent="0.2">
      <c r="B528" s="21">
        <v>526</v>
      </c>
      <c r="C528" s="11" t="s">
        <v>527</v>
      </c>
      <c r="D528" s="2">
        <v>66.741500000000002</v>
      </c>
      <c r="E528" s="2">
        <f t="shared" si="58"/>
        <v>0.89799999999999613</v>
      </c>
      <c r="F528" s="2">
        <f t="shared" si="58"/>
        <v>-0.73229999999999507</v>
      </c>
      <c r="G528" s="10">
        <f t="shared" si="59"/>
        <v>4.2008269483478582</v>
      </c>
      <c r="H528" s="32">
        <f t="shared" si="60"/>
        <v>1.336518357950478E-2</v>
      </c>
      <c r="I528" s="10">
        <v>221</v>
      </c>
      <c r="J528" s="10">
        <f t="shared" si="56"/>
        <v>48841</v>
      </c>
      <c r="K528" s="10">
        <f t="shared" si="57"/>
        <v>928.38275558487669</v>
      </c>
      <c r="L528" s="10">
        <f t="shared" si="61"/>
        <v>72.437626570174231</v>
      </c>
      <c r="M528" s="4">
        <f t="shared" si="62"/>
        <v>-5.6961265701742292</v>
      </c>
    </row>
    <row r="529" spans="2:13" x14ac:dyDescent="0.2">
      <c r="B529" s="21">
        <v>527</v>
      </c>
      <c r="C529" s="11" t="s">
        <v>528</v>
      </c>
      <c r="D529" s="2">
        <v>67.639499999999998</v>
      </c>
      <c r="E529" s="2">
        <f t="shared" si="58"/>
        <v>0.16570000000000107</v>
      </c>
      <c r="F529" s="2">
        <f t="shared" si="58"/>
        <v>7.6499999999995794E-2</v>
      </c>
      <c r="G529" s="10">
        <f t="shared" si="59"/>
        <v>4.214192131927363</v>
      </c>
      <c r="H529" s="32">
        <f t="shared" si="60"/>
        <v>2.4467562431782497E-3</v>
      </c>
      <c r="I529" s="10">
        <v>222</v>
      </c>
      <c r="J529" s="10">
        <f t="shared" si="56"/>
        <v>49284</v>
      </c>
      <c r="K529" s="10">
        <f t="shared" si="57"/>
        <v>935.55065328787452</v>
      </c>
      <c r="L529" s="10">
        <f t="shared" si="61"/>
        <v>72.752821886902467</v>
      </c>
      <c r="M529" s="4">
        <f t="shared" si="62"/>
        <v>-5.1133218869024688</v>
      </c>
    </row>
    <row r="530" spans="2:13" x14ac:dyDescent="0.2">
      <c r="B530" s="21">
        <v>528</v>
      </c>
      <c r="C530" s="11" t="s">
        <v>529</v>
      </c>
      <c r="D530" s="2">
        <v>67.805199999999999</v>
      </c>
      <c r="E530" s="2">
        <f t="shared" si="58"/>
        <v>0.24219999999999686</v>
      </c>
      <c r="F530" s="2">
        <f t="shared" si="58"/>
        <v>-1.3169999999999931</v>
      </c>
      <c r="G530" s="10">
        <f t="shared" si="59"/>
        <v>4.2166388881705412</v>
      </c>
      <c r="H530" s="32">
        <f t="shared" si="60"/>
        <v>3.5656329964321998E-3</v>
      </c>
      <c r="I530" s="10">
        <v>223</v>
      </c>
      <c r="J530" s="10">
        <f t="shared" si="56"/>
        <v>49729</v>
      </c>
      <c r="K530" s="10">
        <f t="shared" si="57"/>
        <v>940.31047206203073</v>
      </c>
      <c r="L530" s="10">
        <f t="shared" si="61"/>
        <v>73.069388702013342</v>
      </c>
      <c r="M530" s="4">
        <f t="shared" si="62"/>
        <v>-5.2641887020133424</v>
      </c>
    </row>
    <row r="531" spans="2:13" x14ac:dyDescent="0.2">
      <c r="B531" s="21">
        <v>529</v>
      </c>
      <c r="C531" s="11" t="s">
        <v>530</v>
      </c>
      <c r="D531" s="2">
        <v>68.047399999999996</v>
      </c>
      <c r="E531" s="2">
        <f t="shared" si="58"/>
        <v>-1.0747999999999962</v>
      </c>
      <c r="F531" s="2">
        <f t="shared" si="58"/>
        <v>-9.6900000000005093E-2</v>
      </c>
      <c r="G531" s="10">
        <f t="shared" si="59"/>
        <v>4.2202045211669734</v>
      </c>
      <c r="H531" s="32">
        <f t="shared" si="60"/>
        <v>-1.5920940644880588E-2</v>
      </c>
      <c r="I531" s="10">
        <v>224</v>
      </c>
      <c r="J531" s="10">
        <f t="shared" si="56"/>
        <v>50176</v>
      </c>
      <c r="K531" s="10">
        <f t="shared" si="57"/>
        <v>945.32581274140205</v>
      </c>
      <c r="L531" s="10">
        <f t="shared" si="61"/>
        <v>73.387332983260038</v>
      </c>
      <c r="M531" s="4">
        <f t="shared" si="62"/>
        <v>-5.3399329832600415</v>
      </c>
    </row>
    <row r="532" spans="2:13" x14ac:dyDescent="0.2">
      <c r="B532" s="21">
        <v>530</v>
      </c>
      <c r="C532" s="11" t="s">
        <v>531</v>
      </c>
      <c r="D532" s="2">
        <v>66.9726</v>
      </c>
      <c r="E532" s="2">
        <f t="shared" si="58"/>
        <v>-1.1717000000000013</v>
      </c>
      <c r="F532" s="2">
        <f t="shared" si="58"/>
        <v>-9.3199999999995953E-2</v>
      </c>
      <c r="G532" s="10">
        <f t="shared" si="59"/>
        <v>4.2042835805220928</v>
      </c>
      <c r="H532" s="32">
        <f t="shared" si="60"/>
        <v>-1.76500644728117E-2</v>
      </c>
      <c r="I532" s="10">
        <v>225</v>
      </c>
      <c r="J532" s="10">
        <f t="shared" si="56"/>
        <v>50625</v>
      </c>
      <c r="K532" s="10">
        <f t="shared" si="57"/>
        <v>945.96380561747094</v>
      </c>
      <c r="L532" s="10">
        <f t="shared" si="61"/>
        <v>73.706660724362749</v>
      </c>
      <c r="M532" s="4">
        <f t="shared" si="62"/>
        <v>-6.7340607243627488</v>
      </c>
    </row>
    <row r="533" spans="2:13" x14ac:dyDescent="0.2">
      <c r="B533" s="21">
        <v>531</v>
      </c>
      <c r="C533" s="11" t="s">
        <v>532</v>
      </c>
      <c r="D533" s="2">
        <v>65.800899999999999</v>
      </c>
      <c r="E533" s="2">
        <f t="shared" si="58"/>
        <v>-1.2648999999999972</v>
      </c>
      <c r="F533" s="2">
        <f t="shared" si="58"/>
        <v>1.1483999999999952</v>
      </c>
      <c r="G533" s="10">
        <f t="shared" si="59"/>
        <v>4.1866335160492811</v>
      </c>
      <c r="H533" s="32">
        <f t="shared" si="60"/>
        <v>-1.9410308414608224E-2</v>
      </c>
      <c r="I533" s="10">
        <v>226</v>
      </c>
      <c r="J533" s="10">
        <f t="shared" si="56"/>
        <v>51076</v>
      </c>
      <c r="K533" s="10">
        <f t="shared" si="57"/>
        <v>946.17917462713751</v>
      </c>
      <c r="L533" s="10">
        <f t="shared" si="61"/>
        <v>74.027377945122183</v>
      </c>
      <c r="M533" s="4">
        <f t="shared" si="62"/>
        <v>-8.2264779451221841</v>
      </c>
    </row>
    <row r="534" spans="2:13" x14ac:dyDescent="0.2">
      <c r="B534" s="21">
        <v>532</v>
      </c>
      <c r="C534" s="11" t="s">
        <v>533</v>
      </c>
      <c r="D534" s="2">
        <v>64.536000000000001</v>
      </c>
      <c r="E534" s="2">
        <f t="shared" si="58"/>
        <v>-0.11650000000000205</v>
      </c>
      <c r="F534" s="2">
        <f t="shared" si="58"/>
        <v>0.14520000000000266</v>
      </c>
      <c r="G534" s="10">
        <f t="shared" si="59"/>
        <v>4.1672232076346729</v>
      </c>
      <c r="H534" s="32">
        <f t="shared" si="60"/>
        <v>-1.8068253264731382E-3</v>
      </c>
      <c r="I534" s="10">
        <v>227</v>
      </c>
      <c r="J534" s="10">
        <f t="shared" si="56"/>
        <v>51529</v>
      </c>
      <c r="K534" s="10">
        <f t="shared" si="57"/>
        <v>945.95966813307075</v>
      </c>
      <c r="L534" s="10">
        <f t="shared" si="61"/>
        <v>74.349490691532651</v>
      </c>
      <c r="M534" s="4">
        <f t="shared" si="62"/>
        <v>-9.8134906915326496</v>
      </c>
    </row>
    <row r="535" spans="2:13" x14ac:dyDescent="0.2">
      <c r="B535" s="21">
        <v>533</v>
      </c>
      <c r="C535" s="11" t="s">
        <v>534</v>
      </c>
      <c r="D535" s="2">
        <v>64.419499999999999</v>
      </c>
      <c r="E535" s="2">
        <f t="shared" si="58"/>
        <v>2.8700000000000614E-2</v>
      </c>
      <c r="F535" s="2">
        <f t="shared" si="58"/>
        <v>-5.2899999999993952E-2</v>
      </c>
      <c r="G535" s="10">
        <f t="shared" si="59"/>
        <v>4.1654163823081998</v>
      </c>
      <c r="H535" s="32">
        <f t="shared" si="60"/>
        <v>4.4541806014297691E-4</v>
      </c>
      <c r="I535" s="10">
        <v>228</v>
      </c>
      <c r="J535" s="10">
        <f t="shared" si="56"/>
        <v>51984</v>
      </c>
      <c r="K535" s="10">
        <f t="shared" si="57"/>
        <v>949.71493516626958</v>
      </c>
      <c r="L535" s="10">
        <f t="shared" si="61"/>
        <v>74.673005035896125</v>
      </c>
      <c r="M535" s="4">
        <f t="shared" si="62"/>
        <v>-10.253505035896126</v>
      </c>
    </row>
    <row r="536" spans="2:13" x14ac:dyDescent="0.2">
      <c r="B536" s="21">
        <v>534</v>
      </c>
      <c r="C536" s="11" t="s">
        <v>535</v>
      </c>
      <c r="D536" s="2">
        <v>64.4482</v>
      </c>
      <c r="E536" s="2">
        <f t="shared" si="58"/>
        <v>-2.4199999999993338E-2</v>
      </c>
      <c r="F536" s="2">
        <f t="shared" si="58"/>
        <v>-0.43150000000001398</v>
      </c>
      <c r="G536" s="10">
        <f t="shared" si="59"/>
        <v>4.1658618003683427</v>
      </c>
      <c r="H536" s="32">
        <f t="shared" si="60"/>
        <v>-3.7556587509879336E-4</v>
      </c>
      <c r="I536" s="10">
        <v>229</v>
      </c>
      <c r="J536" s="10">
        <f t="shared" si="56"/>
        <v>52441</v>
      </c>
      <c r="K536" s="10">
        <f t="shared" si="57"/>
        <v>953.98235228435044</v>
      </c>
      <c r="L536" s="10">
        <f t="shared" si="61"/>
        <v>74.997927076937017</v>
      </c>
      <c r="M536" s="4">
        <f t="shared" si="62"/>
        <v>-10.549727076937018</v>
      </c>
    </row>
    <row r="537" spans="2:13" x14ac:dyDescent="0.2">
      <c r="B537" s="21">
        <v>535</v>
      </c>
      <c r="C537" s="11" t="s">
        <v>536</v>
      </c>
      <c r="D537" s="2">
        <v>64.424000000000007</v>
      </c>
      <c r="E537" s="2">
        <f t="shared" si="58"/>
        <v>-0.45570000000000732</v>
      </c>
      <c r="F537" s="2">
        <f t="shared" si="58"/>
        <v>0.9649000000000143</v>
      </c>
      <c r="G537" s="10">
        <f t="shared" si="59"/>
        <v>4.165486234493244</v>
      </c>
      <c r="H537" s="32">
        <f t="shared" si="60"/>
        <v>-7.098586341329316E-3</v>
      </c>
      <c r="I537" s="10">
        <v>230</v>
      </c>
      <c r="J537" s="10">
        <f t="shared" si="56"/>
        <v>52900</v>
      </c>
      <c r="K537" s="10">
        <f t="shared" si="57"/>
        <v>958.06183393344611</v>
      </c>
      <c r="L537" s="10">
        <f t="shared" si="61"/>
        <v>75.324262939916622</v>
      </c>
      <c r="M537" s="4">
        <f t="shared" si="62"/>
        <v>-10.900262939916615</v>
      </c>
    </row>
    <row r="538" spans="2:13" x14ac:dyDescent="0.2">
      <c r="B538" s="21">
        <v>536</v>
      </c>
      <c r="C538" s="11" t="s">
        <v>537</v>
      </c>
      <c r="D538" s="2">
        <v>63.968299999999999</v>
      </c>
      <c r="E538" s="2">
        <f t="shared" si="58"/>
        <v>0.50920000000000698</v>
      </c>
      <c r="F538" s="2">
        <f t="shared" si="58"/>
        <v>4.8999999999992383E-2</v>
      </c>
      <c r="G538" s="10">
        <f t="shared" si="59"/>
        <v>4.1583876481519146</v>
      </c>
      <c r="H538" s="32">
        <f t="shared" si="60"/>
        <v>7.9286775826572509E-3</v>
      </c>
      <c r="I538" s="10">
        <v>231</v>
      </c>
      <c r="J538" s="10">
        <f t="shared" si="56"/>
        <v>53361</v>
      </c>
      <c r="K538" s="10">
        <f t="shared" si="57"/>
        <v>960.58754672309226</v>
      </c>
      <c r="L538" s="10">
        <f t="shared" si="61"/>
        <v>75.652018776749131</v>
      </c>
      <c r="M538" s="4">
        <f t="shared" si="62"/>
        <v>-11.683718776749132</v>
      </c>
    </row>
    <row r="539" spans="2:13" x14ac:dyDescent="0.2">
      <c r="B539" s="21">
        <v>537</v>
      </c>
      <c r="C539" s="11" t="s">
        <v>538</v>
      </c>
      <c r="D539" s="2">
        <v>64.477500000000006</v>
      </c>
      <c r="E539" s="2">
        <f t="shared" si="58"/>
        <v>0.55819999999999936</v>
      </c>
      <c r="F539" s="2">
        <f t="shared" si="58"/>
        <v>-0.75039999999999907</v>
      </c>
      <c r="G539" s="10">
        <f t="shared" si="59"/>
        <v>4.1663163257345719</v>
      </c>
      <c r="H539" s="32">
        <f t="shared" si="60"/>
        <v>8.6200241582803372E-3</v>
      </c>
      <c r="I539" s="10">
        <v>232</v>
      </c>
      <c r="J539" s="10">
        <f t="shared" si="56"/>
        <v>53824</v>
      </c>
      <c r="K539" s="10">
        <f t="shared" si="57"/>
        <v>966.58538757042072</v>
      </c>
      <c r="L539" s="10">
        <f t="shared" si="61"/>
        <v>75.981200766117098</v>
      </c>
      <c r="M539" s="4">
        <f t="shared" si="62"/>
        <v>-11.503700766117092</v>
      </c>
    </row>
    <row r="540" spans="2:13" x14ac:dyDescent="0.2">
      <c r="B540" s="21">
        <v>538</v>
      </c>
      <c r="C540" s="11" t="s">
        <v>539</v>
      </c>
      <c r="D540" s="2">
        <v>65.035700000000006</v>
      </c>
      <c r="E540" s="2">
        <f t="shared" si="58"/>
        <v>-0.1921999999999997</v>
      </c>
      <c r="F540" s="2">
        <f t="shared" si="58"/>
        <v>-0.40680000000000405</v>
      </c>
      <c r="G540" s="10">
        <f t="shared" si="59"/>
        <v>4.1749363498928522</v>
      </c>
      <c r="H540" s="32">
        <f t="shared" si="60"/>
        <v>-2.9596754568990136E-3</v>
      </c>
      <c r="I540" s="10">
        <v>233</v>
      </c>
      <c r="J540" s="10">
        <f t="shared" si="56"/>
        <v>54289</v>
      </c>
      <c r="K540" s="10">
        <f t="shared" si="57"/>
        <v>972.7601695250346</v>
      </c>
      <c r="L540" s="10">
        <f t="shared" si="61"/>
        <v>76.311815113588409</v>
      </c>
      <c r="M540" s="4">
        <f t="shared" si="62"/>
        <v>-11.276115113588403</v>
      </c>
    </row>
    <row r="541" spans="2:13" x14ac:dyDescent="0.2">
      <c r="B541" s="21">
        <v>539</v>
      </c>
      <c r="C541" s="11" t="s">
        <v>540</v>
      </c>
      <c r="D541" s="2">
        <v>64.843500000000006</v>
      </c>
      <c r="E541" s="2">
        <f t="shared" si="58"/>
        <v>-0.59900000000000375</v>
      </c>
      <c r="F541" s="2">
        <f t="shared" si="58"/>
        <v>-2.9999999999574811E-4</v>
      </c>
      <c r="G541" s="10">
        <f t="shared" si="59"/>
        <v>4.1719766744359532</v>
      </c>
      <c r="H541" s="32">
        <f t="shared" si="60"/>
        <v>-9.2805574376200184E-3</v>
      </c>
      <c r="I541" s="10">
        <v>234</v>
      </c>
      <c r="J541" s="10">
        <f t="shared" si="56"/>
        <v>54756</v>
      </c>
      <c r="K541" s="10">
        <f t="shared" si="57"/>
        <v>976.24254181801302</v>
      </c>
      <c r="L541" s="10">
        <f t="shared" si="61"/>
        <v>76.643868051732767</v>
      </c>
      <c r="M541" s="4">
        <f t="shared" si="62"/>
        <v>-11.800368051732761</v>
      </c>
    </row>
    <row r="542" spans="2:13" x14ac:dyDescent="0.2">
      <c r="B542" s="21">
        <v>540</v>
      </c>
      <c r="C542" s="11" t="s">
        <v>541</v>
      </c>
      <c r="D542" s="2">
        <v>64.244500000000002</v>
      </c>
      <c r="E542" s="2">
        <f t="shared" si="58"/>
        <v>-0.5992999999999995</v>
      </c>
      <c r="F542" s="2">
        <f t="shared" si="58"/>
        <v>1.3841000000000037</v>
      </c>
      <c r="G542" s="10">
        <f t="shared" si="59"/>
        <v>4.1626961169983332</v>
      </c>
      <c r="H542" s="32">
        <f t="shared" si="60"/>
        <v>-9.3722072502027132E-3</v>
      </c>
      <c r="I542" s="10">
        <v>235</v>
      </c>
      <c r="J542" s="10">
        <f t="shared" si="56"/>
        <v>55225</v>
      </c>
      <c r="K542" s="10">
        <f t="shared" si="57"/>
        <v>978.23358749460829</v>
      </c>
      <c r="L542" s="10">
        <f t="shared" si="61"/>
        <v>76.977365840239685</v>
      </c>
      <c r="M542" s="4">
        <f t="shared" si="62"/>
        <v>-12.732865840239683</v>
      </c>
    </row>
    <row r="543" spans="2:13" x14ac:dyDescent="0.2">
      <c r="B543" s="21">
        <v>541</v>
      </c>
      <c r="C543" s="11" t="s">
        <v>542</v>
      </c>
      <c r="D543" s="2">
        <v>63.645200000000003</v>
      </c>
      <c r="E543" s="2">
        <f t="shared" si="58"/>
        <v>0.78480000000000416</v>
      </c>
      <c r="F543" s="2">
        <f t="shared" si="58"/>
        <v>-0.16930000000000689</v>
      </c>
      <c r="G543" s="10">
        <f t="shared" si="59"/>
        <v>4.1533239097481305</v>
      </c>
      <c r="H543" s="32">
        <f t="shared" si="60"/>
        <v>1.2255453402421068E-2</v>
      </c>
      <c r="I543" s="10">
        <v>236</v>
      </c>
      <c r="J543" s="10">
        <f t="shared" si="56"/>
        <v>55696</v>
      </c>
      <c r="K543" s="10">
        <f t="shared" si="57"/>
        <v>980.18444270055875</v>
      </c>
      <c r="L543" s="10">
        <f t="shared" si="61"/>
        <v>77.312314766036081</v>
      </c>
      <c r="M543" s="4">
        <f t="shared" si="62"/>
        <v>-13.667114766036079</v>
      </c>
    </row>
    <row r="544" spans="2:13" x14ac:dyDescent="0.2">
      <c r="B544" s="21">
        <v>542</v>
      </c>
      <c r="C544" s="11" t="s">
        <v>543</v>
      </c>
      <c r="D544" s="2">
        <v>64.430000000000007</v>
      </c>
      <c r="E544" s="2">
        <f t="shared" si="58"/>
        <v>0.61549999999999727</v>
      </c>
      <c r="F544" s="2">
        <f t="shared" si="58"/>
        <v>1.1899999999997135E-2</v>
      </c>
      <c r="G544" s="10">
        <f t="shared" si="59"/>
        <v>4.1655793631505516</v>
      </c>
      <c r="H544" s="32">
        <f t="shared" si="60"/>
        <v>9.5076618593585849E-3</v>
      </c>
      <c r="I544" s="10">
        <v>237</v>
      </c>
      <c r="J544" s="10">
        <f t="shared" si="56"/>
        <v>56169</v>
      </c>
      <c r="K544" s="10">
        <f t="shared" si="57"/>
        <v>987.24230906668072</v>
      </c>
      <c r="L544" s="10">
        <f t="shared" si="61"/>
        <v>77.648721143404927</v>
      </c>
      <c r="M544" s="4">
        <f t="shared" si="62"/>
        <v>-13.21872114340492</v>
      </c>
    </row>
    <row r="545" spans="2:13" x14ac:dyDescent="0.2">
      <c r="B545" s="21">
        <v>543</v>
      </c>
      <c r="C545" s="11" t="s">
        <v>544</v>
      </c>
      <c r="D545" s="2">
        <v>65.045500000000004</v>
      </c>
      <c r="E545" s="2">
        <f t="shared" si="58"/>
        <v>0.62739999999999441</v>
      </c>
      <c r="F545" s="2">
        <f t="shared" si="58"/>
        <v>1.2097000000000122</v>
      </c>
      <c r="G545" s="10">
        <f t="shared" si="59"/>
        <v>4.1750870250099101</v>
      </c>
      <c r="H545" s="32">
        <f t="shared" si="60"/>
        <v>9.5993344128526559E-3</v>
      </c>
      <c r="I545" s="10">
        <v>238</v>
      </c>
      <c r="J545" s="10">
        <f t="shared" si="56"/>
        <v>56644</v>
      </c>
      <c r="K545" s="10">
        <f t="shared" si="57"/>
        <v>993.6707119523586</v>
      </c>
      <c r="L545" s="10">
        <f t="shared" si="61"/>
        <v>77.98659131410453</v>
      </c>
      <c r="M545" s="4">
        <f t="shared" si="62"/>
        <v>-12.941091314104526</v>
      </c>
    </row>
    <row r="546" spans="2:13" x14ac:dyDescent="0.2">
      <c r="B546" s="21">
        <v>544</v>
      </c>
      <c r="C546" s="11" t="s">
        <v>545</v>
      </c>
      <c r="D546" s="2">
        <v>65.672899999999998</v>
      </c>
      <c r="E546" s="2">
        <f t="shared" si="58"/>
        <v>1.8371000000000066</v>
      </c>
      <c r="F546" s="2">
        <f t="shared" si="58"/>
        <v>-1.5571000000000055</v>
      </c>
      <c r="G546" s="10">
        <f t="shared" si="59"/>
        <v>4.1846863594227628</v>
      </c>
      <c r="H546" s="32">
        <f t="shared" si="60"/>
        <v>2.7589375631016821E-2</v>
      </c>
      <c r="I546" s="10">
        <v>239</v>
      </c>
      <c r="J546" s="10">
        <f t="shared" si="56"/>
        <v>57121</v>
      </c>
      <c r="K546" s="10">
        <f t="shared" si="57"/>
        <v>1000.1400399020403</v>
      </c>
      <c r="L546" s="10">
        <f t="shared" si="61"/>
        <v>78.325931647487579</v>
      </c>
      <c r="M546" s="4">
        <f t="shared" si="62"/>
        <v>-12.65303164748758</v>
      </c>
    </row>
    <row r="547" spans="2:13" x14ac:dyDescent="0.2">
      <c r="B547" s="21">
        <v>545</v>
      </c>
      <c r="C547" s="11" t="s">
        <v>546</v>
      </c>
      <c r="D547" s="2">
        <v>67.510000000000005</v>
      </c>
      <c r="E547" s="2">
        <f t="shared" si="58"/>
        <v>0.28000000000000114</v>
      </c>
      <c r="F547" s="2">
        <f t="shared" si="58"/>
        <v>0.61669999999999447</v>
      </c>
      <c r="G547" s="10">
        <f t="shared" si="59"/>
        <v>4.2122757350537796</v>
      </c>
      <c r="H547" s="32">
        <f t="shared" si="60"/>
        <v>4.1389563890943393E-3</v>
      </c>
      <c r="I547" s="10">
        <v>240</v>
      </c>
      <c r="J547" s="10">
        <f t="shared" si="56"/>
        <v>57600</v>
      </c>
      <c r="K547" s="10">
        <f t="shared" si="57"/>
        <v>1010.9461764129071</v>
      </c>
      <c r="L547" s="10">
        <f t="shared" si="61"/>
        <v>78.666748540621811</v>
      </c>
      <c r="M547" s="4">
        <f t="shared" si="62"/>
        <v>-11.156748540621805</v>
      </c>
    </row>
    <row r="548" spans="2:13" x14ac:dyDescent="0.2">
      <c r="B548" s="21">
        <v>546</v>
      </c>
      <c r="C548" s="11" t="s">
        <v>547</v>
      </c>
      <c r="D548" s="2">
        <v>67.790000000000006</v>
      </c>
      <c r="E548" s="2">
        <f t="shared" si="58"/>
        <v>0.89669999999999561</v>
      </c>
      <c r="F548" s="2">
        <f t="shared" si="58"/>
        <v>4.8299999999997567E-2</v>
      </c>
      <c r="G548" s="10">
        <f t="shared" si="59"/>
        <v>4.216414691442874</v>
      </c>
      <c r="H548" s="32">
        <f t="shared" si="60"/>
        <v>1.3140893701365286E-2</v>
      </c>
      <c r="I548" s="10">
        <v>241</v>
      </c>
      <c r="J548" s="10">
        <f t="shared" si="56"/>
        <v>58081</v>
      </c>
      <c r="K548" s="10">
        <f t="shared" si="57"/>
        <v>1016.1559406377327</v>
      </c>
      <c r="L548" s="10">
        <f t="shared" si="61"/>
        <v>79.009048418410003</v>
      </c>
      <c r="M548" s="4">
        <f t="shared" si="62"/>
        <v>-11.219048418409997</v>
      </c>
    </row>
    <row r="549" spans="2:13" x14ac:dyDescent="0.2">
      <c r="B549" s="21">
        <v>547</v>
      </c>
      <c r="C549" s="11" t="s">
        <v>548</v>
      </c>
      <c r="D549" s="2">
        <v>68.686700000000002</v>
      </c>
      <c r="E549" s="2">
        <f t="shared" si="58"/>
        <v>0.94499999999999318</v>
      </c>
      <c r="F549" s="2">
        <f t="shared" si="58"/>
        <v>1.7012000000000143</v>
      </c>
      <c r="G549" s="10">
        <f t="shared" si="59"/>
        <v>4.2295555851442392</v>
      </c>
      <c r="H549" s="32">
        <f t="shared" si="60"/>
        <v>1.3664338275932053E-2</v>
      </c>
      <c r="I549" s="10">
        <v>242</v>
      </c>
      <c r="J549" s="10">
        <f t="shared" si="56"/>
        <v>58564</v>
      </c>
      <c r="K549" s="10">
        <f t="shared" si="57"/>
        <v>1023.5524516049059</v>
      </c>
      <c r="L549" s="10">
        <f t="shared" si="61"/>
        <v>79.352837733711667</v>
      </c>
      <c r="M549" s="4">
        <f t="shared" si="62"/>
        <v>-10.666137733711665</v>
      </c>
    </row>
    <row r="550" spans="2:13" x14ac:dyDescent="0.2">
      <c r="B550" s="21">
        <v>548</v>
      </c>
      <c r="C550" s="11" t="s">
        <v>549</v>
      </c>
      <c r="D550" s="2">
        <v>69.631699999999995</v>
      </c>
      <c r="E550" s="2">
        <f t="shared" si="58"/>
        <v>2.6462000000000074</v>
      </c>
      <c r="F550" s="2">
        <f t="shared" si="58"/>
        <v>-1.3632000000000062</v>
      </c>
      <c r="G550" s="10">
        <f t="shared" si="59"/>
        <v>4.2432199234201713</v>
      </c>
      <c r="H550" s="32">
        <f t="shared" si="60"/>
        <v>3.7298488201657598E-2</v>
      </c>
      <c r="I550" s="10">
        <v>243</v>
      </c>
      <c r="J550" s="10">
        <f t="shared" si="56"/>
        <v>59049</v>
      </c>
      <c r="K550" s="10">
        <f t="shared" si="57"/>
        <v>1031.1024413911016</v>
      </c>
      <c r="L550" s="10">
        <f t="shared" si="61"/>
        <v>79.698122967464144</v>
      </c>
      <c r="M550" s="4">
        <f t="shared" si="62"/>
        <v>-10.066422967464149</v>
      </c>
    </row>
    <row r="551" spans="2:13" x14ac:dyDescent="0.2">
      <c r="B551" s="21">
        <v>549</v>
      </c>
      <c r="C551" s="11" t="s">
        <v>550</v>
      </c>
      <c r="D551" s="2">
        <v>72.277900000000002</v>
      </c>
      <c r="E551" s="2">
        <f t="shared" si="58"/>
        <v>1.2830000000000013</v>
      </c>
      <c r="F551" s="2">
        <f t="shared" si="58"/>
        <v>-3.1059000000000054</v>
      </c>
      <c r="G551" s="10">
        <f t="shared" si="59"/>
        <v>4.2805184116218289</v>
      </c>
      <c r="H551" s="32">
        <f t="shared" si="60"/>
        <v>1.7595222949722711E-2</v>
      </c>
      <c r="I551" s="10">
        <v>244</v>
      </c>
      <c r="J551" s="10">
        <f t="shared" si="56"/>
        <v>59536</v>
      </c>
      <c r="K551" s="10">
        <f t="shared" si="57"/>
        <v>1044.4464924357262</v>
      </c>
      <c r="L551" s="10">
        <f t="shared" si="61"/>
        <v>80.044910628805326</v>
      </c>
      <c r="M551" s="4">
        <f t="shared" si="62"/>
        <v>-7.7670106288053233</v>
      </c>
    </row>
    <row r="552" spans="2:13" x14ac:dyDescent="0.2">
      <c r="B552" s="21">
        <v>550</v>
      </c>
      <c r="C552" s="11" t="s">
        <v>551</v>
      </c>
      <c r="D552" s="2">
        <v>73.560900000000004</v>
      </c>
      <c r="E552" s="2">
        <f t="shared" si="58"/>
        <v>-1.8229000000000042</v>
      </c>
      <c r="F552" s="2">
        <f t="shared" si="58"/>
        <v>0.91800000000000637</v>
      </c>
      <c r="G552" s="10">
        <f t="shared" si="59"/>
        <v>4.2981136345715516</v>
      </c>
      <c r="H552" s="32">
        <f t="shared" si="60"/>
        <v>-2.5093041305984443E-2</v>
      </c>
      <c r="I552" s="10">
        <v>245</v>
      </c>
      <c r="J552" s="10">
        <f t="shared" si="56"/>
        <v>60025</v>
      </c>
      <c r="K552" s="10">
        <f t="shared" si="57"/>
        <v>1053.0378404700302</v>
      </c>
      <c r="L552" s="10">
        <f t="shared" si="61"/>
        <v>80.393207255195875</v>
      </c>
      <c r="M552" s="4">
        <f t="shared" si="62"/>
        <v>-6.8323072551958717</v>
      </c>
    </row>
    <row r="553" spans="2:13" x14ac:dyDescent="0.2">
      <c r="B553" s="21">
        <v>551</v>
      </c>
      <c r="C553" s="11" t="s">
        <v>552</v>
      </c>
      <c r="D553" s="2">
        <v>71.738</v>
      </c>
      <c r="E553" s="2">
        <f t="shared" si="58"/>
        <v>-0.90489999999999782</v>
      </c>
      <c r="F553" s="2">
        <f t="shared" si="58"/>
        <v>0.78179999999998984</v>
      </c>
      <c r="G553" s="10">
        <f t="shared" si="59"/>
        <v>4.2730205932655672</v>
      </c>
      <c r="H553" s="32">
        <f t="shared" si="60"/>
        <v>-1.2694187692278369E-2</v>
      </c>
      <c r="I553" s="10">
        <v>246</v>
      </c>
      <c r="J553" s="10">
        <f t="shared" si="56"/>
        <v>60516</v>
      </c>
      <c r="K553" s="10">
        <f t="shared" si="57"/>
        <v>1051.1630659433295</v>
      </c>
      <c r="L553" s="10">
        <f t="shared" si="61"/>
        <v>80.743019412542694</v>
      </c>
      <c r="M553" s="4">
        <f t="shared" si="62"/>
        <v>-9.0050194125426941</v>
      </c>
    </row>
    <row r="554" spans="2:13" x14ac:dyDescent="0.2">
      <c r="B554" s="21">
        <v>552</v>
      </c>
      <c r="C554" s="11" t="s">
        <v>553</v>
      </c>
      <c r="D554" s="2">
        <v>70.833100000000002</v>
      </c>
      <c r="E554" s="2">
        <f t="shared" si="58"/>
        <v>-0.12310000000000798</v>
      </c>
      <c r="F554" s="2">
        <f t="shared" si="58"/>
        <v>0.58700000000001751</v>
      </c>
      <c r="G554" s="10">
        <f t="shared" si="59"/>
        <v>4.2603264055732888</v>
      </c>
      <c r="H554" s="32">
        <f t="shared" si="60"/>
        <v>-1.7393999571391205E-3</v>
      </c>
      <c r="I554" s="10">
        <v>247</v>
      </c>
      <c r="J554" s="10">
        <f t="shared" si="56"/>
        <v>61009</v>
      </c>
      <c r="K554" s="10">
        <f t="shared" si="57"/>
        <v>1052.3006221766022</v>
      </c>
      <c r="L554" s="10">
        <f t="shared" si="61"/>
        <v>81.09435369532288</v>
      </c>
      <c r="M554" s="4">
        <f t="shared" si="62"/>
        <v>-10.261253695322878</v>
      </c>
    </row>
    <row r="555" spans="2:13" x14ac:dyDescent="0.2">
      <c r="B555" s="21">
        <v>553</v>
      </c>
      <c r="C555" s="11" t="s">
        <v>554</v>
      </c>
      <c r="D555" s="2">
        <v>70.709999999999994</v>
      </c>
      <c r="E555" s="2">
        <f t="shared" si="58"/>
        <v>0.46390000000000953</v>
      </c>
      <c r="F555" s="2">
        <f t="shared" si="58"/>
        <v>-2.1483000000000061</v>
      </c>
      <c r="G555" s="10">
        <f t="shared" si="59"/>
        <v>4.2585870056161497</v>
      </c>
      <c r="H555" s="32">
        <f t="shared" si="60"/>
        <v>6.5391725637544695E-3</v>
      </c>
      <c r="I555" s="10">
        <v>248</v>
      </c>
      <c r="J555" s="10">
        <f t="shared" si="56"/>
        <v>61504</v>
      </c>
      <c r="K555" s="10">
        <f t="shared" si="57"/>
        <v>1056.129577392805</v>
      </c>
      <c r="L555" s="10">
        <f t="shared" si="61"/>
        <v>81.44721672670758</v>
      </c>
      <c r="M555" s="4">
        <f t="shared" si="62"/>
        <v>-10.737216726707587</v>
      </c>
    </row>
    <row r="556" spans="2:13" x14ac:dyDescent="0.2">
      <c r="B556" s="21">
        <v>554</v>
      </c>
      <c r="C556" s="11" t="s">
        <v>555</v>
      </c>
      <c r="D556" s="2">
        <v>71.173900000000003</v>
      </c>
      <c r="E556" s="2">
        <f t="shared" si="58"/>
        <v>-1.6843999999999966</v>
      </c>
      <c r="F556" s="2">
        <f t="shared" si="58"/>
        <v>1.6016999999999939</v>
      </c>
      <c r="G556" s="10">
        <f t="shared" si="59"/>
        <v>4.2651261781799041</v>
      </c>
      <c r="H556" s="32">
        <f t="shared" si="60"/>
        <v>-2.395051615945043E-2</v>
      </c>
      <c r="I556" s="10">
        <v>249</v>
      </c>
      <c r="J556" s="10">
        <f t="shared" si="56"/>
        <v>62001</v>
      </c>
      <c r="K556" s="10">
        <f t="shared" si="57"/>
        <v>1062.0164183667962</v>
      </c>
      <c r="L556" s="10">
        <f t="shared" si="61"/>
        <v>81.801615158687383</v>
      </c>
      <c r="M556" s="4">
        <f t="shared" si="62"/>
        <v>-10.62771515868738</v>
      </c>
    </row>
    <row r="557" spans="2:13" x14ac:dyDescent="0.2">
      <c r="B557" s="21">
        <v>555</v>
      </c>
      <c r="C557" s="11" t="s">
        <v>556</v>
      </c>
      <c r="D557" s="2">
        <v>69.489500000000007</v>
      </c>
      <c r="E557" s="2">
        <f t="shared" si="58"/>
        <v>-8.270000000000266E-2</v>
      </c>
      <c r="F557" s="2">
        <f t="shared" si="58"/>
        <v>0.45860000000000412</v>
      </c>
      <c r="G557" s="10">
        <f t="shared" si="59"/>
        <v>4.2411756620204537</v>
      </c>
      <c r="H557" s="32">
        <f t="shared" si="60"/>
        <v>-1.1908165987533081E-3</v>
      </c>
      <c r="I557" s="10">
        <v>250</v>
      </c>
      <c r="J557" s="10">
        <f t="shared" si="56"/>
        <v>62500</v>
      </c>
      <c r="K557" s="10">
        <f t="shared" si="57"/>
        <v>1060.2939155051133</v>
      </c>
      <c r="L557" s="10">
        <f t="shared" si="61"/>
        <v>82.157555672197262</v>
      </c>
      <c r="M557" s="4">
        <f t="shared" si="62"/>
        <v>-12.668055672197255</v>
      </c>
    </row>
    <row r="558" spans="2:13" x14ac:dyDescent="0.2">
      <c r="B558" s="21">
        <v>556</v>
      </c>
      <c r="C558" s="11" t="s">
        <v>557</v>
      </c>
      <c r="D558" s="2">
        <v>69.406800000000004</v>
      </c>
      <c r="E558" s="2">
        <f t="shared" si="58"/>
        <v>0.37590000000000146</v>
      </c>
      <c r="F558" s="2">
        <f t="shared" si="58"/>
        <v>-0.77060000000000173</v>
      </c>
      <c r="G558" s="10">
        <f t="shared" si="59"/>
        <v>4.2399848454217004</v>
      </c>
      <c r="H558" s="32">
        <f t="shared" si="60"/>
        <v>5.4012826236249367E-3</v>
      </c>
      <c r="I558" s="10">
        <v>251</v>
      </c>
      <c r="J558" s="10">
        <f t="shared" si="56"/>
        <v>63001</v>
      </c>
      <c r="K558" s="10">
        <f t="shared" si="57"/>
        <v>1064.2361962008467</v>
      </c>
      <c r="L558" s="10">
        <f t="shared" si="61"/>
        <v>82.515044977242681</v>
      </c>
      <c r="M558" s="4">
        <f t="shared" si="62"/>
        <v>-13.108244977242677</v>
      </c>
    </row>
    <row r="559" spans="2:13" x14ac:dyDescent="0.2">
      <c r="B559" s="21">
        <v>557</v>
      </c>
      <c r="C559" s="11" t="s">
        <v>558</v>
      </c>
      <c r="D559" s="2">
        <v>69.782700000000006</v>
      </c>
      <c r="E559" s="2">
        <f t="shared" si="58"/>
        <v>-0.39470000000000027</v>
      </c>
      <c r="F559" s="2">
        <f t="shared" si="58"/>
        <v>-0.25420000000001153</v>
      </c>
      <c r="G559" s="10">
        <f t="shared" si="59"/>
        <v>4.2453861280453253</v>
      </c>
      <c r="H559" s="32">
        <f t="shared" si="60"/>
        <v>-5.6721861461630496E-3</v>
      </c>
      <c r="I559" s="10">
        <v>252</v>
      </c>
      <c r="J559" s="10">
        <f t="shared" si="56"/>
        <v>63504</v>
      </c>
      <c r="K559" s="10">
        <f t="shared" si="57"/>
        <v>1069.837304267422</v>
      </c>
      <c r="L559" s="10">
        <f t="shared" si="61"/>
        <v>82.874089813026274</v>
      </c>
      <c r="M559" s="4">
        <f t="shared" si="62"/>
        <v>-13.091389813026268</v>
      </c>
    </row>
    <row r="560" spans="2:13" x14ac:dyDescent="0.2">
      <c r="B560" s="21">
        <v>558</v>
      </c>
      <c r="C560" s="11" t="s">
        <v>559</v>
      </c>
      <c r="D560" s="2">
        <v>69.388000000000005</v>
      </c>
      <c r="E560" s="2">
        <f t="shared" si="58"/>
        <v>-0.6489000000000118</v>
      </c>
      <c r="F560" s="2">
        <f t="shared" si="58"/>
        <v>3.0989000000000146</v>
      </c>
      <c r="G560" s="10">
        <f t="shared" si="59"/>
        <v>4.2397139418991623</v>
      </c>
      <c r="H560" s="32">
        <f t="shared" si="60"/>
        <v>-9.3957633766859061E-3</v>
      </c>
      <c r="I560" s="10">
        <v>253</v>
      </c>
      <c r="J560" s="10">
        <f t="shared" si="56"/>
        <v>64009</v>
      </c>
      <c r="K560" s="10">
        <f t="shared" si="57"/>
        <v>1072.647627300488</v>
      </c>
      <c r="L560" s="10">
        <f t="shared" si="61"/>
        <v>83.234696948074756</v>
      </c>
      <c r="M560" s="4">
        <f t="shared" si="62"/>
        <v>-13.846696948074751</v>
      </c>
    </row>
    <row r="561" spans="2:13" x14ac:dyDescent="0.2">
      <c r="B561" s="21">
        <v>559</v>
      </c>
      <c r="C561" s="11" t="s">
        <v>560</v>
      </c>
      <c r="D561" s="2">
        <v>68.739099999999993</v>
      </c>
      <c r="E561" s="2">
        <f t="shared" si="58"/>
        <v>2.4500000000000028</v>
      </c>
      <c r="F561" s="2">
        <f t="shared" si="58"/>
        <v>-2.3280999999999921</v>
      </c>
      <c r="G561" s="10">
        <f t="shared" si="59"/>
        <v>4.2303181785224764</v>
      </c>
      <c r="H561" s="32">
        <f t="shared" si="60"/>
        <v>3.5021538288360077E-2</v>
      </c>
      <c r="I561" s="10">
        <v>254</v>
      </c>
      <c r="J561" s="10">
        <f t="shared" si="56"/>
        <v>64516</v>
      </c>
      <c r="K561" s="10">
        <f t="shared" si="57"/>
        <v>1074.500817344709</v>
      </c>
      <c r="L561" s="10">
        <f t="shared" si="61"/>
        <v>83.596873180366302</v>
      </c>
      <c r="M561" s="4">
        <f t="shared" si="62"/>
        <v>-14.857773180366308</v>
      </c>
    </row>
    <row r="562" spans="2:13" x14ac:dyDescent="0.2">
      <c r="B562" s="21">
        <v>560</v>
      </c>
      <c r="C562" s="11" t="s">
        <v>561</v>
      </c>
      <c r="D562" s="2">
        <v>71.189099999999996</v>
      </c>
      <c r="E562" s="2">
        <f t="shared" si="58"/>
        <v>0.12190000000001078</v>
      </c>
      <c r="F562" s="2">
        <f t="shared" si="58"/>
        <v>-0.42430000000001655</v>
      </c>
      <c r="G562" s="10">
        <f t="shared" si="59"/>
        <v>4.2653397168108365</v>
      </c>
      <c r="H562" s="32">
        <f t="shared" si="60"/>
        <v>1.7108764096933626E-3</v>
      </c>
      <c r="I562" s="10">
        <v>255</v>
      </c>
      <c r="J562" s="10">
        <f t="shared" si="56"/>
        <v>65025</v>
      </c>
      <c r="K562" s="10">
        <f t="shared" si="57"/>
        <v>1087.6616277867633</v>
      </c>
      <c r="L562" s="10">
        <f t="shared" si="61"/>
        <v>83.960625337458922</v>
      </c>
      <c r="M562" s="4">
        <f t="shared" si="62"/>
        <v>-12.771525337458925</v>
      </c>
    </row>
    <row r="563" spans="2:13" x14ac:dyDescent="0.2">
      <c r="B563" s="21">
        <v>561</v>
      </c>
      <c r="C563" s="11" t="s">
        <v>562</v>
      </c>
      <c r="D563" s="2">
        <v>71.311000000000007</v>
      </c>
      <c r="E563" s="2">
        <f t="shared" si="58"/>
        <v>-0.30240000000000578</v>
      </c>
      <c r="F563" s="2">
        <f t="shared" si="58"/>
        <v>0.78800000000001091</v>
      </c>
      <c r="G563" s="10">
        <f t="shared" si="59"/>
        <v>4.2670505932205298</v>
      </c>
      <c r="H563" s="32">
        <f t="shared" si="60"/>
        <v>-4.2495967539046831E-3</v>
      </c>
      <c r="I563" s="10">
        <v>256</v>
      </c>
      <c r="J563" s="10">
        <f t="shared" si="56"/>
        <v>65536</v>
      </c>
      <c r="K563" s="10">
        <f t="shared" si="57"/>
        <v>1092.3649518644556</v>
      </c>
      <c r="L563" s="10">
        <f t="shared" si="61"/>
        <v>84.325960276619369</v>
      </c>
      <c r="M563" s="4">
        <f t="shared" si="62"/>
        <v>-13.014960276619362</v>
      </c>
    </row>
    <row r="564" spans="2:13" x14ac:dyDescent="0.2">
      <c r="B564" s="21">
        <v>562</v>
      </c>
      <c r="C564" s="11" t="s">
        <v>563</v>
      </c>
      <c r="D564" s="2">
        <v>71.008600000000001</v>
      </c>
      <c r="E564" s="2">
        <f t="shared" si="58"/>
        <v>0.48560000000000514</v>
      </c>
      <c r="F564" s="2">
        <f t="shared" si="58"/>
        <v>-0.82310000000001082</v>
      </c>
      <c r="G564" s="10">
        <f t="shared" si="59"/>
        <v>4.2628009964666251</v>
      </c>
      <c r="H564" s="32">
        <f t="shared" si="60"/>
        <v>6.8153310619036844E-3</v>
      </c>
      <c r="I564" s="10">
        <v>257</v>
      </c>
      <c r="J564" s="10">
        <f t="shared" si="56"/>
        <v>66049</v>
      </c>
      <c r="K564" s="10">
        <f t="shared" si="57"/>
        <v>1095.5398560919227</v>
      </c>
      <c r="L564" s="10">
        <f t="shared" si="61"/>
        <v>84.692884884951866</v>
      </c>
      <c r="M564" s="4">
        <f t="shared" si="62"/>
        <v>-13.684284884951865</v>
      </c>
    </row>
    <row r="565" spans="2:13" x14ac:dyDescent="0.2">
      <c r="B565" s="21">
        <v>563</v>
      </c>
      <c r="C565" s="11" t="s">
        <v>564</v>
      </c>
      <c r="D565" s="2">
        <v>71.494200000000006</v>
      </c>
      <c r="E565" s="2">
        <f t="shared" si="58"/>
        <v>-0.33750000000000568</v>
      </c>
      <c r="F565" s="2">
        <f t="shared" si="58"/>
        <v>0.45980000000000132</v>
      </c>
      <c r="G565" s="10">
        <f t="shared" si="59"/>
        <v>4.2696163275285288</v>
      </c>
      <c r="H565" s="32">
        <f t="shared" si="60"/>
        <v>-4.7318401738412064E-3</v>
      </c>
      <c r="I565" s="10">
        <v>258</v>
      </c>
      <c r="J565" s="10">
        <f t="shared" si="56"/>
        <v>66564</v>
      </c>
      <c r="K565" s="10">
        <f t="shared" si="57"/>
        <v>1101.5610125023604</v>
      </c>
      <c r="L565" s="10">
        <f t="shared" si="61"/>
        <v>85.061406079528567</v>
      </c>
      <c r="M565" s="4">
        <f t="shared" si="62"/>
        <v>-13.56720607952856</v>
      </c>
    </row>
    <row r="566" spans="2:13" x14ac:dyDescent="0.2">
      <c r="B566" s="21">
        <v>564</v>
      </c>
      <c r="C566" s="11" t="s">
        <v>565</v>
      </c>
      <c r="D566" s="2">
        <v>71.156700000000001</v>
      </c>
      <c r="E566" s="2">
        <f t="shared" si="58"/>
        <v>0.12229999999999563</v>
      </c>
      <c r="F566" s="2">
        <f t="shared" si="58"/>
        <v>0.12820000000000675</v>
      </c>
      <c r="G566" s="10">
        <f t="shared" si="59"/>
        <v>4.2648844873546876</v>
      </c>
      <c r="H566" s="32">
        <f t="shared" si="60"/>
        <v>1.7172665287601419E-3</v>
      </c>
      <c r="I566" s="10">
        <v>259</v>
      </c>
      <c r="J566" s="10">
        <f t="shared" si="56"/>
        <v>67081</v>
      </c>
      <c r="K566" s="10">
        <f t="shared" si="57"/>
        <v>1104.6050822248642</v>
      </c>
      <c r="L566" s="10">
        <f t="shared" si="61"/>
        <v>85.431530807519394</v>
      </c>
      <c r="M566" s="4">
        <f t="shared" si="62"/>
        <v>-14.274830807519393</v>
      </c>
    </row>
    <row r="567" spans="2:13" x14ac:dyDescent="0.2">
      <c r="B567" s="21">
        <v>565</v>
      </c>
      <c r="C567" s="11" t="s">
        <v>566</v>
      </c>
      <c r="D567" s="2">
        <v>71.278999999999996</v>
      </c>
      <c r="E567" s="2">
        <f t="shared" si="58"/>
        <v>0.25050000000000239</v>
      </c>
      <c r="F567" s="2">
        <f t="shared" si="58"/>
        <v>2.7681999999999931</v>
      </c>
      <c r="G567" s="10">
        <f t="shared" si="59"/>
        <v>4.2666017538834478</v>
      </c>
      <c r="H567" s="32">
        <f t="shared" si="60"/>
        <v>3.5081981383191518E-3</v>
      </c>
      <c r="I567" s="10">
        <v>260</v>
      </c>
      <c r="J567" s="10">
        <f t="shared" si="56"/>
        <v>67600</v>
      </c>
      <c r="K567" s="10">
        <f t="shared" si="57"/>
        <v>1109.3164560096964</v>
      </c>
      <c r="L567" s="10">
        <f t="shared" si="61"/>
        <v>85.803266046323259</v>
      </c>
      <c r="M567" s="4">
        <f t="shared" si="62"/>
        <v>-14.524266046323262</v>
      </c>
    </row>
    <row r="568" spans="2:13" x14ac:dyDescent="0.2">
      <c r="B568" s="21">
        <v>566</v>
      </c>
      <c r="C568" s="11" t="s">
        <v>567</v>
      </c>
      <c r="D568" s="2">
        <v>71.529499999999999</v>
      </c>
      <c r="E568" s="2">
        <f t="shared" si="58"/>
        <v>3.0186999999999955</v>
      </c>
      <c r="F568" s="2">
        <f t="shared" si="58"/>
        <v>-1.398699999999991</v>
      </c>
      <c r="G568" s="10">
        <f t="shared" si="59"/>
        <v>4.2701099520217669</v>
      </c>
      <c r="H568" s="32">
        <f t="shared" si="60"/>
        <v>4.1335944028273452E-2</v>
      </c>
      <c r="I568" s="10">
        <v>261</v>
      </c>
      <c r="J568" s="10">
        <f t="shared" si="56"/>
        <v>68121</v>
      </c>
      <c r="K568" s="10">
        <f t="shared" si="57"/>
        <v>1114.4986974776812</v>
      </c>
      <c r="L568" s="10">
        <f t="shared" si="61"/>
        <v>86.176618803699753</v>
      </c>
      <c r="M568" s="4">
        <f t="shared" si="62"/>
        <v>-14.647118803699755</v>
      </c>
    </row>
    <row r="569" spans="2:13" x14ac:dyDescent="0.2">
      <c r="B569" s="21">
        <v>567</v>
      </c>
      <c r="C569" s="11" t="s">
        <v>568</v>
      </c>
      <c r="D569" s="2">
        <v>74.548199999999994</v>
      </c>
      <c r="E569" s="2">
        <f t="shared" si="58"/>
        <v>1.6200000000000045</v>
      </c>
      <c r="F569" s="2">
        <f t="shared" si="58"/>
        <v>-2.1307000000000045</v>
      </c>
      <c r="G569" s="10">
        <f t="shared" si="59"/>
        <v>4.3114458960500404</v>
      </c>
      <c r="H569" s="32">
        <f t="shared" si="60"/>
        <v>2.1498156704505611E-2</v>
      </c>
      <c r="I569" s="10">
        <v>262</v>
      </c>
      <c r="J569" s="10">
        <f t="shared" si="56"/>
        <v>68644</v>
      </c>
      <c r="K569" s="10">
        <f t="shared" si="57"/>
        <v>1129.5988247651105</v>
      </c>
      <c r="L569" s="10">
        <f t="shared" si="61"/>
        <v>86.551596117901056</v>
      </c>
      <c r="M569" s="4">
        <f t="shared" si="62"/>
        <v>-12.003396117901062</v>
      </c>
    </row>
    <row r="570" spans="2:13" x14ac:dyDescent="0.2">
      <c r="B570" s="21">
        <v>568</v>
      </c>
      <c r="C570" s="11" t="s">
        <v>569</v>
      </c>
      <c r="D570" s="2">
        <v>76.168199999999999</v>
      </c>
      <c r="E570" s="2">
        <f t="shared" si="58"/>
        <v>-0.51069999999999993</v>
      </c>
      <c r="F570" s="2">
        <f t="shared" si="58"/>
        <v>0.56090000000000373</v>
      </c>
      <c r="G570" s="10">
        <f t="shared" si="59"/>
        <v>4.332944052754546</v>
      </c>
      <c r="H570" s="32">
        <f t="shared" si="60"/>
        <v>-6.7274766543956588E-3</v>
      </c>
      <c r="I570" s="10">
        <v>263</v>
      </c>
      <c r="J570" s="10">
        <f t="shared" si="56"/>
        <v>69169</v>
      </c>
      <c r="K570" s="10">
        <f t="shared" si="57"/>
        <v>1139.5642858744457</v>
      </c>
      <c r="L570" s="10">
        <f t="shared" si="61"/>
        <v>86.928205057804533</v>
      </c>
      <c r="M570" s="4">
        <f t="shared" si="62"/>
        <v>-10.760005057804534</v>
      </c>
    </row>
    <row r="571" spans="2:13" x14ac:dyDescent="0.2">
      <c r="B571" s="21">
        <v>569</v>
      </c>
      <c r="C571" s="11" t="s">
        <v>570</v>
      </c>
      <c r="D571" s="2">
        <v>75.657499999999999</v>
      </c>
      <c r="E571" s="2">
        <f t="shared" si="58"/>
        <v>5.0200000000003797E-2</v>
      </c>
      <c r="F571" s="2">
        <f t="shared" si="58"/>
        <v>-0.82930000000000348</v>
      </c>
      <c r="G571" s="10">
        <f t="shared" si="59"/>
        <v>4.3262165761001503</v>
      </c>
      <c r="H571" s="32">
        <f t="shared" si="60"/>
        <v>6.6329647555019022E-4</v>
      </c>
      <c r="I571" s="10">
        <v>264</v>
      </c>
      <c r="J571" s="10">
        <f t="shared" si="56"/>
        <v>69696</v>
      </c>
      <c r="K571" s="10">
        <f t="shared" si="57"/>
        <v>1142.1211760904396</v>
      </c>
      <c r="L571" s="10">
        <f t="shared" si="61"/>
        <v>87.306452723046064</v>
      </c>
      <c r="M571" s="4">
        <f t="shared" si="62"/>
        <v>-11.648952723046065</v>
      </c>
    </row>
    <row r="572" spans="2:13" x14ac:dyDescent="0.2">
      <c r="B572" s="21">
        <v>570</v>
      </c>
      <c r="C572" s="11" t="s">
        <v>571</v>
      </c>
      <c r="D572" s="2">
        <v>75.707700000000003</v>
      </c>
      <c r="E572" s="2">
        <f t="shared" si="58"/>
        <v>-0.77909999999999968</v>
      </c>
      <c r="F572" s="2">
        <f t="shared" si="58"/>
        <v>0.41620000000000346</v>
      </c>
      <c r="G572" s="10">
        <f t="shared" si="59"/>
        <v>4.3268798725757005</v>
      </c>
      <c r="H572" s="32">
        <f t="shared" si="60"/>
        <v>-1.0344212479195924E-2</v>
      </c>
      <c r="I572" s="10">
        <v>265</v>
      </c>
      <c r="J572" s="10">
        <f t="shared" si="56"/>
        <v>70225</v>
      </c>
      <c r="K572" s="10">
        <f t="shared" si="57"/>
        <v>1146.6231662325606</v>
      </c>
      <c r="L572" s="10">
        <f t="shared" si="61"/>
        <v>87.686346244154208</v>
      </c>
      <c r="M572" s="4">
        <f t="shared" si="62"/>
        <v>-11.978646244154206</v>
      </c>
    </row>
    <row r="573" spans="2:13" x14ac:dyDescent="0.2">
      <c r="B573" s="21">
        <v>571</v>
      </c>
      <c r="C573" s="11" t="s">
        <v>572</v>
      </c>
      <c r="D573" s="2">
        <v>74.928600000000003</v>
      </c>
      <c r="E573" s="2">
        <f t="shared" si="58"/>
        <v>-0.36289999999999623</v>
      </c>
      <c r="F573" s="2">
        <f t="shared" si="58"/>
        <v>-0.67950000000000443</v>
      </c>
      <c r="G573" s="10">
        <f t="shared" si="59"/>
        <v>4.3165356600965046</v>
      </c>
      <c r="H573" s="32">
        <f t="shared" si="60"/>
        <v>-4.8550441433521385E-3</v>
      </c>
      <c r="I573" s="10">
        <v>266</v>
      </c>
      <c r="J573" s="10">
        <f t="shared" ref="J573:J611" si="63">POWER(I573,2)</f>
        <v>70756</v>
      </c>
      <c r="K573" s="10">
        <f t="shared" si="57"/>
        <v>1148.1984855856701</v>
      </c>
      <c r="L573" s="10">
        <f t="shared" si="61"/>
        <v>88.067892782683984</v>
      </c>
      <c r="M573" s="4">
        <f t="shared" si="62"/>
        <v>-13.139292782683981</v>
      </c>
    </row>
    <row r="574" spans="2:13" x14ac:dyDescent="0.2">
      <c r="B574" s="21">
        <v>572</v>
      </c>
      <c r="C574" s="11" t="s">
        <v>573</v>
      </c>
      <c r="D574" s="2">
        <v>74.565700000000007</v>
      </c>
      <c r="E574" s="2">
        <f t="shared" si="58"/>
        <v>-1.0424000000000007</v>
      </c>
      <c r="F574" s="2">
        <f t="shared" si="58"/>
        <v>1.0838999999999999</v>
      </c>
      <c r="G574" s="10">
        <f t="shared" si="59"/>
        <v>4.3116806159531524</v>
      </c>
      <c r="H574" s="32">
        <f t="shared" si="60"/>
        <v>-1.4078253167680188E-2</v>
      </c>
      <c r="I574" s="10">
        <v>267</v>
      </c>
      <c r="J574" s="10">
        <f t="shared" si="63"/>
        <v>71289</v>
      </c>
      <c r="K574" s="10">
        <f t="shared" si="57"/>
        <v>1151.2187244594918</v>
      </c>
      <c r="L574" s="10">
        <f t="shared" si="61"/>
        <v>88.451099531352597</v>
      </c>
      <c r="M574" s="4">
        <f t="shared" si="62"/>
        <v>-13.88539953135259</v>
      </c>
    </row>
    <row r="575" spans="2:13" x14ac:dyDescent="0.2">
      <c r="B575" s="21">
        <v>573</v>
      </c>
      <c r="C575" s="11" t="s">
        <v>574</v>
      </c>
      <c r="D575" s="2">
        <v>73.523300000000006</v>
      </c>
      <c r="E575" s="2">
        <f t="shared" si="58"/>
        <v>4.1499999999999204E-2</v>
      </c>
      <c r="F575" s="2">
        <f t="shared" si="58"/>
        <v>0.62479999999999336</v>
      </c>
      <c r="G575" s="10">
        <f t="shared" si="59"/>
        <v>4.2976023627854723</v>
      </c>
      <c r="H575" s="32">
        <f t="shared" si="60"/>
        <v>5.6428767658545098E-4</v>
      </c>
      <c r="I575" s="10">
        <v>268</v>
      </c>
      <c r="J575" s="10">
        <f t="shared" si="63"/>
        <v>71824</v>
      </c>
      <c r="K575" s="10">
        <f t="shared" si="57"/>
        <v>1151.7574332265065</v>
      </c>
      <c r="L575" s="10">
        <f t="shared" si="61"/>
        <v>88.835973714174386</v>
      </c>
      <c r="M575" s="4">
        <f t="shared" si="62"/>
        <v>-15.31267371417438</v>
      </c>
    </row>
    <row r="576" spans="2:13" x14ac:dyDescent="0.2">
      <c r="B576" s="21">
        <v>574</v>
      </c>
      <c r="C576" s="11" t="s">
        <v>575</v>
      </c>
      <c r="D576" s="2">
        <v>73.564800000000005</v>
      </c>
      <c r="E576" s="2">
        <f t="shared" si="58"/>
        <v>0.66629999999999256</v>
      </c>
      <c r="F576" s="2">
        <f t="shared" si="58"/>
        <v>-1.2778999999999883</v>
      </c>
      <c r="G576" s="10">
        <f t="shared" si="59"/>
        <v>4.2981666504620577</v>
      </c>
      <c r="H576" s="32">
        <f t="shared" si="60"/>
        <v>9.0165493640128602E-3</v>
      </c>
      <c r="I576" s="10">
        <v>269</v>
      </c>
      <c r="J576" s="10">
        <f t="shared" si="63"/>
        <v>72361</v>
      </c>
      <c r="K576" s="10">
        <f t="shared" si="57"/>
        <v>1156.2068289742936</v>
      </c>
      <c r="L576" s="10">
        <f t="shared" si="61"/>
        <v>89.222522586597336</v>
      </c>
      <c r="M576" s="4">
        <f t="shared" si="62"/>
        <v>-15.65772258659733</v>
      </c>
    </row>
    <row r="577" spans="2:13" x14ac:dyDescent="0.2">
      <c r="B577" s="21">
        <v>575</v>
      </c>
      <c r="C577" s="11" t="s">
        <v>576</v>
      </c>
      <c r="D577" s="2">
        <v>74.231099999999998</v>
      </c>
      <c r="E577" s="2">
        <f t="shared" si="58"/>
        <v>-0.6115999999999957</v>
      </c>
      <c r="F577" s="2">
        <f t="shared" si="58"/>
        <v>0.10269999999999868</v>
      </c>
      <c r="G577" s="10">
        <f t="shared" si="59"/>
        <v>4.3071831998260706</v>
      </c>
      <c r="H577" s="32">
        <f t="shared" si="60"/>
        <v>-8.2732635309668012E-3</v>
      </c>
      <c r="I577" s="10">
        <v>270</v>
      </c>
      <c r="J577" s="10">
        <f t="shared" si="63"/>
        <v>72900</v>
      </c>
      <c r="K577" s="10">
        <f t="shared" si="57"/>
        <v>1162.939463953039</v>
      </c>
      <c r="L577" s="10">
        <f t="shared" si="61"/>
        <v>89.610753435639936</v>
      </c>
      <c r="M577" s="4">
        <f t="shared" si="62"/>
        <v>-15.379653435639938</v>
      </c>
    </row>
    <row r="578" spans="2:13" x14ac:dyDescent="0.2">
      <c r="B578" s="21">
        <v>576</v>
      </c>
      <c r="C578" s="11" t="s">
        <v>577</v>
      </c>
      <c r="D578" s="2">
        <v>73.619500000000002</v>
      </c>
      <c r="E578" s="2">
        <f t="shared" si="58"/>
        <v>-0.50889999999999702</v>
      </c>
      <c r="F578" s="2">
        <f t="shared" si="58"/>
        <v>0.20359999999999445</v>
      </c>
      <c r="G578" s="10">
        <f t="shared" si="59"/>
        <v>4.2989099362951038</v>
      </c>
      <c r="H578" s="32">
        <f t="shared" si="60"/>
        <v>-6.9365732119015533E-3</v>
      </c>
      <c r="I578" s="10">
        <v>271</v>
      </c>
      <c r="J578" s="10">
        <f t="shared" si="63"/>
        <v>73441</v>
      </c>
      <c r="K578" s="10">
        <f t="shared" si="57"/>
        <v>1165.0045927359731</v>
      </c>
      <c r="L578" s="10">
        <f t="shared" si="61"/>
        <v>90.000673580028447</v>
      </c>
      <c r="M578" s="4">
        <f t="shared" si="62"/>
        <v>-16.381173580028445</v>
      </c>
    </row>
    <row r="579" spans="2:13" x14ac:dyDescent="0.2">
      <c r="B579" s="21">
        <v>577</v>
      </c>
      <c r="C579" s="11" t="s">
        <v>578</v>
      </c>
      <c r="D579" s="2">
        <v>73.110600000000005</v>
      </c>
      <c r="E579" s="2">
        <f t="shared" si="58"/>
        <v>-0.30530000000000257</v>
      </c>
      <c r="F579" s="2">
        <f t="shared" si="58"/>
        <v>0.31959999999999411</v>
      </c>
      <c r="G579" s="10">
        <f t="shared" si="59"/>
        <v>4.2919733630832022</v>
      </c>
      <c r="H579" s="32">
        <f t="shared" si="60"/>
        <v>-4.1846083327108374E-3</v>
      </c>
      <c r="I579" s="10">
        <v>272</v>
      </c>
      <c r="J579" s="10">
        <f t="shared" si="63"/>
        <v>73984</v>
      </c>
      <c r="K579" s="10">
        <f t="shared" ref="K579:K611" si="64">I579*G579</f>
        <v>1167.416754758631</v>
      </c>
      <c r="L579" s="10">
        <f t="shared" si="61"/>
        <v>90.392290370334663</v>
      </c>
      <c r="M579" s="4">
        <f t="shared" si="62"/>
        <v>-17.281690370334658</v>
      </c>
    </row>
    <row r="580" spans="2:13" x14ac:dyDescent="0.2">
      <c r="B580" s="21">
        <v>578</v>
      </c>
      <c r="C580" s="11" t="s">
        <v>579</v>
      </c>
      <c r="D580" s="2">
        <v>72.805300000000003</v>
      </c>
      <c r="E580" s="2">
        <f t="shared" ref="E580:F610" si="65">D581-D580</f>
        <v>1.4299999999991542E-2</v>
      </c>
      <c r="F580" s="2">
        <f t="shared" si="65"/>
        <v>1.6847000000000207</v>
      </c>
      <c r="G580" s="10">
        <f t="shared" ref="G580:G611" si="66">LN(D580)</f>
        <v>4.2877887547504914</v>
      </c>
      <c r="H580" s="32">
        <f t="shared" ref="H580:H610" si="67">G581-G580</f>
        <v>1.9639498527990185E-4</v>
      </c>
      <c r="I580" s="10">
        <v>273</v>
      </c>
      <c r="J580" s="10">
        <f t="shared" si="63"/>
        <v>74529</v>
      </c>
      <c r="K580" s="10">
        <f t="shared" si="64"/>
        <v>1170.5663300468841</v>
      </c>
      <c r="L580" s="10">
        <f t="shared" ref="L580:L611" si="68">EXP($C$614+($C$615*I580))</f>
        <v>90.785611189114704</v>
      </c>
      <c r="M580" s="4">
        <f t="shared" ref="M580:M611" si="69">D580-L580</f>
        <v>-17.980311189114701</v>
      </c>
    </row>
    <row r="581" spans="2:13" x14ac:dyDescent="0.2">
      <c r="B581" s="21">
        <v>579</v>
      </c>
      <c r="C581" s="11" t="s">
        <v>580</v>
      </c>
      <c r="D581" s="2">
        <v>72.819599999999994</v>
      </c>
      <c r="E581" s="2">
        <f t="shared" si="65"/>
        <v>1.6990000000000123</v>
      </c>
      <c r="F581" s="2">
        <f t="shared" si="65"/>
        <v>-3.0111000000000132</v>
      </c>
      <c r="G581" s="10">
        <f t="shared" si="66"/>
        <v>4.2879851497357713</v>
      </c>
      <c r="H581" s="32">
        <f t="shared" si="67"/>
        <v>2.3063608918295841E-2</v>
      </c>
      <c r="I581" s="10">
        <v>274</v>
      </c>
      <c r="J581" s="10">
        <f t="shared" si="63"/>
        <v>75076</v>
      </c>
      <c r="K581" s="10">
        <f t="shared" si="64"/>
        <v>1174.9079310276013</v>
      </c>
      <c r="L581" s="10">
        <f t="shared" si="68"/>
        <v>91.18064345104834</v>
      </c>
      <c r="M581" s="4">
        <f t="shared" si="69"/>
        <v>-18.361043451048346</v>
      </c>
    </row>
    <row r="582" spans="2:13" x14ac:dyDescent="0.2">
      <c r="B582" s="21">
        <v>580</v>
      </c>
      <c r="C582" s="11" t="s">
        <v>581</v>
      </c>
      <c r="D582" s="2">
        <v>74.518600000000006</v>
      </c>
      <c r="E582" s="2">
        <f t="shared" si="65"/>
        <v>-1.3121000000000009</v>
      </c>
      <c r="F582" s="2">
        <f t="shared" si="65"/>
        <v>1.6837999999999909</v>
      </c>
      <c r="G582" s="10">
        <f t="shared" si="66"/>
        <v>4.3110487586540671</v>
      </c>
      <c r="H582" s="32">
        <f t="shared" si="67"/>
        <v>-1.7764543814886125E-2</v>
      </c>
      <c r="I582" s="10">
        <v>275</v>
      </c>
      <c r="J582" s="10">
        <f t="shared" si="63"/>
        <v>75625</v>
      </c>
      <c r="K582" s="10">
        <f t="shared" si="64"/>
        <v>1185.5384086298684</v>
      </c>
      <c r="L582" s="10">
        <f t="shared" si="68"/>
        <v>91.577394603078289</v>
      </c>
      <c r="M582" s="4">
        <f t="shared" si="69"/>
        <v>-17.058794603078283</v>
      </c>
    </row>
    <row r="583" spans="2:13" x14ac:dyDescent="0.2">
      <c r="B583" s="21">
        <v>581</v>
      </c>
      <c r="C583" s="11" t="s">
        <v>582</v>
      </c>
      <c r="D583" s="2">
        <v>73.206500000000005</v>
      </c>
      <c r="E583" s="2">
        <f t="shared" si="65"/>
        <v>0.37169999999998993</v>
      </c>
      <c r="F583" s="2">
        <f t="shared" si="65"/>
        <v>0.58910000000001617</v>
      </c>
      <c r="G583" s="10">
        <f t="shared" si="66"/>
        <v>4.293284214839181</v>
      </c>
      <c r="H583" s="32">
        <f t="shared" si="67"/>
        <v>5.0645713688792782E-3</v>
      </c>
      <c r="I583" s="10">
        <v>276</v>
      </c>
      <c r="J583" s="10">
        <f t="shared" si="63"/>
        <v>76176</v>
      </c>
      <c r="K583" s="10">
        <f t="shared" si="64"/>
        <v>1184.946443295614</v>
      </c>
      <c r="L583" s="10">
        <f t="shared" si="68"/>
        <v>91.975872124551231</v>
      </c>
      <c r="M583" s="4">
        <f t="shared" si="69"/>
        <v>-18.769372124551225</v>
      </c>
    </row>
    <row r="584" spans="2:13" x14ac:dyDescent="0.2">
      <c r="B584" s="21">
        <v>582</v>
      </c>
      <c r="C584" s="11" t="s">
        <v>583</v>
      </c>
      <c r="D584" s="2">
        <v>73.578199999999995</v>
      </c>
      <c r="E584" s="2">
        <f t="shared" si="65"/>
        <v>0.96080000000000609</v>
      </c>
      <c r="F584" s="2">
        <f t="shared" si="65"/>
        <v>-1.3843000000000103</v>
      </c>
      <c r="G584" s="10">
        <f t="shared" si="66"/>
        <v>4.2983487862080603</v>
      </c>
      <c r="H584" s="32">
        <f t="shared" si="67"/>
        <v>1.2973692137284942E-2</v>
      </c>
      <c r="I584" s="10">
        <v>277</v>
      </c>
      <c r="J584" s="10">
        <f t="shared" si="63"/>
        <v>76729</v>
      </c>
      <c r="K584" s="10">
        <f t="shared" si="64"/>
        <v>1190.6426137796327</v>
      </c>
      <c r="L584" s="10">
        <f t="shared" si="68"/>
        <v>92.376083527358162</v>
      </c>
      <c r="M584" s="4">
        <f t="shared" si="69"/>
        <v>-18.797883527358167</v>
      </c>
    </row>
    <row r="585" spans="2:13" x14ac:dyDescent="0.2">
      <c r="B585" s="21">
        <v>583</v>
      </c>
      <c r="C585" s="11" t="s">
        <v>584</v>
      </c>
      <c r="D585" s="2">
        <v>74.539000000000001</v>
      </c>
      <c r="E585" s="2">
        <f t="shared" si="65"/>
        <v>-0.42350000000000421</v>
      </c>
      <c r="F585" s="2">
        <f t="shared" si="65"/>
        <v>-5.6299999999993133E-2</v>
      </c>
      <c r="G585" s="10">
        <f t="shared" si="66"/>
        <v>4.3113224783453452</v>
      </c>
      <c r="H585" s="32">
        <f t="shared" si="67"/>
        <v>-5.6977911295934547E-3</v>
      </c>
      <c r="I585" s="10">
        <v>278</v>
      </c>
      <c r="J585" s="10">
        <f t="shared" si="63"/>
        <v>77284</v>
      </c>
      <c r="K585" s="10">
        <f t="shared" si="64"/>
        <v>1198.547648980006</v>
      </c>
      <c r="L585" s="10">
        <f t="shared" si="68"/>
        <v>92.778036356076356</v>
      </c>
      <c r="M585" s="4">
        <f t="shared" si="69"/>
        <v>-18.239036356076355</v>
      </c>
    </row>
    <row r="586" spans="2:13" x14ac:dyDescent="0.2">
      <c r="B586" s="21">
        <v>584</v>
      </c>
      <c r="C586" s="11" t="s">
        <v>585</v>
      </c>
      <c r="D586" s="2">
        <v>74.115499999999997</v>
      </c>
      <c r="E586" s="2">
        <f t="shared" si="65"/>
        <v>-0.47979999999999734</v>
      </c>
      <c r="F586" s="2">
        <f t="shared" si="65"/>
        <v>1.7640999999999991</v>
      </c>
      <c r="G586" s="10">
        <f t="shared" si="66"/>
        <v>4.3056246872157518</v>
      </c>
      <c r="H586" s="32">
        <f t="shared" si="67"/>
        <v>-6.4947247339279812E-3</v>
      </c>
      <c r="I586" s="10">
        <v>279</v>
      </c>
      <c r="J586" s="10">
        <f t="shared" si="63"/>
        <v>77841</v>
      </c>
      <c r="K586" s="10">
        <f t="shared" si="64"/>
        <v>1201.2692877331947</v>
      </c>
      <c r="L586" s="10">
        <f t="shared" si="68"/>
        <v>93.181738188111709</v>
      </c>
      <c r="M586" s="4">
        <f t="shared" si="69"/>
        <v>-19.066238188111711</v>
      </c>
    </row>
    <row r="587" spans="2:13" x14ac:dyDescent="0.2">
      <c r="B587" s="21">
        <v>585</v>
      </c>
      <c r="C587" s="11" t="s">
        <v>586</v>
      </c>
      <c r="D587" s="2">
        <v>73.6357</v>
      </c>
      <c r="E587" s="2">
        <f t="shared" si="65"/>
        <v>1.2843000000000018</v>
      </c>
      <c r="F587" s="2">
        <f t="shared" si="65"/>
        <v>-1.7272999999999996</v>
      </c>
      <c r="G587" s="10">
        <f t="shared" si="66"/>
        <v>4.2991299624818238</v>
      </c>
      <c r="H587" s="32">
        <f t="shared" si="67"/>
        <v>1.7290915094063664E-2</v>
      </c>
      <c r="I587" s="10">
        <v>280</v>
      </c>
      <c r="J587" s="10">
        <f t="shared" si="63"/>
        <v>78400</v>
      </c>
      <c r="K587" s="10">
        <f t="shared" si="64"/>
        <v>1203.7563894949108</v>
      </c>
      <c r="L587" s="10">
        <f t="shared" si="68"/>
        <v>93.587196633841401</v>
      </c>
      <c r="M587" s="4">
        <f t="shared" si="69"/>
        <v>-19.951496633841401</v>
      </c>
    </row>
    <row r="588" spans="2:13" x14ac:dyDescent="0.2">
      <c r="B588" s="21">
        <v>586</v>
      </c>
      <c r="C588" s="11" t="s">
        <v>587</v>
      </c>
      <c r="D588" s="2">
        <v>74.92</v>
      </c>
      <c r="E588" s="2">
        <f t="shared" si="65"/>
        <v>-0.44299999999999784</v>
      </c>
      <c r="F588" s="2">
        <f t="shared" si="65"/>
        <v>1.3607999999999976</v>
      </c>
      <c r="G588" s="10">
        <f t="shared" si="66"/>
        <v>4.3164208775758874</v>
      </c>
      <c r="H588" s="32">
        <f t="shared" si="67"/>
        <v>-5.9305246879102214E-3</v>
      </c>
      <c r="I588" s="10">
        <v>281</v>
      </c>
      <c r="J588" s="10">
        <f t="shared" si="63"/>
        <v>78961</v>
      </c>
      <c r="K588" s="10">
        <f t="shared" si="64"/>
        <v>1212.9142665988243</v>
      </c>
      <c r="L588" s="10">
        <f t="shared" si="68"/>
        <v>93.994419336757204</v>
      </c>
      <c r="M588" s="4">
        <f t="shared" si="69"/>
        <v>-19.074419336757202</v>
      </c>
    </row>
    <row r="589" spans="2:13" x14ac:dyDescent="0.2">
      <c r="B589" s="21">
        <v>587</v>
      </c>
      <c r="C589" s="11" t="s">
        <v>588</v>
      </c>
      <c r="D589" s="2">
        <v>74.477000000000004</v>
      </c>
      <c r="E589" s="2">
        <f t="shared" si="65"/>
        <v>0.91779999999999973</v>
      </c>
      <c r="F589" s="2">
        <f t="shared" si="65"/>
        <v>-1.9051000000000045</v>
      </c>
      <c r="G589" s="10">
        <f t="shared" si="66"/>
        <v>4.3104903528879772</v>
      </c>
      <c r="H589" s="32">
        <f t="shared" si="67"/>
        <v>1.2247954230461211E-2</v>
      </c>
      <c r="I589" s="10">
        <v>282</v>
      </c>
      <c r="J589" s="10">
        <f t="shared" si="63"/>
        <v>79524</v>
      </c>
      <c r="K589" s="10">
        <f t="shared" si="64"/>
        <v>1215.5582795144096</v>
      </c>
      <c r="L589" s="10">
        <f t="shared" si="68"/>
        <v>94.403413973609773</v>
      </c>
      <c r="M589" s="4">
        <f t="shared" si="69"/>
        <v>-19.926413973609769</v>
      </c>
    </row>
    <row r="590" spans="2:13" x14ac:dyDescent="0.2">
      <c r="B590" s="21">
        <v>588</v>
      </c>
      <c r="C590" s="11" t="s">
        <v>589</v>
      </c>
      <c r="D590" s="2">
        <v>75.394800000000004</v>
      </c>
      <c r="E590" s="2">
        <f t="shared" si="65"/>
        <v>-0.98730000000000473</v>
      </c>
      <c r="F590" s="2">
        <f t="shared" si="65"/>
        <v>1.5493000000000023</v>
      </c>
      <c r="G590" s="10">
        <f t="shared" si="66"/>
        <v>4.3227383071184384</v>
      </c>
      <c r="H590" s="32">
        <f t="shared" si="67"/>
        <v>-1.31815639084083E-2</v>
      </c>
      <c r="I590" s="10">
        <v>283</v>
      </c>
      <c r="J590" s="10">
        <f t="shared" si="63"/>
        <v>80089</v>
      </c>
      <c r="K590" s="10">
        <f t="shared" si="64"/>
        <v>1223.334940914518</v>
      </c>
      <c r="L590" s="10">
        <f t="shared" si="68"/>
        <v>94.814188254553585</v>
      </c>
      <c r="M590" s="4">
        <f t="shared" si="69"/>
        <v>-19.419388254553581</v>
      </c>
    </row>
    <row r="591" spans="2:13" x14ac:dyDescent="0.2">
      <c r="B591" s="21">
        <v>589</v>
      </c>
      <c r="C591" s="11" t="s">
        <v>590</v>
      </c>
      <c r="D591" s="2">
        <v>74.407499999999999</v>
      </c>
      <c r="E591" s="2">
        <f t="shared" si="65"/>
        <v>0.56199999999999761</v>
      </c>
      <c r="F591" s="2">
        <f t="shared" si="65"/>
        <v>0.65810000000000457</v>
      </c>
      <c r="G591" s="10">
        <f t="shared" si="66"/>
        <v>4.3095567432100301</v>
      </c>
      <c r="H591" s="32">
        <f t="shared" si="67"/>
        <v>7.524620948299976E-3</v>
      </c>
      <c r="I591" s="10">
        <v>284</v>
      </c>
      <c r="J591" s="10">
        <f t="shared" si="63"/>
        <v>80656</v>
      </c>
      <c r="K591" s="10">
        <f t="shared" si="64"/>
        <v>1223.9141150716487</v>
      </c>
      <c r="L591" s="10">
        <f t="shared" si="68"/>
        <v>95.226749923291692</v>
      </c>
      <c r="M591" s="4">
        <f t="shared" si="69"/>
        <v>-20.819249923291693</v>
      </c>
    </row>
    <row r="592" spans="2:13" x14ac:dyDescent="0.2">
      <c r="B592" s="21">
        <v>590</v>
      </c>
      <c r="C592" s="11" t="s">
        <v>591</v>
      </c>
      <c r="D592" s="2">
        <v>74.969499999999996</v>
      </c>
      <c r="E592" s="2">
        <f t="shared" si="65"/>
        <v>1.2201000000000022</v>
      </c>
      <c r="F592" s="2">
        <f t="shared" si="65"/>
        <v>-1.2378000000000071</v>
      </c>
      <c r="G592" s="10">
        <f t="shared" si="66"/>
        <v>4.3170813641583301</v>
      </c>
      <c r="H592" s="32">
        <f t="shared" si="67"/>
        <v>1.6143606279993783E-2</v>
      </c>
      <c r="I592" s="10">
        <v>285</v>
      </c>
      <c r="J592" s="10">
        <f t="shared" si="63"/>
        <v>81225</v>
      </c>
      <c r="K592" s="10">
        <f t="shared" si="64"/>
        <v>1230.3681887851242</v>
      </c>
      <c r="L592" s="10">
        <f t="shared" si="68"/>
        <v>95.641106757222417</v>
      </c>
      <c r="M592" s="4">
        <f t="shared" si="69"/>
        <v>-20.67160675722242</v>
      </c>
    </row>
    <row r="593" spans="2:13" x14ac:dyDescent="0.2">
      <c r="B593" s="21">
        <v>591</v>
      </c>
      <c r="C593" s="11" t="s">
        <v>592</v>
      </c>
      <c r="D593" s="2">
        <v>76.189599999999999</v>
      </c>
      <c r="E593" s="2">
        <f t="shared" si="65"/>
        <v>-1.7700000000004934E-2</v>
      </c>
      <c r="F593" s="2">
        <f t="shared" si="65"/>
        <v>1.1391000000000133</v>
      </c>
      <c r="G593" s="10">
        <f t="shared" si="66"/>
        <v>4.3332249704383239</v>
      </c>
      <c r="H593" s="32">
        <f t="shared" si="67"/>
        <v>-2.3234216097378635E-4</v>
      </c>
      <c r="I593" s="10">
        <v>286</v>
      </c>
      <c r="J593" s="10">
        <f t="shared" si="63"/>
        <v>81796</v>
      </c>
      <c r="K593" s="10">
        <f t="shared" si="64"/>
        <v>1239.3023415453606</v>
      </c>
      <c r="L593" s="10">
        <f t="shared" si="68"/>
        <v>96.057266567585316</v>
      </c>
      <c r="M593" s="4">
        <f t="shared" si="69"/>
        <v>-19.867666567585317</v>
      </c>
    </row>
    <row r="594" spans="2:13" x14ac:dyDescent="0.2">
      <c r="B594" s="21">
        <v>592</v>
      </c>
      <c r="C594" s="11" t="s">
        <v>593</v>
      </c>
      <c r="D594" s="2">
        <v>76.171899999999994</v>
      </c>
      <c r="E594" s="2">
        <f t="shared" si="65"/>
        <v>1.1214000000000084</v>
      </c>
      <c r="F594" s="2">
        <f t="shared" si="65"/>
        <v>-0.32470000000000709</v>
      </c>
      <c r="G594" s="10">
        <f t="shared" si="66"/>
        <v>4.3329926282773501</v>
      </c>
      <c r="H594" s="32">
        <f t="shared" si="67"/>
        <v>1.4614648268432617E-2</v>
      </c>
      <c r="I594" s="10">
        <v>287</v>
      </c>
      <c r="J594" s="10">
        <f t="shared" si="63"/>
        <v>82369</v>
      </c>
      <c r="K594" s="10">
        <f t="shared" si="64"/>
        <v>1243.5688843155995</v>
      </c>
      <c r="L594" s="10">
        <f t="shared" si="68"/>
        <v>96.475237199608756</v>
      </c>
      <c r="M594" s="4">
        <f t="shared" si="69"/>
        <v>-20.303337199608762</v>
      </c>
    </row>
    <row r="595" spans="2:13" x14ac:dyDescent="0.2">
      <c r="B595" s="21">
        <v>593</v>
      </c>
      <c r="C595" s="11" t="s">
        <v>594</v>
      </c>
      <c r="D595" s="2">
        <v>77.293300000000002</v>
      </c>
      <c r="E595" s="2">
        <f t="shared" si="65"/>
        <v>0.7967000000000013</v>
      </c>
      <c r="F595" s="2">
        <f t="shared" si="65"/>
        <v>0.70479999999999166</v>
      </c>
      <c r="G595" s="10">
        <f t="shared" si="66"/>
        <v>4.3476072765457827</v>
      </c>
      <c r="H595" s="32">
        <f t="shared" si="67"/>
        <v>1.025473112880082E-2</v>
      </c>
      <c r="I595" s="10">
        <v>288</v>
      </c>
      <c r="J595" s="10">
        <f t="shared" si="63"/>
        <v>82944</v>
      </c>
      <c r="K595" s="10">
        <f t="shared" si="64"/>
        <v>1252.1108956451853</v>
      </c>
      <c r="L595" s="10">
        <f t="shared" si="68"/>
        <v>96.895026532657994</v>
      </c>
      <c r="M595" s="4">
        <f t="shared" si="69"/>
        <v>-19.601726532657992</v>
      </c>
    </row>
    <row r="596" spans="2:13" x14ac:dyDescent="0.2">
      <c r="B596" s="21">
        <v>594</v>
      </c>
      <c r="C596" s="11" t="s">
        <v>595</v>
      </c>
      <c r="D596" s="2">
        <v>78.09</v>
      </c>
      <c r="E596" s="2">
        <f t="shared" si="65"/>
        <v>1.501499999999993</v>
      </c>
      <c r="F596" s="2">
        <f t="shared" si="65"/>
        <v>-1.5864999999999867</v>
      </c>
      <c r="G596" s="10">
        <f t="shared" si="66"/>
        <v>4.3578620076745835</v>
      </c>
      <c r="H596" s="32">
        <f t="shared" si="67"/>
        <v>1.9045295554347419E-2</v>
      </c>
      <c r="I596" s="10">
        <v>289</v>
      </c>
      <c r="J596" s="10">
        <f t="shared" si="63"/>
        <v>83521</v>
      </c>
      <c r="K596" s="10">
        <f t="shared" si="64"/>
        <v>1259.4221202179547</v>
      </c>
      <c r="L596" s="10">
        <f t="shared" si="68"/>
        <v>97.316642480383166</v>
      </c>
      <c r="M596" s="4">
        <f t="shared" si="69"/>
        <v>-19.226642480383163</v>
      </c>
    </row>
    <row r="597" spans="2:13" x14ac:dyDescent="0.2">
      <c r="B597" s="21">
        <v>595</v>
      </c>
      <c r="C597" s="11" t="s">
        <v>596</v>
      </c>
      <c r="D597" s="2">
        <v>79.591499999999996</v>
      </c>
      <c r="E597" s="2">
        <f t="shared" si="65"/>
        <v>-8.4999999999993747E-2</v>
      </c>
      <c r="F597" s="2">
        <f t="shared" si="65"/>
        <v>0.83229999999998938</v>
      </c>
      <c r="G597" s="10">
        <f t="shared" si="66"/>
        <v>4.376907303228931</v>
      </c>
      <c r="H597" s="32">
        <f t="shared" si="67"/>
        <v>-1.0685239046042128E-3</v>
      </c>
      <c r="I597" s="10">
        <v>290</v>
      </c>
      <c r="J597" s="10">
        <f t="shared" si="63"/>
        <v>84100</v>
      </c>
      <c r="K597" s="10">
        <f t="shared" si="64"/>
        <v>1269.30311793639</v>
      </c>
      <c r="L597" s="10">
        <f t="shared" si="68"/>
        <v>97.740092990869158</v>
      </c>
      <c r="M597" s="4">
        <f t="shared" si="69"/>
        <v>-18.148592990869162</v>
      </c>
    </row>
    <row r="598" spans="2:13" x14ac:dyDescent="0.2">
      <c r="B598" s="21">
        <v>596</v>
      </c>
      <c r="C598" s="11" t="s">
        <v>597</v>
      </c>
      <c r="D598" s="2">
        <v>79.506500000000003</v>
      </c>
      <c r="E598" s="2">
        <f t="shared" si="65"/>
        <v>0.74729999999999563</v>
      </c>
      <c r="F598" s="2">
        <f t="shared" si="65"/>
        <v>1.2904000000000053</v>
      </c>
      <c r="G598" s="10">
        <f t="shared" si="66"/>
        <v>4.3758387793243267</v>
      </c>
      <c r="H598" s="32">
        <f t="shared" si="67"/>
        <v>9.3553335896485734E-3</v>
      </c>
      <c r="I598" s="10">
        <v>291</v>
      </c>
      <c r="J598" s="10">
        <f t="shared" si="63"/>
        <v>84681</v>
      </c>
      <c r="K598" s="10">
        <f t="shared" si="64"/>
        <v>1273.3690847833791</v>
      </c>
      <c r="L598" s="10">
        <f t="shared" si="68"/>
        <v>98.165386046784704</v>
      </c>
      <c r="M598" s="4">
        <f t="shared" si="69"/>
        <v>-18.658886046784701</v>
      </c>
    </row>
    <row r="599" spans="2:13" x14ac:dyDescent="0.2">
      <c r="B599" s="21">
        <v>597</v>
      </c>
      <c r="C599" s="11" t="s">
        <v>598</v>
      </c>
      <c r="D599" s="2">
        <v>80.253799999999998</v>
      </c>
      <c r="E599" s="2">
        <f t="shared" si="65"/>
        <v>2.037700000000001</v>
      </c>
      <c r="F599" s="2">
        <f t="shared" si="65"/>
        <v>-2.6487000000000052</v>
      </c>
      <c r="G599" s="10">
        <f t="shared" si="66"/>
        <v>4.3851941129139753</v>
      </c>
      <c r="H599" s="32">
        <f t="shared" si="67"/>
        <v>2.507370875479431E-2</v>
      </c>
      <c r="I599" s="10">
        <v>292</v>
      </c>
      <c r="J599" s="10">
        <f t="shared" si="63"/>
        <v>85264</v>
      </c>
      <c r="K599" s="10">
        <f t="shared" si="64"/>
        <v>1280.4766809708808</v>
      </c>
      <c r="L599" s="10">
        <f t="shared" si="68"/>
        <v>98.592529665533618</v>
      </c>
      <c r="M599" s="4">
        <f t="shared" si="69"/>
        <v>-18.33872966553362</v>
      </c>
    </row>
    <row r="600" spans="2:13" x14ac:dyDescent="0.2">
      <c r="B600" s="21">
        <v>598</v>
      </c>
      <c r="C600" s="11" t="s">
        <v>599</v>
      </c>
      <c r="D600" s="2">
        <v>82.291499999999999</v>
      </c>
      <c r="E600" s="2">
        <f t="shared" si="65"/>
        <v>-0.61100000000000421</v>
      </c>
      <c r="F600" s="2">
        <f t="shared" si="65"/>
        <v>1.4043000000000063</v>
      </c>
      <c r="G600" s="10">
        <f t="shared" si="66"/>
        <v>4.4102678216687696</v>
      </c>
      <c r="H600" s="32">
        <f t="shared" si="67"/>
        <v>-7.4525263815363729E-3</v>
      </c>
      <c r="I600" s="10">
        <v>293</v>
      </c>
      <c r="J600" s="10">
        <f t="shared" si="63"/>
        <v>85849</v>
      </c>
      <c r="K600" s="10">
        <f t="shared" si="64"/>
        <v>1292.2084717489495</v>
      </c>
      <c r="L600" s="10">
        <f t="shared" si="68"/>
        <v>99.02153189940519</v>
      </c>
      <c r="M600" s="4">
        <f t="shared" si="69"/>
        <v>-16.730031899405191</v>
      </c>
    </row>
    <row r="601" spans="2:13" x14ac:dyDescent="0.2">
      <c r="B601" s="21">
        <v>599</v>
      </c>
      <c r="C601" s="11" t="s">
        <v>600</v>
      </c>
      <c r="D601" s="2">
        <v>81.680499999999995</v>
      </c>
      <c r="E601" s="2">
        <f t="shared" si="65"/>
        <v>0.79330000000000211</v>
      </c>
      <c r="F601" s="2">
        <f t="shared" si="65"/>
        <v>-1.5260999999999996</v>
      </c>
      <c r="G601" s="10">
        <f t="shared" si="66"/>
        <v>4.4028152952872333</v>
      </c>
      <c r="H601" s="32">
        <f t="shared" si="67"/>
        <v>9.6653718579666759E-3</v>
      </c>
      <c r="I601" s="10">
        <v>294</v>
      </c>
      <c r="J601" s="10">
        <f t="shared" si="63"/>
        <v>86436</v>
      </c>
      <c r="K601" s="10">
        <f t="shared" si="64"/>
        <v>1294.4276968144466</v>
      </c>
      <c r="L601" s="10">
        <f t="shared" si="68"/>
        <v>99.452400835726749</v>
      </c>
      <c r="M601" s="4">
        <f t="shared" si="69"/>
        <v>-17.771900835726754</v>
      </c>
    </row>
    <row r="602" spans="2:13" x14ac:dyDescent="0.2">
      <c r="B602" s="21">
        <v>600</v>
      </c>
      <c r="C602" s="11" t="s">
        <v>601</v>
      </c>
      <c r="D602" s="2">
        <v>82.473799999999997</v>
      </c>
      <c r="E602" s="2">
        <f t="shared" si="65"/>
        <v>-0.73279999999999745</v>
      </c>
      <c r="F602" s="2">
        <f t="shared" si="65"/>
        <v>1.5913000000000039</v>
      </c>
      <c r="G602" s="10">
        <f t="shared" si="66"/>
        <v>4.4124806671451999</v>
      </c>
      <c r="H602" s="32">
        <f t="shared" si="67"/>
        <v>-8.92495517149694E-3</v>
      </c>
      <c r="I602" s="10">
        <v>295</v>
      </c>
      <c r="J602" s="10">
        <f t="shared" si="63"/>
        <v>87025</v>
      </c>
      <c r="K602" s="10">
        <f t="shared" si="64"/>
        <v>1301.681796807834</v>
      </c>
      <c r="L602" s="10">
        <f t="shared" si="68"/>
        <v>99.885144597015426</v>
      </c>
      <c r="M602" s="4">
        <f t="shared" si="69"/>
        <v>-17.411344597015429</v>
      </c>
    </row>
    <row r="603" spans="2:13" x14ac:dyDescent="0.2">
      <c r="B603" s="21">
        <v>601</v>
      </c>
      <c r="C603" s="11" t="s">
        <v>602</v>
      </c>
      <c r="D603" s="2">
        <v>81.741</v>
      </c>
      <c r="E603" s="2">
        <f t="shared" si="65"/>
        <v>0.85850000000000648</v>
      </c>
      <c r="F603" s="2">
        <f t="shared" si="65"/>
        <v>-1.1915000000000191</v>
      </c>
      <c r="G603" s="10">
        <f t="shared" si="66"/>
        <v>4.403555711973703</v>
      </c>
      <c r="H603" s="32">
        <f t="shared" si="67"/>
        <v>1.0447915266142971E-2</v>
      </c>
      <c r="I603" s="10">
        <v>296</v>
      </c>
      <c r="J603" s="10">
        <f t="shared" si="63"/>
        <v>87616</v>
      </c>
      <c r="K603" s="10">
        <f t="shared" si="64"/>
        <v>1303.452490744216</v>
      </c>
      <c r="L603" s="10">
        <f t="shared" si="68"/>
        <v>100.31977134113157</v>
      </c>
      <c r="M603" s="4">
        <f t="shared" si="69"/>
        <v>-18.578771341131571</v>
      </c>
    </row>
    <row r="604" spans="2:13" x14ac:dyDescent="0.2">
      <c r="B604" s="21">
        <v>602</v>
      </c>
      <c r="C604" s="11" t="s">
        <v>603</v>
      </c>
      <c r="D604" s="2">
        <v>82.599500000000006</v>
      </c>
      <c r="E604" s="2">
        <f t="shared" si="65"/>
        <v>-0.33300000000001262</v>
      </c>
      <c r="F604" s="2">
        <f t="shared" si="65"/>
        <v>3.5000000000025011E-2</v>
      </c>
      <c r="G604" s="10">
        <f t="shared" si="66"/>
        <v>4.414003627239846</v>
      </c>
      <c r="H604" s="32">
        <f t="shared" si="67"/>
        <v>-4.0396498107035939E-3</v>
      </c>
      <c r="I604" s="10">
        <v>297</v>
      </c>
      <c r="J604" s="10">
        <f t="shared" si="63"/>
        <v>88209</v>
      </c>
      <c r="K604" s="10">
        <f t="shared" si="64"/>
        <v>1310.9590772902343</v>
      </c>
      <c r="L604" s="10">
        <f t="shared" si="68"/>
        <v>100.75628926143284</v>
      </c>
      <c r="M604" s="4">
        <f t="shared" si="69"/>
        <v>-18.156789261432834</v>
      </c>
    </row>
    <row r="605" spans="2:13" x14ac:dyDescent="0.2">
      <c r="B605" s="21">
        <v>603</v>
      </c>
      <c r="C605" s="11" t="s">
        <v>604</v>
      </c>
      <c r="D605" s="2">
        <v>82.266499999999994</v>
      </c>
      <c r="E605" s="2">
        <f t="shared" si="65"/>
        <v>-0.29799999999998761</v>
      </c>
      <c r="F605" s="2">
        <f t="shared" si="65"/>
        <v>0.62719999999998777</v>
      </c>
      <c r="G605" s="10">
        <f t="shared" si="66"/>
        <v>4.4099639774291424</v>
      </c>
      <c r="H605" s="32">
        <f t="shared" si="67"/>
        <v>-3.6289503094595332E-3</v>
      </c>
      <c r="I605" s="10">
        <v>298</v>
      </c>
      <c r="J605" s="10">
        <f t="shared" si="63"/>
        <v>88804</v>
      </c>
      <c r="K605" s="10">
        <f t="shared" si="64"/>
        <v>1314.1692652738843</v>
      </c>
      <c r="L605" s="10">
        <f t="shared" si="68"/>
        <v>101.19470658692801</v>
      </c>
      <c r="M605" s="4">
        <f t="shared" si="69"/>
        <v>-18.928206586928013</v>
      </c>
    </row>
    <row r="606" spans="2:13" x14ac:dyDescent="0.2">
      <c r="B606" s="21">
        <v>604</v>
      </c>
      <c r="C606" s="11" t="s">
        <v>605</v>
      </c>
      <c r="D606" s="2">
        <v>81.968500000000006</v>
      </c>
      <c r="E606" s="2">
        <f t="shared" si="65"/>
        <v>0.32920000000000016</v>
      </c>
      <c r="F606" s="2">
        <f t="shared" si="65"/>
        <v>-0.40170000000000528</v>
      </c>
      <c r="G606" s="10">
        <f t="shared" si="66"/>
        <v>4.4063350271196828</v>
      </c>
      <c r="H606" s="32">
        <f t="shared" si="67"/>
        <v>4.008133635769795E-3</v>
      </c>
      <c r="I606" s="10">
        <v>299</v>
      </c>
      <c r="J606" s="10">
        <f t="shared" si="63"/>
        <v>89401</v>
      </c>
      <c r="K606" s="10">
        <f t="shared" si="64"/>
        <v>1317.4941731087852</v>
      </c>
      <c r="L606" s="10">
        <f t="shared" si="68"/>
        <v>101.63503158243279</v>
      </c>
      <c r="M606" s="4">
        <f t="shared" si="69"/>
        <v>-19.666531582432782</v>
      </c>
    </row>
    <row r="607" spans="2:13" x14ac:dyDescent="0.2">
      <c r="B607" s="21">
        <v>605</v>
      </c>
      <c r="C607" s="11" t="s">
        <v>606</v>
      </c>
      <c r="D607" s="2">
        <v>82.297700000000006</v>
      </c>
      <c r="E607" s="2">
        <f t="shared" si="65"/>
        <v>-7.2500000000005116E-2</v>
      </c>
      <c r="F607" s="2">
        <f t="shared" si="65"/>
        <v>3.7999999999982492E-3</v>
      </c>
      <c r="G607" s="10">
        <f t="shared" si="66"/>
        <v>4.4103431607554526</v>
      </c>
      <c r="H607" s="32">
        <f t="shared" si="67"/>
        <v>-8.8133633303133507E-4</v>
      </c>
      <c r="I607" s="10">
        <v>300</v>
      </c>
      <c r="J607" s="10">
        <f t="shared" si="63"/>
        <v>90000</v>
      </c>
      <c r="K607" s="10">
        <f t="shared" si="64"/>
        <v>1323.1029482266358</v>
      </c>
      <c r="L607" s="10">
        <f t="shared" si="68"/>
        <v>102.07727254872493</v>
      </c>
      <c r="M607" s="4">
        <f t="shared" si="69"/>
        <v>-19.779572548724929</v>
      </c>
    </row>
    <row r="608" spans="2:13" x14ac:dyDescent="0.2">
      <c r="B608" s="21">
        <v>606</v>
      </c>
      <c r="C608" s="11" t="s">
        <v>607</v>
      </c>
      <c r="D608" s="2">
        <v>82.225200000000001</v>
      </c>
      <c r="E608" s="2">
        <f t="shared" si="65"/>
        <v>-6.8700000000006867E-2</v>
      </c>
      <c r="F608" s="2">
        <f t="shared" si="65"/>
        <v>0.72440000000001703</v>
      </c>
      <c r="G608" s="10">
        <f t="shared" si="66"/>
        <v>4.4094618244224213</v>
      </c>
      <c r="H608" s="32">
        <f t="shared" si="67"/>
        <v>-8.3585951477438414E-4</v>
      </c>
      <c r="I608" s="10">
        <v>301</v>
      </c>
      <c r="J608" s="10">
        <f t="shared" si="63"/>
        <v>90601</v>
      </c>
      <c r="K608" s="10">
        <f t="shared" si="64"/>
        <v>1327.2480091511488</v>
      </c>
      <c r="L608" s="10">
        <f t="shared" si="68"/>
        <v>102.52143782270146</v>
      </c>
      <c r="M608" s="4">
        <f t="shared" si="69"/>
        <v>-20.296237822701457</v>
      </c>
    </row>
    <row r="609" spans="2:13" x14ac:dyDescent="0.2">
      <c r="B609" s="21">
        <v>607</v>
      </c>
      <c r="C609" s="11" t="s">
        <v>608</v>
      </c>
      <c r="D609" s="2">
        <v>82.156499999999994</v>
      </c>
      <c r="E609" s="2">
        <f t="shared" si="65"/>
        <v>0.65570000000001016</v>
      </c>
      <c r="F609" s="2">
        <f t="shared" si="65"/>
        <v>-0.39790000000002124</v>
      </c>
      <c r="G609" s="10">
        <f t="shared" si="66"/>
        <v>4.4086259649076469</v>
      </c>
      <c r="H609" s="32">
        <f t="shared" si="67"/>
        <v>7.9494286248236179E-3</v>
      </c>
      <c r="I609" s="10">
        <v>302</v>
      </c>
      <c r="J609" s="10">
        <f t="shared" si="63"/>
        <v>91204</v>
      </c>
      <c r="K609" s="10">
        <f t="shared" si="64"/>
        <v>1331.4050414021094</v>
      </c>
      <c r="L609" s="10">
        <f t="shared" si="68"/>
        <v>102.96753577753505</v>
      </c>
      <c r="M609" s="4">
        <f t="shared" si="69"/>
        <v>-20.811035777535054</v>
      </c>
    </row>
    <row r="610" spans="2:13" x14ac:dyDescent="0.2">
      <c r="B610" s="21">
        <v>608</v>
      </c>
      <c r="C610" s="11" t="s">
        <v>609</v>
      </c>
      <c r="D610" s="2">
        <v>82.812200000000004</v>
      </c>
      <c r="E610" s="2">
        <f t="shared" si="65"/>
        <v>0.25779999999998893</v>
      </c>
      <c r="F610" s="2"/>
      <c r="G610" s="10">
        <f t="shared" si="66"/>
        <v>4.4165753935324705</v>
      </c>
      <c r="H610" s="32">
        <f t="shared" si="67"/>
        <v>3.1082323185094296E-3</v>
      </c>
      <c r="I610" s="10">
        <v>303</v>
      </c>
      <c r="J610" s="10">
        <f t="shared" si="63"/>
        <v>91809</v>
      </c>
      <c r="K610" s="10">
        <f t="shared" si="64"/>
        <v>1338.2223442403385</v>
      </c>
      <c r="L610" s="10">
        <f t="shared" si="68"/>
        <v>103.41557482283268</v>
      </c>
      <c r="M610" s="4">
        <f t="shared" si="69"/>
        <v>-20.603374822832677</v>
      </c>
    </row>
    <row r="611" spans="2:13" ht="15.75" thickBot="1" x14ac:dyDescent="0.25">
      <c r="B611" s="34">
        <v>609</v>
      </c>
      <c r="C611" s="35" t="s">
        <v>610</v>
      </c>
      <c r="D611" s="36">
        <v>83.07</v>
      </c>
      <c r="E611" s="36"/>
      <c r="F611" s="36"/>
      <c r="G611" s="37">
        <f t="shared" si="66"/>
        <v>4.41968362585098</v>
      </c>
      <c r="H611" s="37"/>
      <c r="I611" s="37">
        <v>304</v>
      </c>
      <c r="J611" s="37">
        <f t="shared" si="63"/>
        <v>92416</v>
      </c>
      <c r="K611" s="37">
        <f t="shared" si="64"/>
        <v>1343.5838222586979</v>
      </c>
      <c r="L611" s="37">
        <f t="shared" si="68"/>
        <v>103.86556340479345</v>
      </c>
      <c r="M611" s="43">
        <f t="shared" si="69"/>
        <v>-20.795563404793455</v>
      </c>
    </row>
    <row r="612" spans="2:13" ht="15.75" thickBot="1" x14ac:dyDescent="0.25">
      <c r="B612" s="14" t="s">
        <v>627</v>
      </c>
      <c r="C612" s="39"/>
      <c r="D612" s="40">
        <f>SUM(D3:D611)</f>
        <v>22044.257999999994</v>
      </c>
      <c r="E612" s="39"/>
      <c r="F612" s="39"/>
      <c r="G612" s="39">
        <f>SUM(G3:G611)</f>
        <v>2023.8180716914042</v>
      </c>
      <c r="H612" s="39"/>
      <c r="I612" s="39">
        <f>SUM(I3:I611)</f>
        <v>0</v>
      </c>
      <c r="J612" s="39">
        <f>SUM(J3:J611)</f>
        <v>18822160</v>
      </c>
      <c r="K612" s="39">
        <f>SUM(K3:K611)</f>
        <v>81722.538440841774</v>
      </c>
      <c r="L612" s="39"/>
      <c r="M612" s="15"/>
    </row>
    <row r="614" spans="2:13" x14ac:dyDescent="0.2">
      <c r="B614" t="s">
        <v>628</v>
      </c>
      <c r="C614">
        <f>G612/COUNT(B3:B611)</f>
        <v>3.3231823837297276</v>
      </c>
      <c r="D614" t="s">
        <v>630</v>
      </c>
      <c r="E614">
        <f>EXP(C614)</f>
        <v>27.748516622808037</v>
      </c>
    </row>
    <row r="615" spans="2:13" x14ac:dyDescent="0.2">
      <c r="B615" t="s">
        <v>629</v>
      </c>
      <c r="C615">
        <f>K612/J612</f>
        <v>4.3418257224910302E-3</v>
      </c>
      <c r="D615" t="s">
        <v>631</v>
      </c>
      <c r="E615">
        <f>EXP(C615)</f>
        <v>1.0043512651042323</v>
      </c>
    </row>
  </sheetData>
  <mergeCells count="1">
    <mergeCell ref="O34:U3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DF621-F239-4114-9F4C-65C6D6E19CAC}">
  <dimension ref="B1:Z591"/>
  <sheetViews>
    <sheetView topLeftCell="F1" zoomScale="82" zoomScaleNormal="82" workbookViewId="0">
      <selection activeCell="L13" sqref="L13"/>
    </sheetView>
  </sheetViews>
  <sheetFormatPr defaultRowHeight="15" x14ac:dyDescent="0.2"/>
  <cols>
    <col min="1" max="1" width="3.2265625" customWidth="1"/>
    <col min="2" max="2" width="10.4921875" customWidth="1"/>
    <col min="3" max="3" width="14.9296875" bestFit="1" customWidth="1"/>
    <col min="4" max="4" width="12.375" customWidth="1"/>
    <col min="5" max="5" width="17.75390625" customWidth="1"/>
    <col min="6" max="6" width="16.54296875" customWidth="1"/>
    <col min="7" max="7" width="16.94921875" customWidth="1"/>
    <col min="8" max="8" width="17.21875" customWidth="1"/>
    <col min="9" max="9" width="15.6015625" customWidth="1"/>
    <col min="10" max="10" width="17.62109375" customWidth="1"/>
    <col min="11" max="12" width="12.375" customWidth="1"/>
    <col min="13" max="13" width="16.54296875" customWidth="1"/>
    <col min="14" max="15" width="12.375" customWidth="1"/>
    <col min="16" max="16" width="12.77734375" customWidth="1"/>
    <col min="17" max="17" width="12.5078125" customWidth="1"/>
    <col min="19" max="19" width="13.1796875" customWidth="1"/>
    <col min="20" max="21" width="16.8125" customWidth="1"/>
    <col min="26" max="26" width="13.1796875" customWidth="1"/>
  </cols>
  <sheetData>
    <row r="1" spans="2:26" ht="15.75" thickBot="1" x14ac:dyDescent="0.25"/>
    <row r="2" spans="2:26" ht="45.75" thickBot="1" x14ac:dyDescent="0.25">
      <c r="B2" s="57" t="s">
        <v>617</v>
      </c>
      <c r="C2" s="53" t="s">
        <v>637</v>
      </c>
      <c r="D2" s="94" t="s">
        <v>619</v>
      </c>
      <c r="E2" s="100" t="s">
        <v>677</v>
      </c>
      <c r="F2" s="100" t="s">
        <v>678</v>
      </c>
      <c r="G2" s="100" t="s">
        <v>679</v>
      </c>
      <c r="H2" s="100" t="s">
        <v>680</v>
      </c>
      <c r="I2" s="53" t="s">
        <v>689</v>
      </c>
      <c r="J2" s="52" t="s">
        <v>690</v>
      </c>
      <c r="K2" s="97"/>
      <c r="L2" s="101"/>
      <c r="M2" s="102" t="s">
        <v>675</v>
      </c>
      <c r="N2" s="124">
        <v>50</v>
      </c>
      <c r="O2" s="125">
        <v>50</v>
      </c>
      <c r="P2" s="125">
        <v>50</v>
      </c>
      <c r="Q2" s="125">
        <v>50</v>
      </c>
      <c r="R2" s="125">
        <v>50</v>
      </c>
      <c r="S2" s="125">
        <v>50</v>
      </c>
      <c r="T2" s="126">
        <v>50</v>
      </c>
      <c r="U2" s="97"/>
      <c r="V2" s="97"/>
      <c r="W2" s="97"/>
      <c r="X2" s="97"/>
      <c r="Y2" s="97"/>
      <c r="Z2" s="97"/>
    </row>
    <row r="3" spans="2:26" ht="16.5" x14ac:dyDescent="0.3">
      <c r="B3" s="12">
        <v>1</v>
      </c>
      <c r="C3" s="44">
        <v>1973</v>
      </c>
      <c r="D3" s="111">
        <v>7.6584666666666683</v>
      </c>
      <c r="E3" s="90"/>
      <c r="F3" s="90"/>
      <c r="G3" s="90"/>
      <c r="H3" s="90"/>
      <c r="I3" s="90"/>
      <c r="J3" s="91"/>
      <c r="K3" s="98"/>
      <c r="L3" s="103"/>
      <c r="M3" s="104" t="s">
        <v>681</v>
      </c>
      <c r="N3" s="69">
        <v>50</v>
      </c>
      <c r="O3" s="64">
        <v>49</v>
      </c>
      <c r="P3" s="10">
        <v>48</v>
      </c>
      <c r="Q3" s="10">
        <v>47</v>
      </c>
      <c r="R3" s="10">
        <v>46</v>
      </c>
      <c r="S3" s="10">
        <v>45</v>
      </c>
      <c r="T3" s="26">
        <v>44</v>
      </c>
    </row>
    <row r="4" spans="2:26" x14ac:dyDescent="0.2">
      <c r="B4" s="21">
        <v>2</v>
      </c>
      <c r="C4" s="10">
        <v>1974</v>
      </c>
      <c r="D4" s="99">
        <v>8.032375</v>
      </c>
      <c r="E4" s="64">
        <f>D4-D3</f>
        <v>0.37390833333333173</v>
      </c>
      <c r="F4" s="64"/>
      <c r="G4" s="64"/>
      <c r="H4" s="64"/>
      <c r="I4" s="64"/>
      <c r="J4" s="72"/>
      <c r="K4" s="98"/>
      <c r="L4" s="103"/>
      <c r="M4" s="104" t="s">
        <v>676</v>
      </c>
      <c r="N4" s="119">
        <v>0</v>
      </c>
      <c r="O4" s="113">
        <v>1</v>
      </c>
      <c r="P4" s="10">
        <v>2</v>
      </c>
      <c r="Q4" s="10">
        <v>3</v>
      </c>
      <c r="R4" s="10">
        <v>4</v>
      </c>
      <c r="S4" s="112">
        <v>5</v>
      </c>
      <c r="T4" s="26">
        <v>6</v>
      </c>
    </row>
    <row r="5" spans="2:26" ht="48" customHeight="1" x14ac:dyDescent="0.3">
      <c r="B5" s="21">
        <v>3</v>
      </c>
      <c r="C5" s="10">
        <v>1975</v>
      </c>
      <c r="D5" s="99">
        <v>8.4098000000000006</v>
      </c>
      <c r="E5" s="64">
        <f t="shared" ref="E5:I52" si="0">D5-D4</f>
        <v>0.37742500000000057</v>
      </c>
      <c r="F5" s="64">
        <f>E5-E4</f>
        <v>3.5166666666688329E-3</v>
      </c>
      <c r="G5" s="64"/>
      <c r="H5" s="64"/>
      <c r="I5" s="64"/>
      <c r="J5" s="72"/>
      <c r="K5" s="98"/>
      <c r="L5" s="105" t="s">
        <v>682</v>
      </c>
      <c r="M5" s="104" t="s">
        <v>683</v>
      </c>
      <c r="N5" s="120">
        <f>SUMSQ(D3:D52)/N3</f>
        <v>1745.4234475787234</v>
      </c>
      <c r="O5" s="96">
        <f>SUMSQ(E4:E52)/O3</f>
        <v>6.9946834469274286</v>
      </c>
      <c r="P5" s="96">
        <f>SUMSQ(F5:F52)/P3</f>
        <v>7.835669487929664</v>
      </c>
      <c r="Q5" s="96">
        <f>SUMSQ(G6:G52)/Q3</f>
        <v>21.826188910373734</v>
      </c>
      <c r="R5" s="96">
        <f>SUMSQ(H7:H52)/R3</f>
        <v>66.996151382048339</v>
      </c>
      <c r="S5" s="96">
        <f>SUMSQ(I8:I52)/S3</f>
        <v>217.64541645546515</v>
      </c>
      <c r="T5" s="115">
        <f>SUMSQ(J9:J52)/T3</f>
        <v>740.51983976641736</v>
      </c>
    </row>
    <row r="6" spans="2:26" ht="16.5" x14ac:dyDescent="0.3">
      <c r="B6" s="21">
        <v>4</v>
      </c>
      <c r="C6" s="10">
        <v>1976</v>
      </c>
      <c r="D6" s="99">
        <v>8.9712916666666676</v>
      </c>
      <c r="E6" s="64">
        <f t="shared" si="0"/>
        <v>0.56149166666666694</v>
      </c>
      <c r="F6" s="64">
        <f t="shared" si="0"/>
        <v>0.18406666666666638</v>
      </c>
      <c r="G6" s="64">
        <f>F6-F5</f>
        <v>0.18054999999999755</v>
      </c>
      <c r="H6" s="64"/>
      <c r="I6" s="64"/>
      <c r="J6" s="72"/>
      <c r="K6" s="98"/>
      <c r="L6" s="103"/>
      <c r="M6" s="104" t="s">
        <v>684</v>
      </c>
      <c r="N6" s="121">
        <f>(FACT(2*N4))/(FACT(N4)*FACT((2*N4)-N4))</f>
        <v>1</v>
      </c>
      <c r="O6" s="95">
        <f t="shared" ref="O6:S6" si="1">(FACT(2*O4))/(FACT(O4)*FACT((2*O4)-O4))</f>
        <v>2</v>
      </c>
      <c r="P6" s="95">
        <f t="shared" si="1"/>
        <v>6</v>
      </c>
      <c r="Q6" s="95">
        <f t="shared" si="1"/>
        <v>20</v>
      </c>
      <c r="R6" s="95">
        <f t="shared" si="1"/>
        <v>70</v>
      </c>
      <c r="S6" s="95">
        <f t="shared" si="1"/>
        <v>252</v>
      </c>
      <c r="T6" s="116">
        <f>(FACT(2*T4))/(FACT(T4)*FACT((2*T4)-T4))</f>
        <v>924</v>
      </c>
    </row>
    <row r="7" spans="2:26" ht="16.5" x14ac:dyDescent="0.2">
      <c r="B7" s="21">
        <v>5</v>
      </c>
      <c r="C7" s="10">
        <v>1977</v>
      </c>
      <c r="D7" s="99">
        <v>8.7672416666666653</v>
      </c>
      <c r="E7" s="64">
        <f t="shared" si="0"/>
        <v>-0.20405000000000229</v>
      </c>
      <c r="F7" s="64">
        <f t="shared" si="0"/>
        <v>-0.76554166666666923</v>
      </c>
      <c r="G7" s="64">
        <f t="shared" si="0"/>
        <v>-0.94960833333333561</v>
      </c>
      <c r="H7" s="64">
        <f>G7-G6</f>
        <v>-1.1301583333333332</v>
      </c>
      <c r="I7" s="64"/>
      <c r="J7" s="72"/>
      <c r="K7" s="98"/>
      <c r="L7" s="103"/>
      <c r="M7" s="106" t="s">
        <v>685</v>
      </c>
      <c r="N7" s="122">
        <f t="shared" ref="N7:T7" si="2">N5/N6</f>
        <v>1745.4234475787234</v>
      </c>
      <c r="O7" s="114">
        <f t="shared" si="2"/>
        <v>3.4973417234637143</v>
      </c>
      <c r="P7" s="114">
        <f t="shared" si="2"/>
        <v>1.305944914654944</v>
      </c>
      <c r="Q7" s="114">
        <f t="shared" si="2"/>
        <v>1.0913094455186867</v>
      </c>
      <c r="R7" s="114">
        <f t="shared" si="2"/>
        <v>0.95708787688640484</v>
      </c>
      <c r="S7" s="114">
        <f t="shared" si="2"/>
        <v>0.86367228752168712</v>
      </c>
      <c r="T7" s="117">
        <f t="shared" si="2"/>
        <v>0.80142839801560317</v>
      </c>
    </row>
    <row r="8" spans="2:26" ht="16.5" x14ac:dyDescent="0.3">
      <c r="B8" s="21">
        <v>6</v>
      </c>
      <c r="C8" s="10">
        <v>1978</v>
      </c>
      <c r="D8" s="99">
        <v>8.1956166666666661</v>
      </c>
      <c r="E8" s="64">
        <f t="shared" si="0"/>
        <v>-0.57162499999999916</v>
      </c>
      <c r="F8" s="64">
        <f t="shared" si="0"/>
        <v>-0.36757499999999688</v>
      </c>
      <c r="G8" s="64">
        <f t="shared" si="0"/>
        <v>0.39796666666667235</v>
      </c>
      <c r="H8" s="64">
        <f t="shared" si="0"/>
        <v>1.347575000000008</v>
      </c>
      <c r="I8" s="64">
        <f>H8-H7</f>
        <v>2.4777333333333411</v>
      </c>
      <c r="J8" s="72"/>
      <c r="K8" s="98"/>
      <c r="L8" s="103" t="s">
        <v>686</v>
      </c>
      <c r="M8" s="104" t="s">
        <v>687</v>
      </c>
      <c r="N8" s="122">
        <v>6.9320000000000004</v>
      </c>
      <c r="O8" s="114">
        <v>13.884</v>
      </c>
      <c r="P8" s="10">
        <v>18.608000000000001</v>
      </c>
      <c r="Q8" s="10">
        <v>22.103999999999999</v>
      </c>
      <c r="R8" s="10">
        <v>24.710999999999999</v>
      </c>
      <c r="S8" s="10">
        <v>26.645</v>
      </c>
      <c r="T8" s="26">
        <v>28.056000000000001</v>
      </c>
    </row>
    <row r="9" spans="2:26" ht="16.5" x14ac:dyDescent="0.3">
      <c r="B9" s="21">
        <v>7</v>
      </c>
      <c r="C9" s="10">
        <v>1979</v>
      </c>
      <c r="D9" s="99">
        <v>8.1572499999999994</v>
      </c>
      <c r="E9" s="64">
        <f t="shared" si="0"/>
        <v>-3.836666666666666E-2</v>
      </c>
      <c r="F9" s="64">
        <f t="shared" si="0"/>
        <v>0.5332583333333325</v>
      </c>
      <c r="G9" s="64">
        <f t="shared" si="0"/>
        <v>0.90083333333332938</v>
      </c>
      <c r="H9" s="64">
        <f t="shared" si="0"/>
        <v>0.50286666666665703</v>
      </c>
      <c r="I9" s="64">
        <f t="shared" si="0"/>
        <v>-0.84470833333335094</v>
      </c>
      <c r="J9" s="72">
        <f t="shared" ref="J9:J52" si="3">I9-I8</f>
        <v>-3.3224416666666921</v>
      </c>
      <c r="K9" s="98"/>
      <c r="L9" s="103"/>
      <c r="M9" s="104" t="s">
        <v>688</v>
      </c>
      <c r="N9" s="122">
        <f>N8*((N7-O7)/N7)</f>
        <v>6.9181102056004349</v>
      </c>
      <c r="O9" s="114">
        <f t="shared" ref="O9:S9" si="4">O8*((O7-P7)/O7)</f>
        <v>8.6995654697900537</v>
      </c>
      <c r="P9" s="114">
        <f t="shared" si="4"/>
        <v>3.0582735648867332</v>
      </c>
      <c r="Q9" s="114">
        <f t="shared" si="4"/>
        <v>2.7185997200252001</v>
      </c>
      <c r="R9" s="114">
        <f t="shared" si="4"/>
        <v>2.4118920368119121</v>
      </c>
      <c r="S9" s="128">
        <f t="shared" si="4"/>
        <v>1.9202751551154309</v>
      </c>
      <c r="T9" s="117"/>
    </row>
    <row r="10" spans="2:26" ht="15.75" thickBot="1" x14ac:dyDescent="0.25">
      <c r="B10" s="21">
        <v>8</v>
      </c>
      <c r="C10" s="10">
        <v>1980</v>
      </c>
      <c r="D10" s="99">
        <v>7.8854916666666668</v>
      </c>
      <c r="E10" s="64">
        <f t="shared" si="0"/>
        <v>-0.27175833333333266</v>
      </c>
      <c r="F10" s="64">
        <f t="shared" si="0"/>
        <v>-0.233391666666666</v>
      </c>
      <c r="G10" s="64">
        <f t="shared" si="0"/>
        <v>-0.7666499999999985</v>
      </c>
      <c r="H10" s="64">
        <f t="shared" si="0"/>
        <v>-1.6674833333333279</v>
      </c>
      <c r="I10" s="64">
        <f t="shared" si="0"/>
        <v>-2.1703499999999849</v>
      </c>
      <c r="J10" s="72">
        <f t="shared" si="3"/>
        <v>-1.325641666666634</v>
      </c>
      <c r="K10" s="98"/>
      <c r="L10" s="107"/>
      <c r="M10" s="108"/>
      <c r="N10" s="123"/>
      <c r="O10" s="118"/>
      <c r="P10" s="27"/>
      <c r="Q10" s="27"/>
      <c r="R10" s="27"/>
      <c r="S10" s="27"/>
      <c r="T10" s="28"/>
    </row>
    <row r="11" spans="2:26" x14ac:dyDescent="0.2">
      <c r="B11" s="21">
        <v>9</v>
      </c>
      <c r="C11" s="10">
        <v>1981</v>
      </c>
      <c r="D11" s="99">
        <v>8.6797583333333339</v>
      </c>
      <c r="E11" s="64">
        <f t="shared" si="0"/>
        <v>0.79426666666666712</v>
      </c>
      <c r="F11" s="64">
        <f t="shared" si="0"/>
        <v>1.0660249999999998</v>
      </c>
      <c r="G11" s="64">
        <f t="shared" si="0"/>
        <v>1.2994166666666658</v>
      </c>
      <c r="H11" s="64">
        <f t="shared" si="0"/>
        <v>2.0660666666666643</v>
      </c>
      <c r="I11" s="64">
        <f t="shared" si="0"/>
        <v>3.7335499999999922</v>
      </c>
      <c r="J11" s="72">
        <f t="shared" si="3"/>
        <v>5.9038999999999771</v>
      </c>
      <c r="K11" s="98"/>
      <c r="L11" s="98" t="s">
        <v>692</v>
      </c>
      <c r="M11" s="98"/>
      <c r="N11" s="98"/>
      <c r="O11" s="98"/>
    </row>
    <row r="12" spans="2:26" x14ac:dyDescent="0.2">
      <c r="B12" s="21">
        <v>10</v>
      </c>
      <c r="C12" s="10">
        <v>1982</v>
      </c>
      <c r="D12" s="99">
        <v>9.4827333333333339</v>
      </c>
      <c r="E12" s="64">
        <f t="shared" si="0"/>
        <v>0.80297499999999999</v>
      </c>
      <c r="F12" s="64">
        <f t="shared" si="0"/>
        <v>8.7083333333328738E-3</v>
      </c>
      <c r="G12" s="64">
        <f t="shared" si="0"/>
        <v>-1.0573166666666669</v>
      </c>
      <c r="H12" s="64">
        <f t="shared" si="0"/>
        <v>-2.3567333333333327</v>
      </c>
      <c r="I12" s="64">
        <f t="shared" si="0"/>
        <v>-4.422799999999997</v>
      </c>
      <c r="J12" s="72">
        <f t="shared" si="3"/>
        <v>-8.1563499999999891</v>
      </c>
      <c r="K12" s="98"/>
      <c r="M12" s="98"/>
      <c r="N12" s="98"/>
      <c r="O12" s="98"/>
    </row>
    <row r="13" spans="2:26" x14ac:dyDescent="0.2">
      <c r="B13" s="21">
        <v>11</v>
      </c>
      <c r="C13" s="10">
        <v>1983</v>
      </c>
      <c r="D13" s="99">
        <v>10.105891666666666</v>
      </c>
      <c r="E13" s="64">
        <f t="shared" si="0"/>
        <v>0.62315833333333259</v>
      </c>
      <c r="F13" s="64">
        <f t="shared" si="0"/>
        <v>-0.1798166666666674</v>
      </c>
      <c r="G13" s="64">
        <f t="shared" si="0"/>
        <v>-0.18852500000000028</v>
      </c>
      <c r="H13" s="64">
        <f t="shared" si="0"/>
        <v>0.86879166666666663</v>
      </c>
      <c r="I13" s="64">
        <f t="shared" si="0"/>
        <v>3.2255249999999993</v>
      </c>
      <c r="J13" s="72">
        <f t="shared" si="3"/>
        <v>7.6483249999999963</v>
      </c>
      <c r="K13" s="98"/>
      <c r="L13" s="127" t="s">
        <v>691</v>
      </c>
      <c r="M13" s="98"/>
      <c r="N13" s="98"/>
      <c r="O13" s="98"/>
    </row>
    <row r="14" spans="2:26" x14ac:dyDescent="0.2">
      <c r="B14" s="21">
        <v>12</v>
      </c>
      <c r="C14" s="10">
        <v>1984</v>
      </c>
      <c r="D14" s="99">
        <v>11.354799999999999</v>
      </c>
      <c r="E14" s="64">
        <f t="shared" si="0"/>
        <v>1.2489083333333326</v>
      </c>
      <c r="F14" s="64">
        <f t="shared" si="0"/>
        <v>0.62575000000000003</v>
      </c>
      <c r="G14" s="64">
        <f t="shared" si="0"/>
        <v>0.80556666666666743</v>
      </c>
      <c r="H14" s="64">
        <f t="shared" si="0"/>
        <v>0.99409166666666771</v>
      </c>
      <c r="I14" s="64">
        <f t="shared" si="0"/>
        <v>0.12530000000000108</v>
      </c>
      <c r="J14" s="72">
        <f t="shared" si="3"/>
        <v>-3.1002249999999982</v>
      </c>
      <c r="K14" s="98"/>
      <c r="L14" s="98"/>
      <c r="M14" s="98"/>
      <c r="N14" s="98"/>
      <c r="O14" s="98"/>
    </row>
    <row r="15" spans="2:26" x14ac:dyDescent="0.2">
      <c r="B15" s="21">
        <v>13</v>
      </c>
      <c r="C15" s="10">
        <v>1985</v>
      </c>
      <c r="D15" s="99">
        <v>12.339816666666669</v>
      </c>
      <c r="E15" s="64">
        <f t="shared" si="0"/>
        <v>0.9850166666666702</v>
      </c>
      <c r="F15" s="64">
        <f t="shared" si="0"/>
        <v>-0.26389166666666242</v>
      </c>
      <c r="G15" s="64">
        <f t="shared" si="0"/>
        <v>-0.88964166666666245</v>
      </c>
      <c r="H15" s="64">
        <f t="shared" si="0"/>
        <v>-1.6952083333333299</v>
      </c>
      <c r="I15" s="64">
        <f t="shared" si="0"/>
        <v>-2.6892999999999976</v>
      </c>
      <c r="J15" s="72">
        <f t="shared" si="3"/>
        <v>-2.8145999999999987</v>
      </c>
      <c r="K15" s="98"/>
      <c r="L15" s="98"/>
      <c r="M15" s="98"/>
      <c r="N15" s="98"/>
      <c r="O15" s="98"/>
    </row>
    <row r="16" spans="2:26" x14ac:dyDescent="0.2">
      <c r="B16" s="21">
        <v>14</v>
      </c>
      <c r="C16" s="10">
        <v>1986</v>
      </c>
      <c r="D16" s="99">
        <v>12.598599999999999</v>
      </c>
      <c r="E16" s="64">
        <f t="shared" si="0"/>
        <v>0.25878333333333003</v>
      </c>
      <c r="F16" s="64">
        <f t="shared" si="0"/>
        <v>-0.72623333333334017</v>
      </c>
      <c r="G16" s="64">
        <f t="shared" si="0"/>
        <v>-0.46234166666667775</v>
      </c>
      <c r="H16" s="64">
        <f t="shared" si="0"/>
        <v>0.42729999999998469</v>
      </c>
      <c r="I16" s="64">
        <f t="shared" si="0"/>
        <v>2.1225083333333146</v>
      </c>
      <c r="J16" s="72">
        <f t="shared" si="3"/>
        <v>4.8118083333333121</v>
      </c>
      <c r="K16" s="98"/>
      <c r="L16" s="98"/>
      <c r="M16" s="98"/>
      <c r="N16" s="98"/>
      <c r="O16" s="98"/>
    </row>
    <row r="17" spans="2:15" x14ac:dyDescent="0.2">
      <c r="B17" s="21">
        <v>15</v>
      </c>
      <c r="C17" s="10">
        <v>1987</v>
      </c>
      <c r="D17" s="99">
        <v>12.947758333333335</v>
      </c>
      <c r="E17" s="64">
        <f t="shared" si="0"/>
        <v>0.34915833333333524</v>
      </c>
      <c r="F17" s="64">
        <f t="shared" si="0"/>
        <v>9.0375000000005201E-2</v>
      </c>
      <c r="G17" s="64">
        <f t="shared" si="0"/>
        <v>0.81660833333334537</v>
      </c>
      <c r="H17" s="64">
        <f t="shared" si="0"/>
        <v>1.2789500000000231</v>
      </c>
      <c r="I17" s="64">
        <f t="shared" si="0"/>
        <v>0.85165000000003843</v>
      </c>
      <c r="J17" s="72">
        <f t="shared" si="3"/>
        <v>-1.2708583333332761</v>
      </c>
      <c r="K17" s="98"/>
      <c r="L17" s="98"/>
      <c r="M17" s="98"/>
      <c r="N17" s="98"/>
      <c r="O17" s="98"/>
    </row>
    <row r="18" spans="2:15" x14ac:dyDescent="0.2">
      <c r="B18" s="21">
        <v>16</v>
      </c>
      <c r="C18" s="10">
        <v>1988</v>
      </c>
      <c r="D18" s="99">
        <v>13.902816666666668</v>
      </c>
      <c r="E18" s="64">
        <f t="shared" si="0"/>
        <v>0.95505833333333356</v>
      </c>
      <c r="F18" s="64">
        <f t="shared" si="0"/>
        <v>0.60589999999999833</v>
      </c>
      <c r="G18" s="64">
        <f t="shared" si="0"/>
        <v>0.51552499999999313</v>
      </c>
      <c r="H18" s="64">
        <f t="shared" si="0"/>
        <v>-0.30108333333335224</v>
      </c>
      <c r="I18" s="64">
        <f t="shared" si="0"/>
        <v>-1.5800333333333754</v>
      </c>
      <c r="J18" s="72">
        <f t="shared" si="3"/>
        <v>-2.4316833333334138</v>
      </c>
      <c r="K18" s="98"/>
      <c r="L18" s="98"/>
      <c r="M18" s="98"/>
      <c r="N18" s="98"/>
      <c r="O18" s="98"/>
    </row>
    <row r="19" spans="2:15" x14ac:dyDescent="0.2">
      <c r="B19" s="21">
        <v>17</v>
      </c>
      <c r="C19" s="10">
        <v>1989</v>
      </c>
      <c r="D19" s="99">
        <v>16.207133333333331</v>
      </c>
      <c r="E19" s="64">
        <f t="shared" si="0"/>
        <v>2.3043166666666632</v>
      </c>
      <c r="F19" s="64">
        <f t="shared" si="0"/>
        <v>1.3492583333333297</v>
      </c>
      <c r="G19" s="64">
        <f t="shared" si="0"/>
        <v>0.74335833333333134</v>
      </c>
      <c r="H19" s="64">
        <f t="shared" si="0"/>
        <v>0.22783333333333822</v>
      </c>
      <c r="I19" s="64">
        <f t="shared" si="0"/>
        <v>0.52891666666669046</v>
      </c>
      <c r="J19" s="72">
        <f t="shared" si="3"/>
        <v>2.1089500000000658</v>
      </c>
      <c r="K19" s="98"/>
      <c r="L19" s="98"/>
      <c r="M19" s="98"/>
      <c r="N19" s="98"/>
      <c r="O19" s="98"/>
    </row>
    <row r="20" spans="2:15" x14ac:dyDescent="0.2">
      <c r="B20" s="21">
        <v>18</v>
      </c>
      <c r="C20" s="10">
        <v>1990</v>
      </c>
      <c r="D20" s="99">
        <v>17.502099999999995</v>
      </c>
      <c r="E20" s="64">
        <f t="shared" si="0"/>
        <v>1.2949666666666637</v>
      </c>
      <c r="F20" s="64">
        <f t="shared" si="0"/>
        <v>-1.0093499999999995</v>
      </c>
      <c r="G20" s="64">
        <f t="shared" si="0"/>
        <v>-2.3586083333333292</v>
      </c>
      <c r="H20" s="64">
        <f t="shared" si="0"/>
        <v>-3.1019666666666605</v>
      </c>
      <c r="I20" s="64">
        <f t="shared" si="0"/>
        <v>-3.3297999999999988</v>
      </c>
      <c r="J20" s="72">
        <f t="shared" si="3"/>
        <v>-3.8587166666666892</v>
      </c>
      <c r="K20" s="98"/>
      <c r="L20" s="98"/>
      <c r="M20" s="98"/>
      <c r="N20" s="98"/>
      <c r="O20" s="98"/>
    </row>
    <row r="21" spans="2:15" x14ac:dyDescent="0.2">
      <c r="B21" s="21">
        <v>19</v>
      </c>
      <c r="C21" s="10">
        <v>1991</v>
      </c>
      <c r="D21" s="99">
        <v>22.719849999999997</v>
      </c>
      <c r="E21" s="64">
        <f t="shared" si="0"/>
        <v>5.2177500000000023</v>
      </c>
      <c r="F21" s="64">
        <f t="shared" si="0"/>
        <v>3.9227833333333386</v>
      </c>
      <c r="G21" s="64">
        <f t="shared" si="0"/>
        <v>4.9321333333333381</v>
      </c>
      <c r="H21" s="64">
        <f t="shared" si="0"/>
        <v>7.2907416666666673</v>
      </c>
      <c r="I21" s="64">
        <f t="shared" si="0"/>
        <v>10.392708333333328</v>
      </c>
      <c r="J21" s="72">
        <f t="shared" si="3"/>
        <v>13.722508333333327</v>
      </c>
      <c r="K21" s="98"/>
      <c r="L21" s="98"/>
      <c r="M21" s="98"/>
      <c r="N21" s="98"/>
      <c r="O21" s="98"/>
    </row>
    <row r="22" spans="2:15" x14ac:dyDescent="0.2">
      <c r="B22" s="21">
        <v>20</v>
      </c>
      <c r="C22" s="10">
        <v>1992</v>
      </c>
      <c r="D22" s="99">
        <v>28.135091666666671</v>
      </c>
      <c r="E22" s="64">
        <f t="shared" si="0"/>
        <v>5.4152416666666738</v>
      </c>
      <c r="F22" s="64">
        <f t="shared" si="0"/>
        <v>0.19749166666667151</v>
      </c>
      <c r="G22" s="64">
        <f t="shared" si="0"/>
        <v>-3.7252916666666671</v>
      </c>
      <c r="H22" s="64">
        <f t="shared" si="0"/>
        <v>-8.6574250000000053</v>
      </c>
      <c r="I22" s="64">
        <f t="shared" si="0"/>
        <v>-15.948166666666673</v>
      </c>
      <c r="J22" s="72">
        <f t="shared" si="3"/>
        <v>-26.340875</v>
      </c>
      <c r="K22" s="98"/>
      <c r="L22" s="98"/>
      <c r="M22" s="98"/>
      <c r="N22" s="98"/>
      <c r="O22" s="98"/>
    </row>
    <row r="23" spans="2:15" x14ac:dyDescent="0.2">
      <c r="B23" s="21">
        <v>21</v>
      </c>
      <c r="C23" s="10">
        <v>1993</v>
      </c>
      <c r="D23" s="99">
        <v>31.256916666666665</v>
      </c>
      <c r="E23" s="64">
        <f t="shared" si="0"/>
        <v>3.1218249999999941</v>
      </c>
      <c r="F23" s="64">
        <f t="shared" si="0"/>
        <v>-2.2934166666666798</v>
      </c>
      <c r="G23" s="64">
        <f t="shared" si="0"/>
        <v>-2.4909083333333513</v>
      </c>
      <c r="H23" s="64">
        <f t="shared" si="0"/>
        <v>1.2343833333333158</v>
      </c>
      <c r="I23" s="64">
        <f t="shared" si="0"/>
        <v>9.8918083333333211</v>
      </c>
      <c r="J23" s="72">
        <f t="shared" si="3"/>
        <v>25.839974999999995</v>
      </c>
      <c r="K23" s="98"/>
      <c r="L23" s="98"/>
      <c r="M23" s="98"/>
      <c r="N23" s="98"/>
      <c r="O23" s="98"/>
    </row>
    <row r="24" spans="2:15" x14ac:dyDescent="0.2">
      <c r="B24" s="21">
        <v>22</v>
      </c>
      <c r="C24" s="10">
        <v>1994</v>
      </c>
      <c r="D24" s="99">
        <v>31.394358333333333</v>
      </c>
      <c r="E24" s="64">
        <f t="shared" si="0"/>
        <v>0.13744166666666757</v>
      </c>
      <c r="F24" s="64">
        <f t="shared" si="0"/>
        <v>-2.9843833333333265</v>
      </c>
      <c r="G24" s="64">
        <f t="shared" si="0"/>
        <v>-0.69096666666664674</v>
      </c>
      <c r="H24" s="64">
        <f t="shared" si="0"/>
        <v>1.7999416666667045</v>
      </c>
      <c r="I24" s="64">
        <f t="shared" si="0"/>
        <v>0.56555833333338867</v>
      </c>
      <c r="J24" s="72">
        <f t="shared" si="3"/>
        <v>-9.3262499999999324</v>
      </c>
      <c r="K24" s="98"/>
      <c r="L24" s="98"/>
      <c r="M24" s="98"/>
      <c r="N24" s="98"/>
      <c r="O24" s="98"/>
    </row>
    <row r="25" spans="2:15" x14ac:dyDescent="0.2">
      <c r="B25" s="21">
        <v>23</v>
      </c>
      <c r="C25" s="10">
        <v>1995</v>
      </c>
      <c r="D25" s="99">
        <v>32.432383333333334</v>
      </c>
      <c r="E25" s="64">
        <f t="shared" si="0"/>
        <v>1.0380250000000011</v>
      </c>
      <c r="F25" s="64">
        <f t="shared" si="0"/>
        <v>0.90058333333333351</v>
      </c>
      <c r="G25" s="64">
        <f t="shared" si="0"/>
        <v>3.88496666666666</v>
      </c>
      <c r="H25" s="64">
        <f t="shared" si="0"/>
        <v>4.5759333333333068</v>
      </c>
      <c r="I25" s="64">
        <f t="shared" si="0"/>
        <v>2.7759916666666022</v>
      </c>
      <c r="J25" s="72">
        <f t="shared" si="3"/>
        <v>2.2104333333332136</v>
      </c>
      <c r="K25" s="98"/>
      <c r="L25" s="98"/>
      <c r="M25" s="98"/>
      <c r="N25" s="98"/>
      <c r="O25" s="98"/>
    </row>
    <row r="26" spans="2:15" x14ac:dyDescent="0.2">
      <c r="B26" s="21">
        <v>24</v>
      </c>
      <c r="C26" s="10">
        <v>1996</v>
      </c>
      <c r="D26" s="99">
        <v>35.516416666666672</v>
      </c>
      <c r="E26" s="64">
        <f t="shared" si="0"/>
        <v>3.0840333333333376</v>
      </c>
      <c r="F26" s="64">
        <f t="shared" si="0"/>
        <v>2.0460083333333365</v>
      </c>
      <c r="G26" s="64">
        <f t="shared" si="0"/>
        <v>1.145425000000003</v>
      </c>
      <c r="H26" s="64">
        <f t="shared" si="0"/>
        <v>-2.739541666666657</v>
      </c>
      <c r="I26" s="64">
        <f t="shared" si="0"/>
        <v>-7.3154749999999638</v>
      </c>
      <c r="J26" s="72">
        <f t="shared" si="3"/>
        <v>-10.091466666666566</v>
      </c>
      <c r="K26" s="98"/>
      <c r="L26" s="98"/>
      <c r="M26" s="98"/>
      <c r="N26" s="98"/>
      <c r="O26" s="98"/>
    </row>
    <row r="27" spans="2:15" x14ac:dyDescent="0.2">
      <c r="B27" s="21">
        <v>25</v>
      </c>
      <c r="C27" s="10">
        <v>1997</v>
      </c>
      <c r="D27" s="99">
        <v>36.364541666666668</v>
      </c>
      <c r="E27" s="64">
        <f t="shared" si="0"/>
        <v>0.84812499999999602</v>
      </c>
      <c r="F27" s="64">
        <f t="shared" si="0"/>
        <v>-2.2359083333333416</v>
      </c>
      <c r="G27" s="64">
        <f t="shared" si="0"/>
        <v>-4.2819166666666781</v>
      </c>
      <c r="H27" s="64">
        <f t="shared" si="0"/>
        <v>-5.4273416666666812</v>
      </c>
      <c r="I27" s="64">
        <f t="shared" si="0"/>
        <v>-2.6878000000000242</v>
      </c>
      <c r="J27" s="72">
        <f t="shared" si="3"/>
        <v>4.6276749999999396</v>
      </c>
      <c r="K27" s="98"/>
      <c r="L27" s="98"/>
      <c r="M27" s="98"/>
      <c r="N27" s="98"/>
      <c r="O27" s="98"/>
    </row>
    <row r="28" spans="2:15" x14ac:dyDescent="0.2">
      <c r="B28" s="21">
        <v>26</v>
      </c>
      <c r="C28" s="10">
        <v>1998</v>
      </c>
      <c r="D28" s="99">
        <v>41.329433333333334</v>
      </c>
      <c r="E28" s="64">
        <f t="shared" si="0"/>
        <v>4.9648916666666665</v>
      </c>
      <c r="F28" s="64">
        <f t="shared" si="0"/>
        <v>4.1167666666666705</v>
      </c>
      <c r="G28" s="64">
        <f t="shared" si="0"/>
        <v>6.3526750000000121</v>
      </c>
      <c r="H28" s="64">
        <f t="shared" si="0"/>
        <v>10.63459166666669</v>
      </c>
      <c r="I28" s="64">
        <f t="shared" si="0"/>
        <v>16.061933333333371</v>
      </c>
      <c r="J28" s="72">
        <f t="shared" si="3"/>
        <v>18.749733333333396</v>
      </c>
      <c r="K28" s="98"/>
      <c r="L28" s="98"/>
      <c r="M28" s="98"/>
      <c r="N28" s="98"/>
      <c r="O28" s="98"/>
    </row>
    <row r="29" spans="2:15" x14ac:dyDescent="0.2">
      <c r="B29" s="21">
        <v>27</v>
      </c>
      <c r="C29" s="10">
        <v>1999</v>
      </c>
      <c r="D29" s="99">
        <v>43.121183333333335</v>
      </c>
      <c r="E29" s="64">
        <f t="shared" si="0"/>
        <v>1.7917500000000004</v>
      </c>
      <c r="F29" s="64">
        <f t="shared" si="0"/>
        <v>-3.1731416666666661</v>
      </c>
      <c r="G29" s="64">
        <f t="shared" si="0"/>
        <v>-7.2899083333333365</v>
      </c>
      <c r="H29" s="64">
        <f t="shared" si="0"/>
        <v>-13.642583333333349</v>
      </c>
      <c r="I29" s="64">
        <f t="shared" si="0"/>
        <v>-24.277175000000039</v>
      </c>
      <c r="J29" s="72">
        <f t="shared" si="3"/>
        <v>-40.339108333333414</v>
      </c>
      <c r="K29" s="98"/>
      <c r="L29" s="98"/>
      <c r="M29" s="98"/>
      <c r="N29" s="98"/>
      <c r="O29" s="98"/>
    </row>
    <row r="30" spans="2:15" x14ac:dyDescent="0.2">
      <c r="B30" s="21">
        <v>28</v>
      </c>
      <c r="C30" s="10">
        <v>2000</v>
      </c>
      <c r="D30" s="99">
        <v>45.000933333333336</v>
      </c>
      <c r="E30" s="64">
        <f t="shared" si="0"/>
        <v>1.8797500000000014</v>
      </c>
      <c r="F30" s="64">
        <f t="shared" si="0"/>
        <v>8.8000000000000966E-2</v>
      </c>
      <c r="G30" s="64">
        <f t="shared" si="0"/>
        <v>3.261141666666667</v>
      </c>
      <c r="H30" s="64">
        <f t="shared" si="0"/>
        <v>10.551050000000004</v>
      </c>
      <c r="I30" s="64">
        <f t="shared" si="0"/>
        <v>24.193633333333352</v>
      </c>
      <c r="J30" s="72">
        <f t="shared" si="3"/>
        <v>48.470808333333395</v>
      </c>
      <c r="K30" s="98"/>
      <c r="L30" s="98"/>
      <c r="M30" s="98"/>
      <c r="N30" s="98"/>
      <c r="O30" s="98"/>
    </row>
    <row r="31" spans="2:15" x14ac:dyDescent="0.2">
      <c r="B31" s="21">
        <v>29</v>
      </c>
      <c r="C31" s="10">
        <v>2001</v>
      </c>
      <c r="D31" s="99">
        <v>47.227624999999989</v>
      </c>
      <c r="E31" s="64">
        <f t="shared" si="0"/>
        <v>2.2266916666666532</v>
      </c>
      <c r="F31" s="64">
        <f t="shared" si="0"/>
        <v>0.34694166666665183</v>
      </c>
      <c r="G31" s="64">
        <f t="shared" si="0"/>
        <v>0.25894166666665086</v>
      </c>
      <c r="H31" s="64">
        <f t="shared" si="0"/>
        <v>-3.0022000000000162</v>
      </c>
      <c r="I31" s="64">
        <f t="shared" si="0"/>
        <v>-13.55325000000002</v>
      </c>
      <c r="J31" s="72">
        <f t="shared" si="3"/>
        <v>-37.746883333333372</v>
      </c>
      <c r="K31" s="98"/>
      <c r="L31" s="98"/>
      <c r="M31" s="98"/>
      <c r="N31" s="98"/>
      <c r="O31" s="98"/>
    </row>
    <row r="32" spans="2:15" x14ac:dyDescent="0.2">
      <c r="B32" s="21">
        <v>30</v>
      </c>
      <c r="C32" s="10">
        <v>2002</v>
      </c>
      <c r="D32" s="99">
        <v>48.622033333333327</v>
      </c>
      <c r="E32" s="64">
        <f t="shared" si="0"/>
        <v>1.3944083333333381</v>
      </c>
      <c r="F32" s="64">
        <f t="shared" si="0"/>
        <v>-0.83228333333331506</v>
      </c>
      <c r="G32" s="64">
        <f t="shared" si="0"/>
        <v>-1.1792249999999669</v>
      </c>
      <c r="H32" s="64">
        <f t="shared" si="0"/>
        <v>-1.4381666666666177</v>
      </c>
      <c r="I32" s="64">
        <f t="shared" si="0"/>
        <v>1.5640333333333984</v>
      </c>
      <c r="J32" s="72">
        <f t="shared" si="3"/>
        <v>15.117283333333418</v>
      </c>
      <c r="K32" s="98"/>
      <c r="L32" s="98"/>
      <c r="M32" s="98"/>
      <c r="N32" s="98"/>
      <c r="O32" s="98"/>
    </row>
    <row r="33" spans="2:15" x14ac:dyDescent="0.2">
      <c r="B33" s="21">
        <v>31</v>
      </c>
      <c r="C33" s="10">
        <v>2003</v>
      </c>
      <c r="D33" s="99">
        <v>46.594675000000002</v>
      </c>
      <c r="E33" s="64">
        <f t="shared" si="0"/>
        <v>-2.0273583333333249</v>
      </c>
      <c r="F33" s="64">
        <f t="shared" si="0"/>
        <v>-3.4217666666666631</v>
      </c>
      <c r="G33" s="64">
        <f t="shared" si="0"/>
        <v>-2.589483333333348</v>
      </c>
      <c r="H33" s="64">
        <f t="shared" si="0"/>
        <v>-1.4102583333333811</v>
      </c>
      <c r="I33" s="64">
        <f t="shared" si="0"/>
        <v>2.7908333333236612E-2</v>
      </c>
      <c r="J33" s="72">
        <f t="shared" si="3"/>
        <v>-1.5361250000001618</v>
      </c>
      <c r="K33" s="98"/>
      <c r="L33" s="98"/>
      <c r="M33" s="98"/>
      <c r="N33" s="98"/>
      <c r="O33" s="98"/>
    </row>
    <row r="34" spans="2:15" x14ac:dyDescent="0.2">
      <c r="B34" s="21">
        <v>32</v>
      </c>
      <c r="C34" s="10">
        <v>2004</v>
      </c>
      <c r="D34" s="99">
        <v>45.276283333333332</v>
      </c>
      <c r="E34" s="64">
        <f t="shared" si="0"/>
        <v>-1.3183916666666704</v>
      </c>
      <c r="F34" s="64">
        <f t="shared" si="0"/>
        <v>0.70896666666665453</v>
      </c>
      <c r="G34" s="64">
        <f t="shared" si="0"/>
        <v>4.1307333333333176</v>
      </c>
      <c r="H34" s="64">
        <f t="shared" si="0"/>
        <v>6.7202166666666656</v>
      </c>
      <c r="I34" s="64">
        <f t="shared" si="0"/>
        <v>8.1304750000000467</v>
      </c>
      <c r="J34" s="72">
        <f t="shared" si="3"/>
        <v>8.1025666666668101</v>
      </c>
      <c r="K34" s="98"/>
      <c r="L34" s="98"/>
      <c r="M34" s="98"/>
      <c r="N34" s="98"/>
      <c r="O34" s="98"/>
    </row>
    <row r="35" spans="2:15" x14ac:dyDescent="0.2">
      <c r="B35" s="21">
        <v>33</v>
      </c>
      <c r="C35" s="10">
        <v>2005</v>
      </c>
      <c r="D35" s="99">
        <v>44.011275000000005</v>
      </c>
      <c r="E35" s="64">
        <f t="shared" si="0"/>
        <v>-1.2650083333333271</v>
      </c>
      <c r="F35" s="64">
        <f t="shared" si="0"/>
        <v>5.338333333334333E-2</v>
      </c>
      <c r="G35" s="64">
        <f t="shared" si="0"/>
        <v>-0.6555833333333112</v>
      </c>
      <c r="H35" s="64">
        <f t="shared" si="0"/>
        <v>-4.7863166666666288</v>
      </c>
      <c r="I35" s="64">
        <f t="shared" si="0"/>
        <v>-11.506533333333294</v>
      </c>
      <c r="J35" s="72">
        <f t="shared" si="3"/>
        <v>-19.637008333333341</v>
      </c>
      <c r="K35" s="98"/>
      <c r="L35" s="98"/>
      <c r="M35" s="98"/>
      <c r="N35" s="98"/>
      <c r="O35" s="98"/>
    </row>
    <row r="36" spans="2:15" x14ac:dyDescent="0.2">
      <c r="B36" s="21">
        <v>34</v>
      </c>
      <c r="C36" s="10">
        <v>2006</v>
      </c>
      <c r="D36" s="99">
        <v>45.17219166666667</v>
      </c>
      <c r="E36" s="64">
        <f t="shared" si="0"/>
        <v>1.1609166666666653</v>
      </c>
      <c r="F36" s="64">
        <f t="shared" si="0"/>
        <v>2.4259249999999923</v>
      </c>
      <c r="G36" s="64">
        <f t="shared" si="0"/>
        <v>2.372541666666649</v>
      </c>
      <c r="H36" s="64">
        <f t="shared" si="0"/>
        <v>3.0281249999999602</v>
      </c>
      <c r="I36" s="64">
        <f t="shared" si="0"/>
        <v>7.814441666666589</v>
      </c>
      <c r="J36" s="72">
        <f t="shared" si="3"/>
        <v>19.320974999999883</v>
      </c>
      <c r="K36" s="98"/>
      <c r="L36" s="98"/>
      <c r="M36" s="98"/>
      <c r="N36" s="98"/>
      <c r="O36" s="98"/>
    </row>
    <row r="37" spans="2:15" x14ac:dyDescent="0.2">
      <c r="B37" s="21">
        <v>35</v>
      </c>
      <c r="C37" s="10">
        <v>2007</v>
      </c>
      <c r="D37" s="99">
        <v>41.199183333333337</v>
      </c>
      <c r="E37" s="64">
        <f t="shared" si="0"/>
        <v>-3.9730083333333326</v>
      </c>
      <c r="F37" s="64">
        <f t="shared" si="0"/>
        <v>-5.1339249999999979</v>
      </c>
      <c r="G37" s="64">
        <f t="shared" si="0"/>
        <v>-7.5598499999999902</v>
      </c>
      <c r="H37" s="64">
        <f t="shared" si="0"/>
        <v>-9.9323916666666392</v>
      </c>
      <c r="I37" s="64">
        <f t="shared" si="0"/>
        <v>-12.960516666666599</v>
      </c>
      <c r="J37" s="72">
        <f t="shared" si="3"/>
        <v>-20.774958333333188</v>
      </c>
      <c r="K37" s="98"/>
      <c r="L37" s="98"/>
      <c r="M37" s="98"/>
      <c r="N37" s="98"/>
      <c r="O37" s="98"/>
    </row>
    <row r="38" spans="2:15" x14ac:dyDescent="0.2">
      <c r="B38" s="21">
        <v>36</v>
      </c>
      <c r="C38" s="10">
        <v>2008</v>
      </c>
      <c r="D38" s="99">
        <v>43.411425000000008</v>
      </c>
      <c r="E38" s="64">
        <f t="shared" si="0"/>
        <v>2.2122416666666709</v>
      </c>
      <c r="F38" s="64">
        <f t="shared" si="0"/>
        <v>6.1852500000000035</v>
      </c>
      <c r="G38" s="64">
        <f t="shared" si="0"/>
        <v>11.319175000000001</v>
      </c>
      <c r="H38" s="64">
        <f t="shared" si="0"/>
        <v>18.879024999999992</v>
      </c>
      <c r="I38" s="64">
        <f t="shared" si="0"/>
        <v>28.811416666666631</v>
      </c>
      <c r="J38" s="72">
        <f t="shared" si="3"/>
        <v>41.77193333333323</v>
      </c>
      <c r="K38" s="98"/>
      <c r="L38" s="98"/>
      <c r="M38" s="98"/>
      <c r="N38" s="98"/>
      <c r="O38" s="98"/>
    </row>
    <row r="39" spans="2:15" x14ac:dyDescent="0.2">
      <c r="B39" s="21">
        <v>37</v>
      </c>
      <c r="C39" s="10">
        <v>2009</v>
      </c>
      <c r="D39" s="99">
        <v>48.31947499999999</v>
      </c>
      <c r="E39" s="64">
        <f t="shared" si="0"/>
        <v>4.9080499999999816</v>
      </c>
      <c r="F39" s="64">
        <f t="shared" si="0"/>
        <v>2.6958083333333107</v>
      </c>
      <c r="G39" s="64">
        <f t="shared" si="0"/>
        <v>-3.4894416666666928</v>
      </c>
      <c r="H39" s="64">
        <f t="shared" si="0"/>
        <v>-14.808616666666694</v>
      </c>
      <c r="I39" s="64">
        <f t="shared" si="0"/>
        <v>-33.687641666666686</v>
      </c>
      <c r="J39" s="72">
        <f t="shared" si="3"/>
        <v>-62.499058333333316</v>
      </c>
      <c r="K39" s="98"/>
      <c r="L39" s="98"/>
      <c r="M39" s="98"/>
      <c r="N39" s="98"/>
      <c r="O39" s="98"/>
    </row>
    <row r="40" spans="2:15" x14ac:dyDescent="0.2">
      <c r="B40" s="21">
        <v>38</v>
      </c>
      <c r="C40" s="10">
        <v>2010</v>
      </c>
      <c r="D40" s="99">
        <v>45.650866666666673</v>
      </c>
      <c r="E40" s="64">
        <f t="shared" si="0"/>
        <v>-2.6686083333333173</v>
      </c>
      <c r="F40" s="64">
        <f t="shared" si="0"/>
        <v>-7.5766583333332989</v>
      </c>
      <c r="G40" s="64">
        <f t="shared" si="0"/>
        <v>-10.27246666666661</v>
      </c>
      <c r="H40" s="64">
        <f t="shared" si="0"/>
        <v>-6.7830249999999168</v>
      </c>
      <c r="I40" s="64">
        <f t="shared" si="0"/>
        <v>8.0255916666667773</v>
      </c>
      <c r="J40" s="72">
        <f t="shared" si="3"/>
        <v>41.713233333333463</v>
      </c>
      <c r="K40" s="98"/>
      <c r="L40" s="98"/>
      <c r="M40" s="98"/>
      <c r="N40" s="98"/>
      <c r="O40" s="98"/>
    </row>
    <row r="41" spans="2:15" x14ac:dyDescent="0.2">
      <c r="B41" s="21">
        <v>39</v>
      </c>
      <c r="C41" s="10">
        <v>2011</v>
      </c>
      <c r="D41" s="99">
        <v>46.612166666666667</v>
      </c>
      <c r="E41" s="64">
        <f t="shared" si="0"/>
        <v>0.96129999999999427</v>
      </c>
      <c r="F41" s="64">
        <f t="shared" si="0"/>
        <v>3.6299083333333115</v>
      </c>
      <c r="G41" s="64">
        <f t="shared" si="0"/>
        <v>11.20656666666661</v>
      </c>
      <c r="H41" s="64">
        <f t="shared" si="0"/>
        <v>21.47903333333322</v>
      </c>
      <c r="I41" s="64">
        <f t="shared" si="0"/>
        <v>28.262058333333137</v>
      </c>
      <c r="J41" s="72">
        <f t="shared" si="3"/>
        <v>20.23646666666636</v>
      </c>
      <c r="K41" s="98"/>
      <c r="L41" s="98"/>
      <c r="M41" s="98"/>
      <c r="N41" s="98"/>
      <c r="O41" s="98"/>
    </row>
    <row r="42" spans="2:15" x14ac:dyDescent="0.2">
      <c r="B42" s="21">
        <v>40</v>
      </c>
      <c r="C42" s="10">
        <v>2012</v>
      </c>
      <c r="D42" s="99">
        <v>53.359108333333332</v>
      </c>
      <c r="E42" s="64">
        <f t="shared" si="0"/>
        <v>6.7469416666666646</v>
      </c>
      <c r="F42" s="64">
        <f t="shared" si="0"/>
        <v>5.7856416666666703</v>
      </c>
      <c r="G42" s="64">
        <f t="shared" si="0"/>
        <v>2.1557333333333588</v>
      </c>
      <c r="H42" s="64">
        <f t="shared" si="0"/>
        <v>-9.0508333333332516</v>
      </c>
      <c r="I42" s="64">
        <f t="shared" si="0"/>
        <v>-30.529866666666472</v>
      </c>
      <c r="J42" s="72">
        <f t="shared" si="3"/>
        <v>-58.791924999999608</v>
      </c>
      <c r="K42" s="98"/>
      <c r="L42" s="98"/>
      <c r="M42" s="98"/>
      <c r="N42" s="98"/>
      <c r="O42" s="98"/>
    </row>
    <row r="43" spans="2:15" x14ac:dyDescent="0.2">
      <c r="B43" s="21">
        <v>41</v>
      </c>
      <c r="C43" s="10">
        <v>2013</v>
      </c>
      <c r="D43" s="99">
        <v>58.525499999999994</v>
      </c>
      <c r="E43" s="64">
        <f t="shared" si="0"/>
        <v>5.1663916666666623</v>
      </c>
      <c r="F43" s="64">
        <f t="shared" si="0"/>
        <v>-1.5805500000000023</v>
      </c>
      <c r="G43" s="64">
        <f t="shared" si="0"/>
        <v>-7.3661916666666727</v>
      </c>
      <c r="H43" s="64">
        <f t="shared" si="0"/>
        <v>-9.5219250000000315</v>
      </c>
      <c r="I43" s="64">
        <f t="shared" si="0"/>
        <v>-0.47109166666677993</v>
      </c>
      <c r="J43" s="72">
        <f t="shared" si="3"/>
        <v>30.058774999999692</v>
      </c>
      <c r="K43" s="98"/>
      <c r="L43" s="98"/>
      <c r="M43" s="98"/>
      <c r="N43" s="98"/>
      <c r="O43" s="98"/>
    </row>
    <row r="44" spans="2:15" x14ac:dyDescent="0.2">
      <c r="B44" s="21">
        <v>42</v>
      </c>
      <c r="C44" s="10">
        <v>2014</v>
      </c>
      <c r="D44" s="99">
        <v>61.017383333333335</v>
      </c>
      <c r="E44" s="64">
        <f t="shared" si="0"/>
        <v>2.491883333333341</v>
      </c>
      <c r="F44" s="64">
        <f t="shared" si="0"/>
        <v>-2.6745083333333213</v>
      </c>
      <c r="G44" s="64">
        <f t="shared" si="0"/>
        <v>-1.0939583333333189</v>
      </c>
      <c r="H44" s="64">
        <f t="shared" si="0"/>
        <v>6.2722333333333538</v>
      </c>
      <c r="I44" s="64">
        <f t="shared" si="0"/>
        <v>15.794158333333385</v>
      </c>
      <c r="J44" s="72">
        <f t="shared" si="3"/>
        <v>16.265250000000165</v>
      </c>
      <c r="K44" s="98"/>
      <c r="L44" s="98"/>
      <c r="M44" s="98"/>
      <c r="N44" s="98"/>
      <c r="O44" s="98"/>
    </row>
    <row r="45" spans="2:15" x14ac:dyDescent="0.2">
      <c r="B45" s="21">
        <v>43</v>
      </c>
      <c r="C45" s="10">
        <v>2015</v>
      </c>
      <c r="D45" s="99">
        <v>64.102925000000013</v>
      </c>
      <c r="E45" s="64">
        <f t="shared" si="0"/>
        <v>3.0855416666666784</v>
      </c>
      <c r="F45" s="64">
        <f t="shared" si="0"/>
        <v>0.5936583333333374</v>
      </c>
      <c r="G45" s="64">
        <f t="shared" si="0"/>
        <v>3.2681666666666587</v>
      </c>
      <c r="H45" s="64">
        <f t="shared" si="0"/>
        <v>4.3621249999999776</v>
      </c>
      <c r="I45" s="64">
        <f t="shared" si="0"/>
        <v>-1.9101083333333762</v>
      </c>
      <c r="J45" s="72">
        <f t="shared" si="3"/>
        <v>-17.704266666666761</v>
      </c>
      <c r="K45" s="98"/>
      <c r="L45" s="98"/>
      <c r="M45" s="98"/>
      <c r="N45" s="98"/>
      <c r="O45" s="98"/>
    </row>
    <row r="46" spans="2:15" x14ac:dyDescent="0.2">
      <c r="B46" s="21">
        <v>44</v>
      </c>
      <c r="C46" s="10">
        <v>2016</v>
      </c>
      <c r="D46" s="99">
        <v>67.166833333333329</v>
      </c>
      <c r="E46" s="64">
        <f t="shared" si="0"/>
        <v>3.0639083333333161</v>
      </c>
      <c r="F46" s="64">
        <f t="shared" si="0"/>
        <v>-2.1633333333362259E-2</v>
      </c>
      <c r="G46" s="64">
        <f t="shared" si="0"/>
        <v>-0.61529166666669965</v>
      </c>
      <c r="H46" s="64">
        <f t="shared" si="0"/>
        <v>-3.8834583333333583</v>
      </c>
      <c r="I46" s="64">
        <f t="shared" si="0"/>
        <v>-8.2455833333333359</v>
      </c>
      <c r="J46" s="72">
        <f t="shared" si="3"/>
        <v>-6.3354749999999598</v>
      </c>
      <c r="K46" s="98"/>
      <c r="L46" s="98"/>
      <c r="M46" s="98"/>
      <c r="N46" s="98"/>
      <c r="O46" s="98"/>
    </row>
    <row r="47" spans="2:15" x14ac:dyDescent="0.2">
      <c r="B47" s="21">
        <v>45</v>
      </c>
      <c r="C47" s="10">
        <v>2017</v>
      </c>
      <c r="D47" s="99">
        <v>65.101508333333342</v>
      </c>
      <c r="E47" s="64">
        <f t="shared" si="0"/>
        <v>-2.0653249999999872</v>
      </c>
      <c r="F47" s="64">
        <f t="shared" si="0"/>
        <v>-5.1292333333333033</v>
      </c>
      <c r="G47" s="64">
        <f t="shared" si="0"/>
        <v>-5.1075999999999411</v>
      </c>
      <c r="H47" s="64">
        <f t="shared" si="0"/>
        <v>-4.4923083333332414</v>
      </c>
      <c r="I47" s="64">
        <f t="shared" si="0"/>
        <v>-0.6088499999998831</v>
      </c>
      <c r="J47" s="72">
        <f t="shared" si="3"/>
        <v>7.6367333333334528</v>
      </c>
      <c r="K47" s="98"/>
      <c r="L47" s="98"/>
      <c r="M47" s="98"/>
      <c r="N47" s="98"/>
      <c r="O47" s="98"/>
    </row>
    <row r="48" spans="2:15" x14ac:dyDescent="0.2">
      <c r="B48" s="21">
        <v>46</v>
      </c>
      <c r="C48" s="10">
        <v>2018</v>
      </c>
      <c r="D48" s="99">
        <v>68.401825000000017</v>
      </c>
      <c r="E48" s="64">
        <f t="shared" si="0"/>
        <v>3.3003166666666743</v>
      </c>
      <c r="F48" s="64">
        <f t="shared" si="0"/>
        <v>5.3656416666666615</v>
      </c>
      <c r="G48" s="64">
        <f t="shared" si="0"/>
        <v>10.494874999999965</v>
      </c>
      <c r="H48" s="64">
        <f t="shared" si="0"/>
        <v>15.602474999999906</v>
      </c>
      <c r="I48" s="64">
        <f t="shared" si="0"/>
        <v>20.094783333333147</v>
      </c>
      <c r="J48" s="72">
        <f t="shared" si="3"/>
        <v>20.70363333333303</v>
      </c>
      <c r="K48" s="98"/>
      <c r="L48" s="98"/>
      <c r="M48" s="98"/>
      <c r="N48" s="98"/>
      <c r="O48" s="98"/>
    </row>
    <row r="49" spans="2:16" x14ac:dyDescent="0.2">
      <c r="B49" s="21">
        <v>47</v>
      </c>
      <c r="C49" s="10">
        <v>2019</v>
      </c>
      <c r="D49" s="99">
        <v>70.404133333333348</v>
      </c>
      <c r="E49" s="64">
        <f t="shared" si="0"/>
        <v>2.0023083333333318</v>
      </c>
      <c r="F49" s="64">
        <f t="shared" si="0"/>
        <v>-1.2980083333333425</v>
      </c>
      <c r="G49" s="64">
        <f t="shared" si="0"/>
        <v>-6.6636500000000041</v>
      </c>
      <c r="H49" s="64">
        <f t="shared" si="0"/>
        <v>-17.158524999999969</v>
      </c>
      <c r="I49" s="64">
        <f t="shared" si="0"/>
        <v>-32.760999999999875</v>
      </c>
      <c r="J49" s="72">
        <f t="shared" si="3"/>
        <v>-52.855783333333022</v>
      </c>
      <c r="K49" s="98"/>
      <c r="L49" s="98"/>
      <c r="M49" s="98"/>
      <c r="N49" s="98"/>
      <c r="O49" s="98"/>
    </row>
    <row r="50" spans="2:16" x14ac:dyDescent="0.2">
      <c r="B50" s="21">
        <v>48</v>
      </c>
      <c r="C50" s="10">
        <v>2020</v>
      </c>
      <c r="D50" s="99">
        <v>74.110258333333334</v>
      </c>
      <c r="E50" s="64">
        <f t="shared" si="0"/>
        <v>3.7061249999999859</v>
      </c>
      <c r="F50" s="64">
        <f t="shared" si="0"/>
        <v>1.7038166666666541</v>
      </c>
      <c r="G50" s="64">
        <f t="shared" si="0"/>
        <v>3.0018249999999966</v>
      </c>
      <c r="H50" s="64">
        <f t="shared" si="0"/>
        <v>9.6654750000000007</v>
      </c>
      <c r="I50" s="64">
        <f t="shared" si="0"/>
        <v>26.82399999999997</v>
      </c>
      <c r="J50" s="72">
        <f t="shared" si="3"/>
        <v>59.584999999999845</v>
      </c>
      <c r="K50" s="98"/>
      <c r="L50" s="98"/>
      <c r="M50" s="98"/>
      <c r="N50" s="98"/>
      <c r="O50" s="98"/>
    </row>
    <row r="51" spans="2:16" x14ac:dyDescent="0.2">
      <c r="B51" s="21">
        <v>49</v>
      </c>
      <c r="C51" s="10">
        <v>2021</v>
      </c>
      <c r="D51" s="99">
        <v>73.926733333333331</v>
      </c>
      <c r="E51" s="64">
        <f t="shared" si="0"/>
        <v>-0.18352500000000305</v>
      </c>
      <c r="F51" s="64">
        <f t="shared" si="0"/>
        <v>-3.8896499999999889</v>
      </c>
      <c r="G51" s="64">
        <f t="shared" si="0"/>
        <v>-5.5934666666666431</v>
      </c>
      <c r="H51" s="64">
        <f t="shared" si="0"/>
        <v>-8.5952916666666397</v>
      </c>
      <c r="I51" s="64">
        <f t="shared" si="0"/>
        <v>-18.26076666666664</v>
      </c>
      <c r="J51" s="72">
        <f t="shared" si="3"/>
        <v>-45.08476666666661</v>
      </c>
      <c r="K51" s="98"/>
      <c r="L51" s="98"/>
      <c r="M51" s="98"/>
      <c r="N51" s="98"/>
      <c r="O51" s="98"/>
    </row>
    <row r="52" spans="2:16" ht="15.75" thickBot="1" x14ac:dyDescent="0.25">
      <c r="B52" s="22">
        <v>50</v>
      </c>
      <c r="C52" s="27">
        <v>2022</v>
      </c>
      <c r="D52" s="109">
        <v>78.576616666666666</v>
      </c>
      <c r="E52" s="86">
        <f t="shared" si="0"/>
        <v>4.6498833333333351</v>
      </c>
      <c r="F52" s="86">
        <f t="shared" si="0"/>
        <v>4.8334083333333382</v>
      </c>
      <c r="G52" s="86">
        <f t="shared" si="0"/>
        <v>8.7230583333333271</v>
      </c>
      <c r="H52" s="86">
        <f t="shared" si="0"/>
        <v>14.31652499999997</v>
      </c>
      <c r="I52" s="86">
        <f t="shared" si="0"/>
        <v>22.91181666666661</v>
      </c>
      <c r="J52" s="110">
        <f t="shared" si="3"/>
        <v>41.17258333333325</v>
      </c>
      <c r="K52" s="98"/>
      <c r="L52" s="98"/>
      <c r="M52" s="98"/>
      <c r="N52" s="98"/>
      <c r="O52" s="98"/>
    </row>
    <row r="53" spans="2:16" x14ac:dyDescent="0.2">
      <c r="P53" s="63"/>
    </row>
    <row r="54" spans="2:16" x14ac:dyDescent="0.2">
      <c r="P54" s="63"/>
    </row>
    <row r="55" spans="2:16" x14ac:dyDescent="0.2">
      <c r="P55" s="63"/>
    </row>
    <row r="56" spans="2:16" x14ac:dyDescent="0.2">
      <c r="P56" s="63"/>
    </row>
    <row r="57" spans="2:16" x14ac:dyDescent="0.2">
      <c r="P57" s="63"/>
    </row>
    <row r="58" spans="2:16" x14ac:dyDescent="0.2">
      <c r="P58" s="63"/>
    </row>
    <row r="59" spans="2:16" x14ac:dyDescent="0.2">
      <c r="P59" s="63"/>
    </row>
    <row r="60" spans="2:16" x14ac:dyDescent="0.2">
      <c r="P60" s="63"/>
    </row>
    <row r="61" spans="2:16" x14ac:dyDescent="0.2">
      <c r="P61" s="63"/>
    </row>
    <row r="62" spans="2:16" x14ac:dyDescent="0.2">
      <c r="P62" s="63"/>
    </row>
    <row r="63" spans="2:16" x14ac:dyDescent="0.2">
      <c r="P63" s="63"/>
    </row>
    <row r="64" spans="2:16" x14ac:dyDescent="0.2">
      <c r="P64" s="63"/>
    </row>
    <row r="65" spans="16:16" x14ac:dyDescent="0.2">
      <c r="P65" s="63"/>
    </row>
    <row r="66" spans="16:16" x14ac:dyDescent="0.2">
      <c r="P66" s="63"/>
    </row>
    <row r="67" spans="16:16" x14ac:dyDescent="0.2">
      <c r="P67" s="63"/>
    </row>
    <row r="68" spans="16:16" x14ac:dyDescent="0.2">
      <c r="P68" s="63"/>
    </row>
    <row r="69" spans="16:16" x14ac:dyDescent="0.2">
      <c r="P69" s="63"/>
    </row>
    <row r="70" spans="16:16" x14ac:dyDescent="0.2">
      <c r="P70" s="63"/>
    </row>
    <row r="71" spans="16:16" x14ac:dyDescent="0.2">
      <c r="P71" s="63"/>
    </row>
    <row r="72" spans="16:16" x14ac:dyDescent="0.2">
      <c r="P72" s="63"/>
    </row>
    <row r="73" spans="16:16" x14ac:dyDescent="0.2">
      <c r="P73" s="63"/>
    </row>
    <row r="74" spans="16:16" x14ac:dyDescent="0.2">
      <c r="P74" s="63"/>
    </row>
    <row r="75" spans="16:16" x14ac:dyDescent="0.2">
      <c r="P75" s="63"/>
    </row>
    <row r="76" spans="16:16" x14ac:dyDescent="0.2">
      <c r="P76" s="63"/>
    </row>
    <row r="77" spans="16:16" x14ac:dyDescent="0.2">
      <c r="P77" s="63"/>
    </row>
    <row r="78" spans="16:16" x14ac:dyDescent="0.2">
      <c r="P78" s="63"/>
    </row>
    <row r="79" spans="16:16" x14ac:dyDescent="0.2">
      <c r="P79" s="63"/>
    </row>
    <row r="80" spans="16:16" x14ac:dyDescent="0.2">
      <c r="P80" s="63"/>
    </row>
    <row r="81" spans="16:16" x14ac:dyDescent="0.2">
      <c r="P81" s="63"/>
    </row>
    <row r="82" spans="16:16" x14ac:dyDescent="0.2">
      <c r="P82" s="63"/>
    </row>
    <row r="83" spans="16:16" x14ac:dyDescent="0.2">
      <c r="P83" s="63"/>
    </row>
    <row r="84" spans="16:16" x14ac:dyDescent="0.2">
      <c r="P84" s="63"/>
    </row>
    <row r="85" spans="16:16" x14ac:dyDescent="0.2">
      <c r="P85" s="63"/>
    </row>
    <row r="86" spans="16:16" x14ac:dyDescent="0.2">
      <c r="P86" s="63"/>
    </row>
    <row r="87" spans="16:16" x14ac:dyDescent="0.2">
      <c r="P87" s="63"/>
    </row>
    <row r="88" spans="16:16" x14ac:dyDescent="0.2">
      <c r="P88" s="63"/>
    </row>
    <row r="89" spans="16:16" x14ac:dyDescent="0.2">
      <c r="P89" s="63"/>
    </row>
    <row r="90" spans="16:16" x14ac:dyDescent="0.2">
      <c r="P90" s="63"/>
    </row>
    <row r="91" spans="16:16" x14ac:dyDescent="0.2">
      <c r="P91" s="63"/>
    </row>
    <row r="92" spans="16:16" x14ac:dyDescent="0.2">
      <c r="P92" s="63"/>
    </row>
    <row r="93" spans="16:16" x14ac:dyDescent="0.2">
      <c r="P93" s="63"/>
    </row>
    <row r="94" spans="16:16" x14ac:dyDescent="0.2">
      <c r="P94" s="63"/>
    </row>
    <row r="95" spans="16:16" x14ac:dyDescent="0.2">
      <c r="P95" s="63"/>
    </row>
    <row r="96" spans="16:16" x14ac:dyDescent="0.2">
      <c r="P96" s="63"/>
    </row>
    <row r="97" spans="16:16" x14ac:dyDescent="0.2">
      <c r="P97" s="63"/>
    </row>
    <row r="98" spans="16:16" x14ac:dyDescent="0.2">
      <c r="P98" s="63"/>
    </row>
    <row r="99" spans="16:16" x14ac:dyDescent="0.2">
      <c r="P99" s="63"/>
    </row>
    <row r="100" spans="16:16" x14ac:dyDescent="0.2">
      <c r="P100" s="63"/>
    </row>
    <row r="101" spans="16:16" x14ac:dyDescent="0.2">
      <c r="P101" s="63"/>
    </row>
    <row r="102" spans="16:16" x14ac:dyDescent="0.2">
      <c r="P102" s="63"/>
    </row>
    <row r="103" spans="16:16" x14ac:dyDescent="0.2">
      <c r="P103" s="63"/>
    </row>
    <row r="104" spans="16:16" x14ac:dyDescent="0.2">
      <c r="P104" s="63"/>
    </row>
    <row r="105" spans="16:16" x14ac:dyDescent="0.2">
      <c r="P105" s="63"/>
    </row>
    <row r="106" spans="16:16" x14ac:dyDescent="0.2">
      <c r="P106" s="63"/>
    </row>
    <row r="107" spans="16:16" x14ac:dyDescent="0.2">
      <c r="P107" s="63"/>
    </row>
    <row r="108" spans="16:16" x14ac:dyDescent="0.2">
      <c r="P108" s="63"/>
    </row>
    <row r="109" spans="16:16" x14ac:dyDescent="0.2">
      <c r="P109" s="63"/>
    </row>
    <row r="110" spans="16:16" x14ac:dyDescent="0.2">
      <c r="P110" s="63"/>
    </row>
    <row r="111" spans="16:16" x14ac:dyDescent="0.2">
      <c r="P111" s="63"/>
    </row>
    <row r="112" spans="16:16" x14ac:dyDescent="0.2">
      <c r="P112" s="63"/>
    </row>
    <row r="113" spans="16:16" x14ac:dyDescent="0.2">
      <c r="P113" s="63"/>
    </row>
    <row r="114" spans="16:16" x14ac:dyDescent="0.2">
      <c r="P114" s="63"/>
    </row>
    <row r="115" spans="16:16" x14ac:dyDescent="0.2">
      <c r="P115" s="63"/>
    </row>
    <row r="116" spans="16:16" x14ac:dyDescent="0.2">
      <c r="P116" s="63"/>
    </row>
    <row r="117" spans="16:16" x14ac:dyDescent="0.2">
      <c r="P117" s="63"/>
    </row>
    <row r="118" spans="16:16" x14ac:dyDescent="0.2">
      <c r="P118" s="63"/>
    </row>
    <row r="119" spans="16:16" x14ac:dyDescent="0.2">
      <c r="P119" s="63"/>
    </row>
    <row r="120" spans="16:16" x14ac:dyDescent="0.2">
      <c r="P120" s="63"/>
    </row>
    <row r="121" spans="16:16" x14ac:dyDescent="0.2">
      <c r="P121" s="63"/>
    </row>
    <row r="122" spans="16:16" x14ac:dyDescent="0.2">
      <c r="P122" s="63"/>
    </row>
    <row r="123" spans="16:16" x14ac:dyDescent="0.2">
      <c r="P123" s="63"/>
    </row>
    <row r="124" spans="16:16" x14ac:dyDescent="0.2">
      <c r="P124" s="63"/>
    </row>
    <row r="125" spans="16:16" x14ac:dyDescent="0.2">
      <c r="P125" s="63"/>
    </row>
    <row r="126" spans="16:16" x14ac:dyDescent="0.2">
      <c r="P126" s="63"/>
    </row>
    <row r="127" spans="16:16" x14ac:dyDescent="0.2">
      <c r="P127" s="63"/>
    </row>
    <row r="128" spans="16:16" x14ac:dyDescent="0.2">
      <c r="P128" s="63"/>
    </row>
    <row r="129" spans="16:16" x14ac:dyDescent="0.2">
      <c r="P129" s="63"/>
    </row>
    <row r="130" spans="16:16" x14ac:dyDescent="0.2">
      <c r="P130" s="63"/>
    </row>
    <row r="131" spans="16:16" x14ac:dyDescent="0.2">
      <c r="P131" s="63"/>
    </row>
    <row r="132" spans="16:16" x14ac:dyDescent="0.2">
      <c r="P132" s="63"/>
    </row>
    <row r="133" spans="16:16" x14ac:dyDescent="0.2">
      <c r="P133" s="63"/>
    </row>
    <row r="134" spans="16:16" x14ac:dyDescent="0.2">
      <c r="P134" s="63"/>
    </row>
    <row r="135" spans="16:16" x14ac:dyDescent="0.2">
      <c r="P135" s="63"/>
    </row>
    <row r="136" spans="16:16" x14ac:dyDescent="0.2">
      <c r="P136" s="63"/>
    </row>
    <row r="137" spans="16:16" x14ac:dyDescent="0.2">
      <c r="P137" s="63"/>
    </row>
    <row r="138" spans="16:16" x14ac:dyDescent="0.2">
      <c r="P138" s="63"/>
    </row>
    <row r="139" spans="16:16" x14ac:dyDescent="0.2">
      <c r="P139" s="63"/>
    </row>
    <row r="140" spans="16:16" x14ac:dyDescent="0.2">
      <c r="P140" s="63"/>
    </row>
    <row r="141" spans="16:16" x14ac:dyDescent="0.2">
      <c r="P141" s="63"/>
    </row>
    <row r="142" spans="16:16" x14ac:dyDescent="0.2">
      <c r="P142" s="63"/>
    </row>
    <row r="143" spans="16:16" x14ac:dyDescent="0.2">
      <c r="P143" s="63"/>
    </row>
    <row r="144" spans="16:16" x14ac:dyDescent="0.2">
      <c r="P144" s="63"/>
    </row>
    <row r="145" spans="16:16" x14ac:dyDescent="0.2">
      <c r="P145" s="63"/>
    </row>
    <row r="146" spans="16:16" x14ac:dyDescent="0.2">
      <c r="P146" s="63"/>
    </row>
    <row r="147" spans="16:16" x14ac:dyDescent="0.2">
      <c r="P147" s="63"/>
    </row>
    <row r="148" spans="16:16" x14ac:dyDescent="0.2">
      <c r="P148" s="63"/>
    </row>
    <row r="149" spans="16:16" x14ac:dyDescent="0.2">
      <c r="P149" s="63"/>
    </row>
    <row r="150" spans="16:16" x14ac:dyDescent="0.2">
      <c r="P150" s="63"/>
    </row>
    <row r="151" spans="16:16" x14ac:dyDescent="0.2">
      <c r="P151" s="63"/>
    </row>
    <row r="152" spans="16:16" x14ac:dyDescent="0.2">
      <c r="P152" s="63"/>
    </row>
    <row r="153" spans="16:16" x14ac:dyDescent="0.2">
      <c r="P153" s="63"/>
    </row>
    <row r="154" spans="16:16" x14ac:dyDescent="0.2">
      <c r="P154" s="63"/>
    </row>
    <row r="155" spans="16:16" x14ac:dyDescent="0.2">
      <c r="P155" s="63"/>
    </row>
    <row r="156" spans="16:16" x14ac:dyDescent="0.2">
      <c r="P156" s="63"/>
    </row>
    <row r="157" spans="16:16" x14ac:dyDescent="0.2">
      <c r="P157" s="63"/>
    </row>
    <row r="158" spans="16:16" x14ac:dyDescent="0.2">
      <c r="P158" s="63"/>
    </row>
    <row r="159" spans="16:16" x14ac:dyDescent="0.2">
      <c r="P159" s="63"/>
    </row>
    <row r="160" spans="16:16" x14ac:dyDescent="0.2">
      <c r="P160" s="63"/>
    </row>
    <row r="161" spans="16:16" x14ac:dyDescent="0.2">
      <c r="P161" s="63"/>
    </row>
    <row r="162" spans="16:16" x14ac:dyDescent="0.2">
      <c r="P162" s="63"/>
    </row>
    <row r="163" spans="16:16" x14ac:dyDescent="0.2">
      <c r="P163" s="63"/>
    </row>
    <row r="164" spans="16:16" x14ac:dyDescent="0.2">
      <c r="P164" s="63"/>
    </row>
    <row r="165" spans="16:16" x14ac:dyDescent="0.2">
      <c r="P165" s="63"/>
    </row>
    <row r="166" spans="16:16" x14ac:dyDescent="0.2">
      <c r="P166" s="63"/>
    </row>
    <row r="167" spans="16:16" x14ac:dyDescent="0.2">
      <c r="P167" s="63"/>
    </row>
    <row r="168" spans="16:16" x14ac:dyDescent="0.2">
      <c r="P168" s="63"/>
    </row>
    <row r="169" spans="16:16" x14ac:dyDescent="0.2">
      <c r="P169" s="63"/>
    </row>
    <row r="170" spans="16:16" x14ac:dyDescent="0.2">
      <c r="P170" s="63"/>
    </row>
    <row r="171" spans="16:16" x14ac:dyDescent="0.2">
      <c r="P171" s="63"/>
    </row>
    <row r="172" spans="16:16" x14ac:dyDescent="0.2">
      <c r="P172" s="63"/>
    </row>
    <row r="173" spans="16:16" x14ac:dyDescent="0.2">
      <c r="P173" s="63"/>
    </row>
    <row r="174" spans="16:16" x14ac:dyDescent="0.2">
      <c r="P174" s="63"/>
    </row>
    <row r="175" spans="16:16" x14ac:dyDescent="0.2">
      <c r="P175" s="63"/>
    </row>
    <row r="176" spans="16:16" x14ac:dyDescent="0.2">
      <c r="P176" s="63"/>
    </row>
    <row r="177" spans="16:16" x14ac:dyDescent="0.2">
      <c r="P177" s="63"/>
    </row>
    <row r="178" spans="16:16" x14ac:dyDescent="0.2">
      <c r="P178" s="63"/>
    </row>
    <row r="179" spans="16:16" x14ac:dyDescent="0.2">
      <c r="P179" s="63"/>
    </row>
    <row r="180" spans="16:16" x14ac:dyDescent="0.2">
      <c r="P180" s="63"/>
    </row>
    <row r="181" spans="16:16" x14ac:dyDescent="0.2">
      <c r="P181" s="63"/>
    </row>
    <row r="182" spans="16:16" x14ac:dyDescent="0.2">
      <c r="P182" s="63"/>
    </row>
    <row r="183" spans="16:16" x14ac:dyDescent="0.2">
      <c r="P183" s="63"/>
    </row>
    <row r="184" spans="16:16" x14ac:dyDescent="0.2">
      <c r="P184" s="63"/>
    </row>
    <row r="185" spans="16:16" x14ac:dyDescent="0.2">
      <c r="P185" s="63"/>
    </row>
    <row r="186" spans="16:16" x14ac:dyDescent="0.2">
      <c r="P186" s="63"/>
    </row>
    <row r="187" spans="16:16" x14ac:dyDescent="0.2">
      <c r="P187" s="63"/>
    </row>
    <row r="188" spans="16:16" x14ac:dyDescent="0.2">
      <c r="P188" s="63"/>
    </row>
    <row r="189" spans="16:16" x14ac:dyDescent="0.2">
      <c r="P189" s="63"/>
    </row>
    <row r="190" spans="16:16" x14ac:dyDescent="0.2">
      <c r="P190" s="63"/>
    </row>
    <row r="191" spans="16:16" x14ac:dyDescent="0.2">
      <c r="P191" s="63"/>
    </row>
    <row r="192" spans="16:16" x14ac:dyDescent="0.2">
      <c r="P192" s="63"/>
    </row>
    <row r="193" spans="16:16" x14ac:dyDescent="0.2">
      <c r="P193" s="63"/>
    </row>
    <row r="194" spans="16:16" x14ac:dyDescent="0.2">
      <c r="P194" s="63"/>
    </row>
    <row r="195" spans="16:16" x14ac:dyDescent="0.2">
      <c r="P195" s="63"/>
    </row>
    <row r="196" spans="16:16" x14ac:dyDescent="0.2">
      <c r="P196" s="63"/>
    </row>
    <row r="197" spans="16:16" x14ac:dyDescent="0.2">
      <c r="P197" s="63"/>
    </row>
    <row r="198" spans="16:16" x14ac:dyDescent="0.2">
      <c r="P198" s="63"/>
    </row>
    <row r="199" spans="16:16" x14ac:dyDescent="0.2">
      <c r="P199" s="63"/>
    </row>
    <row r="200" spans="16:16" x14ac:dyDescent="0.2">
      <c r="P200" s="63"/>
    </row>
    <row r="201" spans="16:16" x14ac:dyDescent="0.2">
      <c r="P201" s="63"/>
    </row>
    <row r="202" spans="16:16" x14ac:dyDescent="0.2">
      <c r="P202" s="63"/>
    </row>
    <row r="203" spans="16:16" x14ac:dyDescent="0.2">
      <c r="P203" s="63"/>
    </row>
    <row r="204" spans="16:16" x14ac:dyDescent="0.2">
      <c r="P204" s="63"/>
    </row>
    <row r="205" spans="16:16" x14ac:dyDescent="0.2">
      <c r="P205" s="63"/>
    </row>
    <row r="206" spans="16:16" x14ac:dyDescent="0.2">
      <c r="P206" s="63"/>
    </row>
    <row r="207" spans="16:16" x14ac:dyDescent="0.2">
      <c r="P207" s="63"/>
    </row>
    <row r="208" spans="16:16" x14ac:dyDescent="0.2">
      <c r="P208" s="63"/>
    </row>
    <row r="209" spans="16:16" x14ac:dyDescent="0.2">
      <c r="P209" s="63"/>
    </row>
    <row r="210" spans="16:16" x14ac:dyDescent="0.2">
      <c r="P210" s="63"/>
    </row>
    <row r="211" spans="16:16" x14ac:dyDescent="0.2">
      <c r="P211" s="63"/>
    </row>
    <row r="212" spans="16:16" x14ac:dyDescent="0.2">
      <c r="P212" s="63"/>
    </row>
    <row r="213" spans="16:16" x14ac:dyDescent="0.2">
      <c r="P213" s="63"/>
    </row>
    <row r="214" spans="16:16" x14ac:dyDescent="0.2">
      <c r="P214" s="63"/>
    </row>
    <row r="215" spans="16:16" x14ac:dyDescent="0.2">
      <c r="P215" s="63"/>
    </row>
    <row r="216" spans="16:16" x14ac:dyDescent="0.2">
      <c r="P216" s="63"/>
    </row>
    <row r="217" spans="16:16" x14ac:dyDescent="0.2">
      <c r="P217" s="63"/>
    </row>
    <row r="218" spans="16:16" x14ac:dyDescent="0.2">
      <c r="P218" s="63"/>
    </row>
    <row r="219" spans="16:16" x14ac:dyDescent="0.2">
      <c r="P219" s="63"/>
    </row>
    <row r="220" spans="16:16" x14ac:dyDescent="0.2">
      <c r="P220" s="63"/>
    </row>
    <row r="221" spans="16:16" x14ac:dyDescent="0.2">
      <c r="P221" s="63"/>
    </row>
    <row r="222" spans="16:16" x14ac:dyDescent="0.2">
      <c r="P222" s="63"/>
    </row>
    <row r="223" spans="16:16" x14ac:dyDescent="0.2">
      <c r="P223" s="63"/>
    </row>
    <row r="224" spans="16:16" x14ac:dyDescent="0.2">
      <c r="P224" s="63"/>
    </row>
    <row r="225" spans="16:16" x14ac:dyDescent="0.2">
      <c r="P225" s="63"/>
    </row>
    <row r="226" spans="16:16" x14ac:dyDescent="0.2">
      <c r="P226" s="63"/>
    </row>
    <row r="227" spans="16:16" x14ac:dyDescent="0.2">
      <c r="P227" s="63"/>
    </row>
    <row r="228" spans="16:16" x14ac:dyDescent="0.2">
      <c r="P228" s="63"/>
    </row>
    <row r="229" spans="16:16" x14ac:dyDescent="0.2">
      <c r="P229" s="63"/>
    </row>
    <row r="230" spans="16:16" x14ac:dyDescent="0.2">
      <c r="P230" s="63"/>
    </row>
    <row r="231" spans="16:16" x14ac:dyDescent="0.2">
      <c r="P231" s="63"/>
    </row>
    <row r="232" spans="16:16" x14ac:dyDescent="0.2">
      <c r="P232" s="63"/>
    </row>
    <row r="233" spans="16:16" x14ac:dyDescent="0.2">
      <c r="P233" s="63"/>
    </row>
    <row r="234" spans="16:16" x14ac:dyDescent="0.2">
      <c r="P234" s="63"/>
    </row>
    <row r="235" spans="16:16" x14ac:dyDescent="0.2">
      <c r="P235" s="63"/>
    </row>
    <row r="236" spans="16:16" x14ac:dyDescent="0.2">
      <c r="P236" s="63"/>
    </row>
    <row r="237" spans="16:16" x14ac:dyDescent="0.2">
      <c r="P237" s="63"/>
    </row>
    <row r="238" spans="16:16" x14ac:dyDescent="0.2">
      <c r="P238" s="63"/>
    </row>
    <row r="239" spans="16:16" x14ac:dyDescent="0.2">
      <c r="P239" s="63"/>
    </row>
    <row r="240" spans="16:16" x14ac:dyDescent="0.2">
      <c r="P240" s="63"/>
    </row>
    <row r="241" spans="16:16" x14ac:dyDescent="0.2">
      <c r="P241" s="63"/>
    </row>
    <row r="242" spans="16:16" x14ac:dyDescent="0.2">
      <c r="P242" s="63"/>
    </row>
    <row r="243" spans="16:16" x14ac:dyDescent="0.2">
      <c r="P243" s="63"/>
    </row>
    <row r="244" spans="16:16" x14ac:dyDescent="0.2">
      <c r="P244" s="63"/>
    </row>
    <row r="245" spans="16:16" x14ac:dyDescent="0.2">
      <c r="P245" s="63"/>
    </row>
    <row r="246" spans="16:16" x14ac:dyDescent="0.2">
      <c r="P246" s="63"/>
    </row>
    <row r="247" spans="16:16" x14ac:dyDescent="0.2">
      <c r="P247" s="63"/>
    </row>
    <row r="248" spans="16:16" x14ac:dyDescent="0.2">
      <c r="P248" s="63"/>
    </row>
    <row r="249" spans="16:16" x14ac:dyDescent="0.2">
      <c r="P249" s="63"/>
    </row>
    <row r="250" spans="16:16" x14ac:dyDescent="0.2">
      <c r="P250" s="63"/>
    </row>
    <row r="251" spans="16:16" x14ac:dyDescent="0.2">
      <c r="P251" s="63"/>
    </row>
    <row r="252" spans="16:16" x14ac:dyDescent="0.2">
      <c r="P252" s="63"/>
    </row>
    <row r="253" spans="16:16" x14ac:dyDescent="0.2">
      <c r="P253" s="63"/>
    </row>
    <row r="254" spans="16:16" x14ac:dyDescent="0.2">
      <c r="P254" s="63"/>
    </row>
    <row r="255" spans="16:16" x14ac:dyDescent="0.2">
      <c r="P255" s="63"/>
    </row>
    <row r="256" spans="16:16" x14ac:dyDescent="0.2">
      <c r="P256" s="63"/>
    </row>
    <row r="257" spans="16:16" x14ac:dyDescent="0.2">
      <c r="P257" s="63"/>
    </row>
    <row r="258" spans="16:16" x14ac:dyDescent="0.2">
      <c r="P258" s="63"/>
    </row>
    <row r="259" spans="16:16" x14ac:dyDescent="0.2">
      <c r="P259" s="63"/>
    </row>
    <row r="260" spans="16:16" x14ac:dyDescent="0.2">
      <c r="P260" s="63"/>
    </row>
    <row r="261" spans="16:16" x14ac:dyDescent="0.2">
      <c r="P261" s="63"/>
    </row>
    <row r="262" spans="16:16" x14ac:dyDescent="0.2">
      <c r="P262" s="63"/>
    </row>
    <row r="263" spans="16:16" x14ac:dyDescent="0.2">
      <c r="P263" s="63"/>
    </row>
    <row r="264" spans="16:16" x14ac:dyDescent="0.2">
      <c r="P264" s="63"/>
    </row>
    <row r="265" spans="16:16" x14ac:dyDescent="0.2">
      <c r="P265" s="63"/>
    </row>
    <row r="266" spans="16:16" x14ac:dyDescent="0.2">
      <c r="P266" s="63"/>
    </row>
    <row r="267" spans="16:16" x14ac:dyDescent="0.2">
      <c r="P267" s="63"/>
    </row>
    <row r="268" spans="16:16" x14ac:dyDescent="0.2">
      <c r="P268" s="63"/>
    </row>
    <row r="269" spans="16:16" x14ac:dyDescent="0.2">
      <c r="P269" s="63"/>
    </row>
    <row r="270" spans="16:16" x14ac:dyDescent="0.2">
      <c r="P270" s="63"/>
    </row>
    <row r="271" spans="16:16" x14ac:dyDescent="0.2">
      <c r="P271" s="63"/>
    </row>
    <row r="272" spans="16:16" x14ac:dyDescent="0.2">
      <c r="P272" s="63"/>
    </row>
    <row r="273" spans="16:16" x14ac:dyDescent="0.2">
      <c r="P273" s="63"/>
    </row>
    <row r="274" spans="16:16" x14ac:dyDescent="0.2">
      <c r="P274" s="63"/>
    </row>
    <row r="275" spans="16:16" x14ac:dyDescent="0.2">
      <c r="P275" s="63"/>
    </row>
    <row r="276" spans="16:16" x14ac:dyDescent="0.2">
      <c r="P276" s="63"/>
    </row>
    <row r="277" spans="16:16" x14ac:dyDescent="0.2">
      <c r="P277" s="63"/>
    </row>
    <row r="278" spans="16:16" x14ac:dyDescent="0.2">
      <c r="P278" s="63"/>
    </row>
    <row r="279" spans="16:16" x14ac:dyDescent="0.2">
      <c r="P279" s="63"/>
    </row>
    <row r="280" spans="16:16" x14ac:dyDescent="0.2">
      <c r="P280" s="63"/>
    </row>
    <row r="281" spans="16:16" x14ac:dyDescent="0.2">
      <c r="P281" s="63"/>
    </row>
    <row r="282" spans="16:16" x14ac:dyDescent="0.2">
      <c r="P282" s="63"/>
    </row>
    <row r="283" spans="16:16" x14ac:dyDescent="0.2">
      <c r="P283" s="63"/>
    </row>
    <row r="284" spans="16:16" x14ac:dyDescent="0.2">
      <c r="P284" s="63"/>
    </row>
    <row r="285" spans="16:16" x14ac:dyDescent="0.2">
      <c r="P285" s="63"/>
    </row>
    <row r="286" spans="16:16" x14ac:dyDescent="0.2">
      <c r="P286" s="63"/>
    </row>
    <row r="287" spans="16:16" x14ac:dyDescent="0.2">
      <c r="P287" s="63"/>
    </row>
    <row r="288" spans="16:16" x14ac:dyDescent="0.2">
      <c r="P288" s="63"/>
    </row>
    <row r="289" spans="16:16" x14ac:dyDescent="0.2">
      <c r="P289" s="63"/>
    </row>
    <row r="290" spans="16:16" x14ac:dyDescent="0.2">
      <c r="P290" s="63"/>
    </row>
    <row r="291" spans="16:16" x14ac:dyDescent="0.2">
      <c r="P291" s="63"/>
    </row>
    <row r="292" spans="16:16" x14ac:dyDescent="0.2">
      <c r="P292" s="63"/>
    </row>
    <row r="293" spans="16:16" x14ac:dyDescent="0.2">
      <c r="P293" s="63"/>
    </row>
    <row r="294" spans="16:16" x14ac:dyDescent="0.2">
      <c r="P294" s="63"/>
    </row>
    <row r="295" spans="16:16" x14ac:dyDescent="0.2">
      <c r="P295" s="63"/>
    </row>
    <row r="296" spans="16:16" x14ac:dyDescent="0.2">
      <c r="P296" s="63"/>
    </row>
    <row r="297" spans="16:16" x14ac:dyDescent="0.2">
      <c r="P297" s="63"/>
    </row>
    <row r="298" spans="16:16" x14ac:dyDescent="0.2">
      <c r="P298" s="63"/>
    </row>
    <row r="299" spans="16:16" x14ac:dyDescent="0.2">
      <c r="P299" s="63"/>
    </row>
    <row r="300" spans="16:16" x14ac:dyDescent="0.2">
      <c r="P300" s="63"/>
    </row>
    <row r="301" spans="16:16" x14ac:dyDescent="0.2">
      <c r="P301" s="63"/>
    </row>
    <row r="302" spans="16:16" x14ac:dyDescent="0.2">
      <c r="P302" s="63"/>
    </row>
    <row r="303" spans="16:16" x14ac:dyDescent="0.2">
      <c r="P303" s="63"/>
    </row>
    <row r="304" spans="16:16" x14ac:dyDescent="0.2">
      <c r="P304" s="63"/>
    </row>
    <row r="305" spans="16:16" x14ac:dyDescent="0.2">
      <c r="P305" s="63"/>
    </row>
    <row r="306" spans="16:16" x14ac:dyDescent="0.2">
      <c r="P306" s="63"/>
    </row>
    <row r="307" spans="16:16" x14ac:dyDescent="0.2">
      <c r="P307" s="63"/>
    </row>
    <row r="308" spans="16:16" x14ac:dyDescent="0.2">
      <c r="P308" s="63"/>
    </row>
    <row r="309" spans="16:16" x14ac:dyDescent="0.2">
      <c r="P309" s="63"/>
    </row>
    <row r="310" spans="16:16" x14ac:dyDescent="0.2">
      <c r="P310" s="63"/>
    </row>
    <row r="311" spans="16:16" x14ac:dyDescent="0.2">
      <c r="P311" s="63"/>
    </row>
    <row r="312" spans="16:16" x14ac:dyDescent="0.2">
      <c r="P312" s="63"/>
    </row>
    <row r="313" spans="16:16" x14ac:dyDescent="0.2">
      <c r="P313" s="63"/>
    </row>
    <row r="314" spans="16:16" x14ac:dyDescent="0.2">
      <c r="P314" s="63"/>
    </row>
    <row r="315" spans="16:16" x14ac:dyDescent="0.2">
      <c r="P315" s="63"/>
    </row>
    <row r="316" spans="16:16" x14ac:dyDescent="0.2">
      <c r="P316" s="63"/>
    </row>
    <row r="317" spans="16:16" x14ac:dyDescent="0.2">
      <c r="P317" s="63"/>
    </row>
    <row r="318" spans="16:16" x14ac:dyDescent="0.2">
      <c r="P318" s="63"/>
    </row>
    <row r="319" spans="16:16" x14ac:dyDescent="0.2">
      <c r="P319" s="63"/>
    </row>
    <row r="320" spans="16:16" x14ac:dyDescent="0.2">
      <c r="P320" s="63"/>
    </row>
    <row r="321" spans="16:16" x14ac:dyDescent="0.2">
      <c r="P321" s="63"/>
    </row>
    <row r="322" spans="16:16" x14ac:dyDescent="0.2">
      <c r="P322" s="63"/>
    </row>
    <row r="323" spans="16:16" x14ac:dyDescent="0.2">
      <c r="P323" s="63"/>
    </row>
    <row r="324" spans="16:16" x14ac:dyDescent="0.2">
      <c r="P324" s="63"/>
    </row>
    <row r="325" spans="16:16" x14ac:dyDescent="0.2">
      <c r="P325" s="63"/>
    </row>
    <row r="326" spans="16:16" x14ac:dyDescent="0.2">
      <c r="P326" s="63"/>
    </row>
    <row r="327" spans="16:16" x14ac:dyDescent="0.2">
      <c r="P327" s="63"/>
    </row>
    <row r="328" spans="16:16" x14ac:dyDescent="0.2">
      <c r="P328" s="63"/>
    </row>
    <row r="329" spans="16:16" x14ac:dyDescent="0.2">
      <c r="P329" s="63"/>
    </row>
    <row r="330" spans="16:16" x14ac:dyDescent="0.2">
      <c r="P330" s="63"/>
    </row>
    <row r="331" spans="16:16" x14ac:dyDescent="0.2">
      <c r="P331" s="63"/>
    </row>
    <row r="332" spans="16:16" x14ac:dyDescent="0.2">
      <c r="P332" s="63"/>
    </row>
    <row r="333" spans="16:16" x14ac:dyDescent="0.2">
      <c r="P333" s="63"/>
    </row>
    <row r="334" spans="16:16" x14ac:dyDescent="0.2">
      <c r="P334" s="63"/>
    </row>
    <row r="335" spans="16:16" x14ac:dyDescent="0.2">
      <c r="P335" s="63"/>
    </row>
    <row r="336" spans="16:16" x14ac:dyDescent="0.2">
      <c r="P336" s="63"/>
    </row>
    <row r="337" spans="16:16" x14ac:dyDescent="0.2">
      <c r="P337" s="63"/>
    </row>
    <row r="338" spans="16:16" x14ac:dyDescent="0.2">
      <c r="P338" s="63"/>
    </row>
    <row r="339" spans="16:16" x14ac:dyDescent="0.2">
      <c r="P339" s="63"/>
    </row>
    <row r="340" spans="16:16" x14ac:dyDescent="0.2">
      <c r="P340" s="63"/>
    </row>
    <row r="341" spans="16:16" x14ac:dyDescent="0.2">
      <c r="P341" s="63"/>
    </row>
    <row r="342" spans="16:16" x14ac:dyDescent="0.2">
      <c r="P342" s="63"/>
    </row>
    <row r="343" spans="16:16" x14ac:dyDescent="0.2">
      <c r="P343" s="63"/>
    </row>
    <row r="344" spans="16:16" x14ac:dyDescent="0.2">
      <c r="P344" s="63"/>
    </row>
    <row r="345" spans="16:16" x14ac:dyDescent="0.2">
      <c r="P345" s="63"/>
    </row>
    <row r="346" spans="16:16" x14ac:dyDescent="0.2">
      <c r="P346" s="63"/>
    </row>
    <row r="347" spans="16:16" x14ac:dyDescent="0.2">
      <c r="P347" s="63"/>
    </row>
    <row r="348" spans="16:16" x14ac:dyDescent="0.2">
      <c r="P348" s="63"/>
    </row>
    <row r="349" spans="16:16" x14ac:dyDescent="0.2">
      <c r="P349" s="63"/>
    </row>
    <row r="350" spans="16:16" x14ac:dyDescent="0.2">
      <c r="P350" s="63"/>
    </row>
    <row r="351" spans="16:16" x14ac:dyDescent="0.2">
      <c r="P351" s="63"/>
    </row>
    <row r="352" spans="16:16" x14ac:dyDescent="0.2">
      <c r="P352" s="63"/>
    </row>
    <row r="353" spans="16:16" x14ac:dyDescent="0.2">
      <c r="P353" s="63"/>
    </row>
    <row r="354" spans="16:16" x14ac:dyDescent="0.2">
      <c r="P354" s="63"/>
    </row>
    <row r="355" spans="16:16" x14ac:dyDescent="0.2">
      <c r="P355" s="63"/>
    </row>
    <row r="356" spans="16:16" x14ac:dyDescent="0.2">
      <c r="P356" s="63"/>
    </row>
    <row r="357" spans="16:16" x14ac:dyDescent="0.2">
      <c r="P357" s="63"/>
    </row>
    <row r="358" spans="16:16" x14ac:dyDescent="0.2">
      <c r="P358" s="63"/>
    </row>
    <row r="359" spans="16:16" x14ac:dyDescent="0.2">
      <c r="P359" s="63"/>
    </row>
    <row r="360" spans="16:16" x14ac:dyDescent="0.2">
      <c r="P360" s="63"/>
    </row>
    <row r="361" spans="16:16" x14ac:dyDescent="0.2">
      <c r="P361" s="63"/>
    </row>
    <row r="362" spans="16:16" x14ac:dyDescent="0.2">
      <c r="P362" s="63"/>
    </row>
    <row r="363" spans="16:16" x14ac:dyDescent="0.2">
      <c r="P363" s="63"/>
    </row>
    <row r="364" spans="16:16" x14ac:dyDescent="0.2">
      <c r="P364" s="63"/>
    </row>
    <row r="365" spans="16:16" x14ac:dyDescent="0.2">
      <c r="P365" s="63"/>
    </row>
    <row r="366" spans="16:16" x14ac:dyDescent="0.2">
      <c r="P366" s="63"/>
    </row>
    <row r="367" spans="16:16" x14ac:dyDescent="0.2">
      <c r="P367" s="63"/>
    </row>
    <row r="368" spans="16:16" x14ac:dyDescent="0.2">
      <c r="P368" s="63"/>
    </row>
    <row r="369" spans="16:16" x14ac:dyDescent="0.2">
      <c r="P369" s="63"/>
    </row>
    <row r="370" spans="16:16" x14ac:dyDescent="0.2">
      <c r="P370" s="63"/>
    </row>
    <row r="371" spans="16:16" x14ac:dyDescent="0.2">
      <c r="P371" s="63"/>
    </row>
    <row r="372" spans="16:16" x14ac:dyDescent="0.2">
      <c r="P372" s="63"/>
    </row>
    <row r="373" spans="16:16" x14ac:dyDescent="0.2">
      <c r="P373" s="63"/>
    </row>
    <row r="374" spans="16:16" x14ac:dyDescent="0.2">
      <c r="P374" s="63"/>
    </row>
    <row r="375" spans="16:16" x14ac:dyDescent="0.2">
      <c r="P375" s="63"/>
    </row>
    <row r="376" spans="16:16" x14ac:dyDescent="0.2">
      <c r="P376" s="63"/>
    </row>
    <row r="377" spans="16:16" x14ac:dyDescent="0.2">
      <c r="P377" s="63"/>
    </row>
    <row r="378" spans="16:16" x14ac:dyDescent="0.2">
      <c r="P378" s="63"/>
    </row>
    <row r="379" spans="16:16" x14ac:dyDescent="0.2">
      <c r="P379" s="63"/>
    </row>
    <row r="380" spans="16:16" x14ac:dyDescent="0.2">
      <c r="P380" s="63"/>
    </row>
    <row r="381" spans="16:16" x14ac:dyDescent="0.2">
      <c r="P381" s="63"/>
    </row>
    <row r="382" spans="16:16" x14ac:dyDescent="0.2">
      <c r="P382" s="63"/>
    </row>
    <row r="383" spans="16:16" x14ac:dyDescent="0.2">
      <c r="P383" s="63"/>
    </row>
    <row r="384" spans="16:16" x14ac:dyDescent="0.2">
      <c r="P384" s="63"/>
    </row>
    <row r="385" spans="16:16" x14ac:dyDescent="0.2">
      <c r="P385" s="63"/>
    </row>
    <row r="386" spans="16:16" x14ac:dyDescent="0.2">
      <c r="P386" s="63"/>
    </row>
    <row r="387" spans="16:16" x14ac:dyDescent="0.2">
      <c r="P387" s="63"/>
    </row>
    <row r="388" spans="16:16" x14ac:dyDescent="0.2">
      <c r="P388" s="63"/>
    </row>
    <row r="389" spans="16:16" x14ac:dyDescent="0.2">
      <c r="P389" s="63"/>
    </row>
    <row r="390" spans="16:16" x14ac:dyDescent="0.2">
      <c r="P390" s="63"/>
    </row>
    <row r="391" spans="16:16" x14ac:dyDescent="0.2">
      <c r="P391" s="63"/>
    </row>
    <row r="392" spans="16:16" x14ac:dyDescent="0.2">
      <c r="P392" s="63"/>
    </row>
    <row r="393" spans="16:16" x14ac:dyDescent="0.2">
      <c r="P393" s="63"/>
    </row>
    <row r="394" spans="16:16" x14ac:dyDescent="0.2">
      <c r="P394" s="63"/>
    </row>
    <row r="395" spans="16:16" x14ac:dyDescent="0.2">
      <c r="P395" s="63"/>
    </row>
    <row r="396" spans="16:16" x14ac:dyDescent="0.2">
      <c r="P396" s="63"/>
    </row>
    <row r="397" spans="16:16" x14ac:dyDescent="0.2">
      <c r="P397" s="63"/>
    </row>
    <row r="398" spans="16:16" x14ac:dyDescent="0.2">
      <c r="P398" s="63"/>
    </row>
    <row r="399" spans="16:16" x14ac:dyDescent="0.2">
      <c r="P399" s="63"/>
    </row>
    <row r="400" spans="16:16" x14ac:dyDescent="0.2">
      <c r="P400" s="63"/>
    </row>
    <row r="401" spans="16:16" x14ac:dyDescent="0.2">
      <c r="P401" s="63"/>
    </row>
    <row r="402" spans="16:16" x14ac:dyDescent="0.2">
      <c r="P402" s="63"/>
    </row>
    <row r="403" spans="16:16" x14ac:dyDescent="0.2">
      <c r="P403" s="63"/>
    </row>
    <row r="404" spans="16:16" x14ac:dyDescent="0.2">
      <c r="P404" s="63"/>
    </row>
    <row r="405" spans="16:16" x14ac:dyDescent="0.2">
      <c r="P405" s="63"/>
    </row>
    <row r="406" spans="16:16" x14ac:dyDescent="0.2">
      <c r="P406" s="63"/>
    </row>
    <row r="407" spans="16:16" x14ac:dyDescent="0.2">
      <c r="P407" s="63"/>
    </row>
    <row r="408" spans="16:16" x14ac:dyDescent="0.2">
      <c r="P408" s="63"/>
    </row>
    <row r="409" spans="16:16" x14ac:dyDescent="0.2">
      <c r="P409" s="63"/>
    </row>
    <row r="410" spans="16:16" x14ac:dyDescent="0.2">
      <c r="P410" s="63"/>
    </row>
    <row r="411" spans="16:16" x14ac:dyDescent="0.2">
      <c r="P411" s="63"/>
    </row>
    <row r="412" spans="16:16" x14ac:dyDescent="0.2">
      <c r="P412" s="63"/>
    </row>
    <row r="413" spans="16:16" x14ac:dyDescent="0.2">
      <c r="P413" s="63"/>
    </row>
    <row r="414" spans="16:16" x14ac:dyDescent="0.2">
      <c r="P414" s="63"/>
    </row>
    <row r="415" spans="16:16" x14ac:dyDescent="0.2">
      <c r="P415" s="63"/>
    </row>
    <row r="416" spans="16:16" x14ac:dyDescent="0.2">
      <c r="P416" s="63"/>
    </row>
    <row r="417" spans="16:16" x14ac:dyDescent="0.2">
      <c r="P417" s="63"/>
    </row>
    <row r="418" spans="16:16" x14ac:dyDescent="0.2">
      <c r="P418" s="63"/>
    </row>
    <row r="419" spans="16:16" x14ac:dyDescent="0.2">
      <c r="P419" s="63"/>
    </row>
    <row r="420" spans="16:16" x14ac:dyDescent="0.2">
      <c r="P420" s="63"/>
    </row>
    <row r="421" spans="16:16" x14ac:dyDescent="0.2">
      <c r="P421" s="63"/>
    </row>
    <row r="422" spans="16:16" x14ac:dyDescent="0.2">
      <c r="P422" s="63"/>
    </row>
    <row r="423" spans="16:16" x14ac:dyDescent="0.2">
      <c r="P423" s="63"/>
    </row>
    <row r="424" spans="16:16" x14ac:dyDescent="0.2">
      <c r="P424" s="63"/>
    </row>
    <row r="425" spans="16:16" x14ac:dyDescent="0.2">
      <c r="P425" s="63"/>
    </row>
    <row r="426" spans="16:16" x14ac:dyDescent="0.2">
      <c r="P426" s="63"/>
    </row>
    <row r="427" spans="16:16" x14ac:dyDescent="0.2">
      <c r="P427" s="63"/>
    </row>
    <row r="428" spans="16:16" x14ac:dyDescent="0.2">
      <c r="P428" s="63"/>
    </row>
    <row r="429" spans="16:16" x14ac:dyDescent="0.2">
      <c r="P429" s="63"/>
    </row>
    <row r="430" spans="16:16" x14ac:dyDescent="0.2">
      <c r="P430" s="63"/>
    </row>
    <row r="431" spans="16:16" x14ac:dyDescent="0.2">
      <c r="P431" s="63"/>
    </row>
    <row r="432" spans="16:16" x14ac:dyDescent="0.2">
      <c r="P432" s="63"/>
    </row>
    <row r="433" spans="16:16" x14ac:dyDescent="0.2">
      <c r="P433" s="63"/>
    </row>
    <row r="434" spans="16:16" x14ac:dyDescent="0.2">
      <c r="P434" s="63"/>
    </row>
    <row r="435" spans="16:16" x14ac:dyDescent="0.2">
      <c r="P435" s="63"/>
    </row>
    <row r="436" spans="16:16" x14ac:dyDescent="0.2">
      <c r="P436" s="63"/>
    </row>
    <row r="437" spans="16:16" x14ac:dyDescent="0.2">
      <c r="P437" s="63"/>
    </row>
    <row r="438" spans="16:16" x14ac:dyDescent="0.2">
      <c r="P438" s="63"/>
    </row>
    <row r="439" spans="16:16" x14ac:dyDescent="0.2">
      <c r="P439" s="63"/>
    </row>
    <row r="440" spans="16:16" x14ac:dyDescent="0.2">
      <c r="P440" s="63"/>
    </row>
    <row r="441" spans="16:16" x14ac:dyDescent="0.2">
      <c r="P441" s="63"/>
    </row>
    <row r="442" spans="16:16" x14ac:dyDescent="0.2">
      <c r="P442" s="63"/>
    </row>
    <row r="443" spans="16:16" x14ac:dyDescent="0.2">
      <c r="P443" s="63"/>
    </row>
    <row r="444" spans="16:16" x14ac:dyDescent="0.2">
      <c r="P444" s="63"/>
    </row>
    <row r="445" spans="16:16" x14ac:dyDescent="0.2">
      <c r="P445" s="63"/>
    </row>
    <row r="446" spans="16:16" x14ac:dyDescent="0.2">
      <c r="P446" s="63"/>
    </row>
    <row r="447" spans="16:16" x14ac:dyDescent="0.2">
      <c r="P447" s="63"/>
    </row>
    <row r="448" spans="16:16" x14ac:dyDescent="0.2">
      <c r="P448" s="63"/>
    </row>
    <row r="449" spans="16:16" x14ac:dyDescent="0.2">
      <c r="P449" s="63"/>
    </row>
    <row r="450" spans="16:16" x14ac:dyDescent="0.2">
      <c r="P450" s="63"/>
    </row>
    <row r="451" spans="16:16" x14ac:dyDescent="0.2">
      <c r="P451" s="63"/>
    </row>
    <row r="452" spans="16:16" x14ac:dyDescent="0.2">
      <c r="P452" s="63"/>
    </row>
    <row r="453" spans="16:16" x14ac:dyDescent="0.2">
      <c r="P453" s="63"/>
    </row>
    <row r="454" spans="16:16" x14ac:dyDescent="0.2">
      <c r="P454" s="63"/>
    </row>
    <row r="455" spans="16:16" x14ac:dyDescent="0.2">
      <c r="P455" s="63"/>
    </row>
    <row r="456" spans="16:16" x14ac:dyDescent="0.2">
      <c r="P456" s="63"/>
    </row>
    <row r="457" spans="16:16" x14ac:dyDescent="0.2">
      <c r="P457" s="63"/>
    </row>
    <row r="458" spans="16:16" x14ac:dyDescent="0.2">
      <c r="P458" s="63"/>
    </row>
    <row r="459" spans="16:16" x14ac:dyDescent="0.2">
      <c r="P459" s="63"/>
    </row>
    <row r="460" spans="16:16" x14ac:dyDescent="0.2">
      <c r="P460" s="63"/>
    </row>
    <row r="461" spans="16:16" x14ac:dyDescent="0.2">
      <c r="P461" s="63"/>
    </row>
    <row r="462" spans="16:16" x14ac:dyDescent="0.2">
      <c r="P462" s="63"/>
    </row>
    <row r="463" spans="16:16" x14ac:dyDescent="0.2">
      <c r="P463" s="63"/>
    </row>
    <row r="464" spans="16:16" x14ac:dyDescent="0.2">
      <c r="P464" s="63"/>
    </row>
    <row r="465" spans="16:16" x14ac:dyDescent="0.2">
      <c r="P465" s="63"/>
    </row>
    <row r="466" spans="16:16" x14ac:dyDescent="0.2">
      <c r="P466" s="63"/>
    </row>
    <row r="467" spans="16:16" x14ac:dyDescent="0.2">
      <c r="P467" s="63"/>
    </row>
    <row r="468" spans="16:16" x14ac:dyDescent="0.2">
      <c r="P468" s="63"/>
    </row>
    <row r="469" spans="16:16" x14ac:dyDescent="0.2">
      <c r="P469" s="63"/>
    </row>
    <row r="470" spans="16:16" x14ac:dyDescent="0.2">
      <c r="P470" s="63"/>
    </row>
    <row r="471" spans="16:16" x14ac:dyDescent="0.2">
      <c r="P471" s="63"/>
    </row>
    <row r="472" spans="16:16" x14ac:dyDescent="0.2">
      <c r="P472" s="63"/>
    </row>
    <row r="473" spans="16:16" x14ac:dyDescent="0.2">
      <c r="P473" s="63"/>
    </row>
    <row r="474" spans="16:16" x14ac:dyDescent="0.2">
      <c r="P474" s="63"/>
    </row>
    <row r="475" spans="16:16" x14ac:dyDescent="0.2">
      <c r="P475" s="63"/>
    </row>
    <row r="476" spans="16:16" x14ac:dyDescent="0.2">
      <c r="P476" s="63"/>
    </row>
    <row r="477" spans="16:16" x14ac:dyDescent="0.2">
      <c r="P477" s="63"/>
    </row>
    <row r="478" spans="16:16" x14ac:dyDescent="0.2">
      <c r="P478" s="63"/>
    </row>
    <row r="479" spans="16:16" x14ac:dyDescent="0.2">
      <c r="P479" s="63"/>
    </row>
    <row r="480" spans="16:16" x14ac:dyDescent="0.2">
      <c r="P480" s="63"/>
    </row>
    <row r="481" spans="16:16" x14ac:dyDescent="0.2">
      <c r="P481" s="63"/>
    </row>
    <row r="482" spans="16:16" x14ac:dyDescent="0.2">
      <c r="P482" s="63"/>
    </row>
    <row r="483" spans="16:16" x14ac:dyDescent="0.2">
      <c r="P483" s="63"/>
    </row>
    <row r="484" spans="16:16" x14ac:dyDescent="0.2">
      <c r="P484" s="63"/>
    </row>
    <row r="485" spans="16:16" x14ac:dyDescent="0.2">
      <c r="P485" s="63"/>
    </row>
    <row r="486" spans="16:16" x14ac:dyDescent="0.2">
      <c r="P486" s="63"/>
    </row>
    <row r="487" spans="16:16" x14ac:dyDescent="0.2">
      <c r="P487" s="63"/>
    </row>
    <row r="488" spans="16:16" x14ac:dyDescent="0.2">
      <c r="P488" s="63"/>
    </row>
    <row r="489" spans="16:16" x14ac:dyDescent="0.2">
      <c r="P489" s="63"/>
    </row>
    <row r="490" spans="16:16" x14ac:dyDescent="0.2">
      <c r="P490" s="63"/>
    </row>
    <row r="491" spans="16:16" x14ac:dyDescent="0.2">
      <c r="P491" s="63"/>
    </row>
    <row r="492" spans="16:16" x14ac:dyDescent="0.2">
      <c r="P492" s="63"/>
    </row>
    <row r="493" spans="16:16" x14ac:dyDescent="0.2">
      <c r="P493" s="63"/>
    </row>
    <row r="494" spans="16:16" x14ac:dyDescent="0.2">
      <c r="P494" s="63"/>
    </row>
    <row r="495" spans="16:16" x14ac:dyDescent="0.2">
      <c r="P495" s="63"/>
    </row>
    <row r="496" spans="16:16" x14ac:dyDescent="0.2">
      <c r="P496" s="63"/>
    </row>
    <row r="497" spans="16:16" x14ac:dyDescent="0.2">
      <c r="P497" s="63"/>
    </row>
    <row r="498" spans="16:16" x14ac:dyDescent="0.2">
      <c r="P498" s="63"/>
    </row>
    <row r="499" spans="16:16" x14ac:dyDescent="0.2">
      <c r="P499" s="63"/>
    </row>
    <row r="500" spans="16:16" x14ac:dyDescent="0.2">
      <c r="P500" s="63"/>
    </row>
    <row r="501" spans="16:16" x14ac:dyDescent="0.2">
      <c r="P501" s="63"/>
    </row>
    <row r="502" spans="16:16" x14ac:dyDescent="0.2">
      <c r="P502" s="63"/>
    </row>
    <row r="503" spans="16:16" x14ac:dyDescent="0.2">
      <c r="P503" s="63"/>
    </row>
    <row r="504" spans="16:16" x14ac:dyDescent="0.2">
      <c r="P504" s="63"/>
    </row>
    <row r="505" spans="16:16" x14ac:dyDescent="0.2">
      <c r="P505" s="63"/>
    </row>
    <row r="506" spans="16:16" x14ac:dyDescent="0.2">
      <c r="P506" s="63"/>
    </row>
    <row r="507" spans="16:16" x14ac:dyDescent="0.2">
      <c r="P507" s="63"/>
    </row>
    <row r="508" spans="16:16" x14ac:dyDescent="0.2">
      <c r="P508" s="63"/>
    </row>
    <row r="509" spans="16:16" x14ac:dyDescent="0.2">
      <c r="P509" s="63"/>
    </row>
    <row r="510" spans="16:16" x14ac:dyDescent="0.2">
      <c r="P510" s="63"/>
    </row>
    <row r="511" spans="16:16" x14ac:dyDescent="0.2">
      <c r="P511" s="63"/>
    </row>
    <row r="512" spans="16:16" x14ac:dyDescent="0.2">
      <c r="P512" s="63"/>
    </row>
    <row r="513" spans="16:16" x14ac:dyDescent="0.2">
      <c r="P513" s="63"/>
    </row>
    <row r="514" spans="16:16" x14ac:dyDescent="0.2">
      <c r="P514" s="63"/>
    </row>
    <row r="515" spans="16:16" x14ac:dyDescent="0.2">
      <c r="P515" s="63"/>
    </row>
    <row r="516" spans="16:16" x14ac:dyDescent="0.2">
      <c r="P516" s="63"/>
    </row>
    <row r="517" spans="16:16" x14ac:dyDescent="0.2">
      <c r="P517" s="63"/>
    </row>
    <row r="518" spans="16:16" x14ac:dyDescent="0.2">
      <c r="P518" s="63"/>
    </row>
    <row r="519" spans="16:16" x14ac:dyDescent="0.2">
      <c r="P519" s="63"/>
    </row>
    <row r="520" spans="16:16" x14ac:dyDescent="0.2">
      <c r="P520" s="63"/>
    </row>
    <row r="521" spans="16:16" x14ac:dyDescent="0.2">
      <c r="P521" s="63"/>
    </row>
    <row r="522" spans="16:16" x14ac:dyDescent="0.2">
      <c r="P522" s="63"/>
    </row>
    <row r="523" spans="16:16" x14ac:dyDescent="0.2">
      <c r="P523" s="63"/>
    </row>
    <row r="524" spans="16:16" x14ac:dyDescent="0.2">
      <c r="P524" s="63"/>
    </row>
    <row r="525" spans="16:16" x14ac:dyDescent="0.2">
      <c r="P525" s="63"/>
    </row>
    <row r="526" spans="16:16" x14ac:dyDescent="0.2">
      <c r="P526" s="63"/>
    </row>
    <row r="527" spans="16:16" x14ac:dyDescent="0.2">
      <c r="P527" s="63"/>
    </row>
    <row r="528" spans="16:16" x14ac:dyDescent="0.2">
      <c r="P528" s="63"/>
    </row>
    <row r="529" spans="16:16" x14ac:dyDescent="0.2">
      <c r="P529" s="63"/>
    </row>
    <row r="530" spans="16:16" x14ac:dyDescent="0.2">
      <c r="P530" s="63"/>
    </row>
    <row r="531" spans="16:16" x14ac:dyDescent="0.2">
      <c r="P531" s="63"/>
    </row>
    <row r="532" spans="16:16" x14ac:dyDescent="0.2">
      <c r="P532" s="63"/>
    </row>
    <row r="533" spans="16:16" x14ac:dyDescent="0.2">
      <c r="P533" s="63"/>
    </row>
    <row r="534" spans="16:16" x14ac:dyDescent="0.2">
      <c r="P534" s="63"/>
    </row>
    <row r="535" spans="16:16" x14ac:dyDescent="0.2">
      <c r="P535" s="63"/>
    </row>
    <row r="536" spans="16:16" x14ac:dyDescent="0.2">
      <c r="P536" s="63"/>
    </row>
    <row r="537" spans="16:16" x14ac:dyDescent="0.2">
      <c r="P537" s="63"/>
    </row>
    <row r="538" spans="16:16" x14ac:dyDescent="0.2">
      <c r="P538" s="63"/>
    </row>
    <row r="539" spans="16:16" x14ac:dyDescent="0.2">
      <c r="P539" s="63"/>
    </row>
    <row r="540" spans="16:16" x14ac:dyDescent="0.2">
      <c r="P540" s="63"/>
    </row>
    <row r="541" spans="16:16" x14ac:dyDescent="0.2">
      <c r="P541" s="63"/>
    </row>
    <row r="542" spans="16:16" x14ac:dyDescent="0.2">
      <c r="P542" s="63"/>
    </row>
    <row r="543" spans="16:16" x14ac:dyDescent="0.2">
      <c r="P543" s="63"/>
    </row>
    <row r="544" spans="16:16" x14ac:dyDescent="0.2">
      <c r="P544" s="63"/>
    </row>
    <row r="545" spans="16:16" x14ac:dyDescent="0.2">
      <c r="P545" s="63"/>
    </row>
    <row r="546" spans="16:16" x14ac:dyDescent="0.2">
      <c r="P546" s="63"/>
    </row>
    <row r="547" spans="16:16" x14ac:dyDescent="0.2">
      <c r="P547" s="63"/>
    </row>
    <row r="548" spans="16:16" x14ac:dyDescent="0.2">
      <c r="P548" s="63"/>
    </row>
    <row r="549" spans="16:16" x14ac:dyDescent="0.2">
      <c r="P549" s="63"/>
    </row>
    <row r="550" spans="16:16" x14ac:dyDescent="0.2">
      <c r="P550" s="63"/>
    </row>
    <row r="551" spans="16:16" x14ac:dyDescent="0.2">
      <c r="P551" s="63"/>
    </row>
    <row r="552" spans="16:16" x14ac:dyDescent="0.2">
      <c r="P552" s="63"/>
    </row>
    <row r="553" spans="16:16" x14ac:dyDescent="0.2">
      <c r="P553" s="63"/>
    </row>
    <row r="554" spans="16:16" x14ac:dyDescent="0.2">
      <c r="P554" s="63"/>
    </row>
    <row r="555" spans="16:16" x14ac:dyDescent="0.2">
      <c r="P555" s="63"/>
    </row>
    <row r="556" spans="16:16" x14ac:dyDescent="0.2">
      <c r="P556" s="63"/>
    </row>
    <row r="557" spans="16:16" x14ac:dyDescent="0.2">
      <c r="P557" s="63"/>
    </row>
    <row r="558" spans="16:16" x14ac:dyDescent="0.2">
      <c r="P558" s="63"/>
    </row>
    <row r="559" spans="16:16" x14ac:dyDescent="0.2">
      <c r="P559" s="63"/>
    </row>
    <row r="560" spans="16:16" x14ac:dyDescent="0.2">
      <c r="P560" s="63"/>
    </row>
    <row r="561" spans="16:16" x14ac:dyDescent="0.2">
      <c r="P561" s="63"/>
    </row>
    <row r="562" spans="16:16" x14ac:dyDescent="0.2">
      <c r="P562" s="63"/>
    </row>
    <row r="563" spans="16:16" x14ac:dyDescent="0.2">
      <c r="P563" s="63"/>
    </row>
    <row r="564" spans="16:16" x14ac:dyDescent="0.2">
      <c r="P564" s="63"/>
    </row>
    <row r="565" spans="16:16" x14ac:dyDescent="0.2">
      <c r="P565" s="63"/>
    </row>
    <row r="566" spans="16:16" x14ac:dyDescent="0.2">
      <c r="P566" s="63"/>
    </row>
    <row r="567" spans="16:16" x14ac:dyDescent="0.2">
      <c r="P567" s="63"/>
    </row>
    <row r="568" spans="16:16" x14ac:dyDescent="0.2">
      <c r="P568" s="63"/>
    </row>
    <row r="569" spans="16:16" x14ac:dyDescent="0.2">
      <c r="P569" s="63"/>
    </row>
    <row r="570" spans="16:16" x14ac:dyDescent="0.2">
      <c r="P570" s="63"/>
    </row>
    <row r="571" spans="16:16" x14ac:dyDescent="0.2">
      <c r="P571" s="63"/>
    </row>
    <row r="572" spans="16:16" x14ac:dyDescent="0.2">
      <c r="P572" s="63"/>
    </row>
    <row r="573" spans="16:16" x14ac:dyDescent="0.2">
      <c r="P573" s="63"/>
    </row>
    <row r="574" spans="16:16" x14ac:dyDescent="0.2">
      <c r="P574" s="63"/>
    </row>
    <row r="575" spans="16:16" x14ac:dyDescent="0.2">
      <c r="P575" s="63"/>
    </row>
    <row r="576" spans="16:16" x14ac:dyDescent="0.2">
      <c r="P576" s="63"/>
    </row>
    <row r="577" spans="16:16" x14ac:dyDescent="0.2">
      <c r="P577" s="63"/>
    </row>
    <row r="578" spans="16:16" x14ac:dyDescent="0.2">
      <c r="P578" s="63"/>
    </row>
    <row r="579" spans="16:16" x14ac:dyDescent="0.2">
      <c r="P579" s="63"/>
    </row>
    <row r="580" spans="16:16" x14ac:dyDescent="0.2">
      <c r="P580" s="63"/>
    </row>
    <row r="581" spans="16:16" x14ac:dyDescent="0.2">
      <c r="P581" s="63"/>
    </row>
    <row r="582" spans="16:16" x14ac:dyDescent="0.2">
      <c r="P582" s="63"/>
    </row>
    <row r="583" spans="16:16" x14ac:dyDescent="0.2">
      <c r="P583" s="63"/>
    </row>
    <row r="584" spans="16:16" x14ac:dyDescent="0.2">
      <c r="P584" s="63"/>
    </row>
    <row r="585" spans="16:16" x14ac:dyDescent="0.2">
      <c r="P585" s="63"/>
    </row>
    <row r="586" spans="16:16" x14ac:dyDescent="0.2">
      <c r="P586" s="63"/>
    </row>
    <row r="587" spans="16:16" x14ac:dyDescent="0.2">
      <c r="P587" s="63"/>
    </row>
    <row r="588" spans="16:16" x14ac:dyDescent="0.2">
      <c r="P588" s="63"/>
    </row>
    <row r="589" spans="16:16" x14ac:dyDescent="0.2">
      <c r="P589" s="63"/>
    </row>
    <row r="590" spans="16:16" x14ac:dyDescent="0.2">
      <c r="P590" s="63"/>
    </row>
    <row r="591" spans="16:16" x14ac:dyDescent="0.2">
      <c r="P591" s="6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3BCC7-AFD5-47CC-8EC0-CF291F83FA8E}">
  <dimension ref="B1:R65"/>
  <sheetViews>
    <sheetView topLeftCell="F1" zoomScale="63" zoomScaleNormal="63" workbookViewId="0">
      <selection activeCell="AD6" sqref="AD6"/>
    </sheetView>
  </sheetViews>
  <sheetFormatPr defaultRowHeight="15" x14ac:dyDescent="0.2"/>
  <cols>
    <col min="2" max="2" width="11.97265625" customWidth="1"/>
    <col min="3" max="3" width="13.44921875" customWidth="1"/>
    <col min="4" max="4" width="16.8125" customWidth="1"/>
    <col min="6" max="6" width="8.7421875" customWidth="1"/>
    <col min="7" max="7" width="12.23828125" customWidth="1"/>
    <col min="8" max="8" width="8.7421875" customWidth="1"/>
    <col min="9" max="12" width="15.87109375" customWidth="1"/>
    <col min="13" max="15" width="8.7421875" customWidth="1"/>
    <col min="16" max="16" width="10.76171875" customWidth="1"/>
    <col min="17" max="17" width="13.046875" customWidth="1"/>
    <col min="18" max="18" width="11.43359375" customWidth="1"/>
    <col min="23" max="23" width="9.953125" bestFit="1" customWidth="1"/>
  </cols>
  <sheetData>
    <row r="1" spans="2:18" ht="15.75" thickBot="1" x14ac:dyDescent="0.25"/>
    <row r="2" spans="2:18" ht="32.25" thickBot="1" x14ac:dyDescent="0.25">
      <c r="B2" s="57" t="s">
        <v>616</v>
      </c>
      <c r="C2" s="53" t="s">
        <v>637</v>
      </c>
      <c r="D2" s="53" t="s">
        <v>619</v>
      </c>
      <c r="E2" s="53" t="s">
        <v>617</v>
      </c>
      <c r="F2" s="53" t="s">
        <v>618</v>
      </c>
      <c r="G2" s="53" t="s">
        <v>693</v>
      </c>
      <c r="H2" s="53" t="s">
        <v>694</v>
      </c>
      <c r="I2" s="53" t="s">
        <v>702</v>
      </c>
      <c r="J2" s="53" t="s">
        <v>703</v>
      </c>
      <c r="K2" s="53" t="s">
        <v>704</v>
      </c>
      <c r="L2" s="53" t="s">
        <v>705</v>
      </c>
      <c r="M2" s="53" t="s">
        <v>695</v>
      </c>
      <c r="N2" s="53" t="s">
        <v>696</v>
      </c>
      <c r="O2" s="53" t="s">
        <v>697</v>
      </c>
      <c r="P2" s="53" t="s">
        <v>700</v>
      </c>
      <c r="Q2" s="53" t="s">
        <v>626</v>
      </c>
      <c r="R2" s="52" t="s">
        <v>713</v>
      </c>
    </row>
    <row r="3" spans="2:18" x14ac:dyDescent="0.2">
      <c r="B3" s="23">
        <v>1</v>
      </c>
      <c r="C3" s="30">
        <v>1973</v>
      </c>
      <c r="D3" s="87">
        <v>7.6584666666666683</v>
      </c>
      <c r="E3" s="30">
        <v>-49</v>
      </c>
      <c r="F3" s="30">
        <f>POWER(E3,2)</f>
        <v>2401</v>
      </c>
      <c r="G3" s="30">
        <f>POWER(E3,3)</f>
        <v>-117649</v>
      </c>
      <c r="H3" s="30">
        <f>POWER(E3,4)</f>
        <v>5764801</v>
      </c>
      <c r="I3" s="30">
        <f>POWER(E3,5)</f>
        <v>-282475249</v>
      </c>
      <c r="J3" s="30">
        <f>POWER(E3,6)</f>
        <v>13841287201</v>
      </c>
      <c r="K3" s="30">
        <f>POWER(E3,7)</f>
        <v>-678223072849</v>
      </c>
      <c r="L3" s="30">
        <f>POWER(E3,8)</f>
        <v>33232930569601</v>
      </c>
      <c r="M3" s="30">
        <f>E3*D3</f>
        <v>-375.26486666666676</v>
      </c>
      <c r="N3" s="30">
        <f>F3*D3</f>
        <v>18387.978466666671</v>
      </c>
      <c r="O3" s="30">
        <f>G3*D3</f>
        <v>-901010.9448666668</v>
      </c>
      <c r="P3" s="30">
        <f>H3*D3</f>
        <v>44149536.298466675</v>
      </c>
      <c r="Q3" s="33">
        <f>$C$56+($C$56*E3)+($C$57*F3)+($C$58*G3)+($C$59*H3)</f>
        <v>-100.14617458546763</v>
      </c>
      <c r="R3" s="131">
        <f>D3-Q3</f>
        <v>107.8046412521343</v>
      </c>
    </row>
    <row r="4" spans="2:18" x14ac:dyDescent="0.2">
      <c r="B4" s="21">
        <v>2</v>
      </c>
      <c r="C4" s="10">
        <v>1974</v>
      </c>
      <c r="D4" s="64">
        <v>8.032375</v>
      </c>
      <c r="E4" s="10">
        <v>-47</v>
      </c>
      <c r="F4" s="10">
        <f t="shared" ref="F4:F52" si="0">POWER(E4,2)</f>
        <v>2209</v>
      </c>
      <c r="G4" s="10">
        <f t="shared" ref="G4:G52" si="1">POWER(E4,3)</f>
        <v>-103823</v>
      </c>
      <c r="H4" s="10">
        <f t="shared" ref="H4:H52" si="2">POWER(E4,4)</f>
        <v>4879681</v>
      </c>
      <c r="I4" s="10">
        <f t="shared" ref="I4:I52" si="3">POWER(E4,5)</f>
        <v>-229345007</v>
      </c>
      <c r="J4" s="30">
        <f t="shared" ref="J4:J52" si="4">POWER(E4,6)</f>
        <v>10779215329</v>
      </c>
      <c r="K4" s="30">
        <f t="shared" ref="K4:K52" si="5">POWER(E4,7)</f>
        <v>-506623120463</v>
      </c>
      <c r="L4" s="30">
        <f t="shared" ref="L4:L52" si="6">POWER(E4,8)</f>
        <v>23811286661761</v>
      </c>
      <c r="M4" s="10">
        <f t="shared" ref="M4:M52" si="7">E4*D4</f>
        <v>-377.52162500000003</v>
      </c>
      <c r="N4" s="10">
        <f t="shared" ref="N4:N52" si="8">F4*D4</f>
        <v>17743.516374999999</v>
      </c>
      <c r="O4" s="10">
        <f t="shared" ref="O4:O52" si="9">G4*D4</f>
        <v>-833945.26962499996</v>
      </c>
      <c r="P4" s="10">
        <f t="shared" ref="P4:P52" si="10">H4*D4</f>
        <v>39195427.672375001</v>
      </c>
      <c r="Q4" s="33">
        <f t="shared" ref="Q4:Q52" si="11">$C$56+($C$56*E4)+($C$57*F4)+($C$58*G4)+($C$59*H4)</f>
        <v>87.812478629779889</v>
      </c>
      <c r="R4" s="131">
        <f t="shared" ref="R4:R52" si="12">D4-Q4</f>
        <v>-79.780103629779887</v>
      </c>
    </row>
    <row r="5" spans="2:18" x14ac:dyDescent="0.2">
      <c r="B5" s="21">
        <v>3</v>
      </c>
      <c r="C5" s="10">
        <v>1975</v>
      </c>
      <c r="D5" s="64">
        <v>8.4098000000000006</v>
      </c>
      <c r="E5" s="10">
        <v>-45</v>
      </c>
      <c r="F5" s="10">
        <f t="shared" si="0"/>
        <v>2025</v>
      </c>
      <c r="G5" s="10">
        <f t="shared" si="1"/>
        <v>-91125</v>
      </c>
      <c r="H5" s="10">
        <f t="shared" si="2"/>
        <v>4100625</v>
      </c>
      <c r="I5" s="10">
        <f t="shared" si="3"/>
        <v>-184528125</v>
      </c>
      <c r="J5" s="30">
        <f t="shared" si="4"/>
        <v>8303765625</v>
      </c>
      <c r="K5" s="30">
        <f t="shared" si="5"/>
        <v>-373669453125</v>
      </c>
      <c r="L5" s="30">
        <f t="shared" si="6"/>
        <v>16815125390625</v>
      </c>
      <c r="M5" s="10">
        <f t="shared" si="7"/>
        <v>-378.44100000000003</v>
      </c>
      <c r="N5" s="10">
        <f t="shared" si="8"/>
        <v>17029.845000000001</v>
      </c>
      <c r="O5" s="10">
        <f t="shared" si="9"/>
        <v>-766343.02500000002</v>
      </c>
      <c r="P5" s="10">
        <f t="shared" si="10"/>
        <v>34485436.125</v>
      </c>
      <c r="Q5" s="33">
        <f t="shared" si="11"/>
        <v>238.40620029466118</v>
      </c>
      <c r="R5" s="131">
        <f t="shared" si="12"/>
        <v>-229.99640029466119</v>
      </c>
    </row>
    <row r="6" spans="2:18" x14ac:dyDescent="0.2">
      <c r="B6" s="21">
        <v>4</v>
      </c>
      <c r="C6" s="10">
        <v>1976</v>
      </c>
      <c r="D6" s="64">
        <v>8.9712916666666676</v>
      </c>
      <c r="E6" s="10">
        <v>-43</v>
      </c>
      <c r="F6" s="10">
        <f t="shared" si="0"/>
        <v>1849</v>
      </c>
      <c r="G6" s="10">
        <f t="shared" si="1"/>
        <v>-79507</v>
      </c>
      <c r="H6" s="10">
        <f t="shared" si="2"/>
        <v>3418801</v>
      </c>
      <c r="I6" s="10">
        <f t="shared" si="3"/>
        <v>-147008443</v>
      </c>
      <c r="J6" s="30">
        <f t="shared" si="4"/>
        <v>6321363049</v>
      </c>
      <c r="K6" s="30">
        <f t="shared" si="5"/>
        <v>-271818611107</v>
      </c>
      <c r="L6" s="30">
        <f t="shared" si="6"/>
        <v>11688200277601</v>
      </c>
      <c r="M6" s="10">
        <f t="shared" si="7"/>
        <v>-385.76554166666671</v>
      </c>
      <c r="N6" s="10">
        <f t="shared" si="8"/>
        <v>16587.918291666669</v>
      </c>
      <c r="O6" s="10">
        <f t="shared" si="9"/>
        <v>-713280.48654166679</v>
      </c>
      <c r="P6" s="10">
        <f t="shared" si="10"/>
        <v>30671060.921291668</v>
      </c>
      <c r="Q6" s="33">
        <f t="shared" si="11"/>
        <v>355.41456439174976</v>
      </c>
      <c r="R6" s="131">
        <f t="shared" si="12"/>
        <v>-346.44327272508309</v>
      </c>
    </row>
    <row r="7" spans="2:18" x14ac:dyDescent="0.2">
      <c r="B7" s="21">
        <v>5</v>
      </c>
      <c r="C7" s="10">
        <v>1977</v>
      </c>
      <c r="D7" s="64">
        <v>8.7672416666666653</v>
      </c>
      <c r="E7" s="10">
        <v>-41</v>
      </c>
      <c r="F7" s="10">
        <f t="shared" si="0"/>
        <v>1681</v>
      </c>
      <c r="G7" s="10">
        <f t="shared" si="1"/>
        <v>-68921</v>
      </c>
      <c r="H7" s="10">
        <f t="shared" si="2"/>
        <v>2825761</v>
      </c>
      <c r="I7" s="10">
        <f t="shared" si="3"/>
        <v>-115856201</v>
      </c>
      <c r="J7" s="30">
        <f t="shared" si="4"/>
        <v>4750104241</v>
      </c>
      <c r="K7" s="30">
        <f t="shared" si="5"/>
        <v>-194754273881</v>
      </c>
      <c r="L7" s="30">
        <f t="shared" si="6"/>
        <v>7984925229121</v>
      </c>
      <c r="M7" s="10">
        <f t="shared" si="7"/>
        <v>-359.45690833333327</v>
      </c>
      <c r="N7" s="10">
        <f t="shared" si="8"/>
        <v>14737.733241666665</v>
      </c>
      <c r="O7" s="10">
        <f t="shared" si="9"/>
        <v>-604247.06290833326</v>
      </c>
      <c r="P7" s="10">
        <f t="shared" si="10"/>
        <v>24774129.579241663</v>
      </c>
      <c r="Q7" s="33">
        <f t="shared" si="11"/>
        <v>442.45273702692361</v>
      </c>
      <c r="R7" s="131">
        <f t="shared" si="12"/>
        <v>-433.68549536025694</v>
      </c>
    </row>
    <row r="8" spans="2:18" x14ac:dyDescent="0.2">
      <c r="B8" s="21">
        <v>6</v>
      </c>
      <c r="C8" s="10">
        <v>1978</v>
      </c>
      <c r="D8" s="64">
        <v>8.1956166666666661</v>
      </c>
      <c r="E8" s="10">
        <v>-39</v>
      </c>
      <c r="F8" s="10">
        <f t="shared" si="0"/>
        <v>1521</v>
      </c>
      <c r="G8" s="10">
        <f t="shared" si="1"/>
        <v>-59319</v>
      </c>
      <c r="H8" s="10">
        <f t="shared" si="2"/>
        <v>2313441</v>
      </c>
      <c r="I8" s="10">
        <f t="shared" si="3"/>
        <v>-90224199</v>
      </c>
      <c r="J8" s="30">
        <f t="shared" si="4"/>
        <v>3518743761</v>
      </c>
      <c r="K8" s="30">
        <f t="shared" si="5"/>
        <v>-137231006679</v>
      </c>
      <c r="L8" s="30">
        <f t="shared" si="6"/>
        <v>5352009260481</v>
      </c>
      <c r="M8" s="10">
        <f t="shared" si="7"/>
        <v>-319.62905000000001</v>
      </c>
      <c r="N8" s="10">
        <f t="shared" si="8"/>
        <v>12465.532949999999</v>
      </c>
      <c r="O8" s="10">
        <f t="shared" si="9"/>
        <v>-486155.78504999995</v>
      </c>
      <c r="P8" s="10">
        <f t="shared" si="10"/>
        <v>18960075.616949998</v>
      </c>
      <c r="Q8" s="33">
        <f t="shared" si="11"/>
        <v>502.9714764293692</v>
      </c>
      <c r="R8" s="131">
        <f t="shared" si="12"/>
        <v>-494.77585976270257</v>
      </c>
    </row>
    <row r="9" spans="2:18" x14ac:dyDescent="0.2">
      <c r="B9" s="21">
        <v>7</v>
      </c>
      <c r="C9" s="10">
        <v>1979</v>
      </c>
      <c r="D9" s="64">
        <v>8.1572499999999994</v>
      </c>
      <c r="E9" s="10">
        <v>-37</v>
      </c>
      <c r="F9" s="10">
        <f t="shared" si="0"/>
        <v>1369</v>
      </c>
      <c r="G9" s="10">
        <f t="shared" si="1"/>
        <v>-50653</v>
      </c>
      <c r="H9" s="10">
        <f t="shared" si="2"/>
        <v>1874161</v>
      </c>
      <c r="I9" s="10">
        <f t="shared" si="3"/>
        <v>-69343957</v>
      </c>
      <c r="J9" s="30">
        <f t="shared" si="4"/>
        <v>2565726409</v>
      </c>
      <c r="K9" s="30">
        <f t="shared" si="5"/>
        <v>-94931877133</v>
      </c>
      <c r="L9" s="30">
        <f t="shared" si="6"/>
        <v>3512479453921</v>
      </c>
      <c r="M9" s="10">
        <f t="shared" si="7"/>
        <v>-301.81824999999998</v>
      </c>
      <c r="N9" s="10">
        <f t="shared" si="8"/>
        <v>11167.275249999999</v>
      </c>
      <c r="O9" s="10">
        <f t="shared" si="9"/>
        <v>-413189.18424999999</v>
      </c>
      <c r="P9" s="10">
        <f t="shared" si="10"/>
        <v>15287999.817249998</v>
      </c>
      <c r="Q9" s="33">
        <f t="shared" si="11"/>
        <v>540.25713295157925</v>
      </c>
      <c r="R9" s="131">
        <f t="shared" si="12"/>
        <v>-532.09988295157927</v>
      </c>
    </row>
    <row r="10" spans="2:18" x14ac:dyDescent="0.2">
      <c r="B10" s="21">
        <v>8</v>
      </c>
      <c r="C10" s="10">
        <v>1980</v>
      </c>
      <c r="D10" s="64">
        <v>7.8854916666666668</v>
      </c>
      <c r="E10" s="10">
        <v>-35</v>
      </c>
      <c r="F10" s="10">
        <f t="shared" si="0"/>
        <v>1225</v>
      </c>
      <c r="G10" s="10">
        <f t="shared" si="1"/>
        <v>-42875</v>
      </c>
      <c r="H10" s="10">
        <f t="shared" si="2"/>
        <v>1500625</v>
      </c>
      <c r="I10" s="10">
        <f t="shared" si="3"/>
        <v>-52521875</v>
      </c>
      <c r="J10" s="30">
        <f t="shared" si="4"/>
        <v>1838265625</v>
      </c>
      <c r="K10" s="30">
        <f t="shared" si="5"/>
        <v>-64339296875</v>
      </c>
      <c r="L10" s="30">
        <f t="shared" si="6"/>
        <v>2251875390625</v>
      </c>
      <c r="M10" s="10">
        <f t="shared" si="7"/>
        <v>-275.99220833333334</v>
      </c>
      <c r="N10" s="10">
        <f t="shared" si="8"/>
        <v>9659.7272916666661</v>
      </c>
      <c r="O10" s="10">
        <f t="shared" si="9"/>
        <v>-338090.45520833333</v>
      </c>
      <c r="P10" s="10">
        <f t="shared" si="10"/>
        <v>11833165.932291666</v>
      </c>
      <c r="Q10" s="33">
        <f t="shared" si="11"/>
        <v>557.43164906935328</v>
      </c>
      <c r="R10" s="131">
        <f t="shared" si="12"/>
        <v>-549.54615740268662</v>
      </c>
    </row>
    <row r="11" spans="2:18" x14ac:dyDescent="0.2">
      <c r="B11" s="21">
        <v>9</v>
      </c>
      <c r="C11" s="10">
        <v>1981</v>
      </c>
      <c r="D11" s="64">
        <v>8.6797583333333339</v>
      </c>
      <c r="E11" s="10">
        <v>-33</v>
      </c>
      <c r="F11" s="10">
        <f t="shared" si="0"/>
        <v>1089</v>
      </c>
      <c r="G11" s="10">
        <f t="shared" si="1"/>
        <v>-35937</v>
      </c>
      <c r="H11" s="10">
        <f t="shared" si="2"/>
        <v>1185921</v>
      </c>
      <c r="I11" s="10">
        <f t="shared" si="3"/>
        <v>-39135393</v>
      </c>
      <c r="J11" s="30">
        <f t="shared" si="4"/>
        <v>1291467969</v>
      </c>
      <c r="K11" s="30">
        <f t="shared" si="5"/>
        <v>-42618442977</v>
      </c>
      <c r="L11" s="30">
        <f t="shared" si="6"/>
        <v>1406408618241</v>
      </c>
      <c r="M11" s="10">
        <f t="shared" si="7"/>
        <v>-286.43202500000001</v>
      </c>
      <c r="N11" s="10">
        <f t="shared" si="8"/>
        <v>9452.2568250000004</v>
      </c>
      <c r="O11" s="10">
        <f t="shared" si="9"/>
        <v>-311924.475225</v>
      </c>
      <c r="P11" s="10">
        <f t="shared" si="10"/>
        <v>10293507.682425</v>
      </c>
      <c r="Q11" s="33">
        <f t="shared" si="11"/>
        <v>557.45255938179957</v>
      </c>
      <c r="R11" s="131">
        <f t="shared" si="12"/>
        <v>-548.77280104846625</v>
      </c>
    </row>
    <row r="12" spans="2:18" x14ac:dyDescent="0.2">
      <c r="B12" s="21">
        <v>10</v>
      </c>
      <c r="C12" s="10">
        <v>1982</v>
      </c>
      <c r="D12" s="64">
        <v>9.4827333333333339</v>
      </c>
      <c r="E12" s="10">
        <v>-31</v>
      </c>
      <c r="F12" s="10">
        <f t="shared" si="0"/>
        <v>961</v>
      </c>
      <c r="G12" s="10">
        <f t="shared" si="1"/>
        <v>-29791</v>
      </c>
      <c r="H12" s="10">
        <f t="shared" si="2"/>
        <v>923521</v>
      </c>
      <c r="I12" s="10">
        <f t="shared" si="3"/>
        <v>-28629151</v>
      </c>
      <c r="J12" s="30">
        <f t="shared" si="4"/>
        <v>887503681</v>
      </c>
      <c r="K12" s="30">
        <f t="shared" si="5"/>
        <v>-27512614111</v>
      </c>
      <c r="L12" s="30">
        <f t="shared" si="6"/>
        <v>852891037441</v>
      </c>
      <c r="M12" s="10">
        <f t="shared" si="7"/>
        <v>-293.96473333333336</v>
      </c>
      <c r="N12" s="10">
        <f t="shared" si="8"/>
        <v>9112.9067333333332</v>
      </c>
      <c r="O12" s="10">
        <f t="shared" si="9"/>
        <v>-282500.10873333336</v>
      </c>
      <c r="P12" s="10">
        <f t="shared" si="10"/>
        <v>8757503.3707333338</v>
      </c>
      <c r="Q12" s="33">
        <f t="shared" si="11"/>
        <v>543.11299061133172</v>
      </c>
      <c r="R12" s="131">
        <f t="shared" si="12"/>
        <v>-533.63025727799834</v>
      </c>
    </row>
    <row r="13" spans="2:18" x14ac:dyDescent="0.2">
      <c r="B13" s="21">
        <v>11</v>
      </c>
      <c r="C13" s="10">
        <v>1983</v>
      </c>
      <c r="D13" s="64">
        <v>10.105891666666666</v>
      </c>
      <c r="E13" s="10">
        <v>-29</v>
      </c>
      <c r="F13" s="10">
        <f t="shared" si="0"/>
        <v>841</v>
      </c>
      <c r="G13" s="10">
        <f t="shared" si="1"/>
        <v>-24389</v>
      </c>
      <c r="H13" s="10">
        <f t="shared" si="2"/>
        <v>707281</v>
      </c>
      <c r="I13" s="10">
        <f t="shared" si="3"/>
        <v>-20511149</v>
      </c>
      <c r="J13" s="30">
        <f t="shared" si="4"/>
        <v>594823321</v>
      </c>
      <c r="K13" s="30">
        <f t="shared" si="5"/>
        <v>-17249876309</v>
      </c>
      <c r="L13" s="30">
        <f t="shared" si="6"/>
        <v>500246412961</v>
      </c>
      <c r="M13" s="10">
        <f t="shared" si="7"/>
        <v>-293.07085833333332</v>
      </c>
      <c r="N13" s="10">
        <f t="shared" si="8"/>
        <v>8499.0548916666667</v>
      </c>
      <c r="O13" s="10">
        <f t="shared" si="9"/>
        <v>-246472.59185833333</v>
      </c>
      <c r="P13" s="10">
        <f t="shared" si="10"/>
        <v>7147705.1638916666</v>
      </c>
      <c r="Q13" s="33">
        <f t="shared" si="11"/>
        <v>517.0416616036714</v>
      </c>
      <c r="R13" s="131">
        <f t="shared" si="12"/>
        <v>-506.93576993700475</v>
      </c>
    </row>
    <row r="14" spans="2:18" x14ac:dyDescent="0.2">
      <c r="B14" s="21">
        <v>12</v>
      </c>
      <c r="C14" s="10">
        <v>1984</v>
      </c>
      <c r="D14" s="64">
        <v>11.354799999999999</v>
      </c>
      <c r="E14" s="10">
        <v>-27</v>
      </c>
      <c r="F14" s="10">
        <f t="shared" si="0"/>
        <v>729</v>
      </c>
      <c r="G14" s="10">
        <f t="shared" si="1"/>
        <v>-19683</v>
      </c>
      <c r="H14" s="10">
        <f t="shared" si="2"/>
        <v>531441</v>
      </c>
      <c r="I14" s="10">
        <f t="shared" si="3"/>
        <v>-14348907</v>
      </c>
      <c r="J14" s="30">
        <f t="shared" si="4"/>
        <v>387420489</v>
      </c>
      <c r="K14" s="30">
        <f t="shared" si="5"/>
        <v>-10460353203</v>
      </c>
      <c r="L14" s="30">
        <f t="shared" si="6"/>
        <v>282429536481</v>
      </c>
      <c r="M14" s="10">
        <f t="shared" si="7"/>
        <v>-306.57959999999997</v>
      </c>
      <c r="N14" s="10">
        <f t="shared" si="8"/>
        <v>8277.6491999999998</v>
      </c>
      <c r="O14" s="10">
        <f t="shared" si="9"/>
        <v>-223496.52839999998</v>
      </c>
      <c r="P14" s="10">
        <f t="shared" si="10"/>
        <v>6034406.2667999994</v>
      </c>
      <c r="Q14" s="33">
        <f t="shared" si="11"/>
        <v>481.70288332784691</v>
      </c>
      <c r="R14" s="131">
        <f t="shared" si="12"/>
        <v>-470.34808332784689</v>
      </c>
    </row>
    <row r="15" spans="2:18" x14ac:dyDescent="0.2">
      <c r="B15" s="21">
        <v>13</v>
      </c>
      <c r="C15" s="10">
        <v>1985</v>
      </c>
      <c r="D15" s="64">
        <v>12.339816666666669</v>
      </c>
      <c r="E15" s="10">
        <v>-25</v>
      </c>
      <c r="F15" s="10">
        <f t="shared" si="0"/>
        <v>625</v>
      </c>
      <c r="G15" s="10">
        <f t="shared" si="1"/>
        <v>-15625</v>
      </c>
      <c r="H15" s="10">
        <f t="shared" si="2"/>
        <v>390625</v>
      </c>
      <c r="I15" s="10">
        <f t="shared" si="3"/>
        <v>-9765625</v>
      </c>
      <c r="J15" s="30">
        <f t="shared" si="4"/>
        <v>244140625</v>
      </c>
      <c r="K15" s="30">
        <f t="shared" si="5"/>
        <v>-6103515625</v>
      </c>
      <c r="L15" s="30">
        <f t="shared" si="6"/>
        <v>152587890625</v>
      </c>
      <c r="M15" s="10">
        <f t="shared" si="7"/>
        <v>-308.49541666666676</v>
      </c>
      <c r="N15" s="10">
        <f t="shared" si="8"/>
        <v>7712.3854166666679</v>
      </c>
      <c r="O15" s="10">
        <f t="shared" si="9"/>
        <v>-192809.63541666672</v>
      </c>
      <c r="P15" s="10">
        <f t="shared" si="10"/>
        <v>4820240.8854166679</v>
      </c>
      <c r="Q15" s="33">
        <f t="shared" si="11"/>
        <v>439.39655887619409</v>
      </c>
      <c r="R15" s="131">
        <f t="shared" si="12"/>
        <v>-427.05674220952744</v>
      </c>
    </row>
    <row r="16" spans="2:18" x14ac:dyDescent="0.2">
      <c r="B16" s="21">
        <v>14</v>
      </c>
      <c r="C16" s="10">
        <v>1986</v>
      </c>
      <c r="D16" s="64">
        <v>12.598599999999999</v>
      </c>
      <c r="E16" s="10">
        <v>-23</v>
      </c>
      <c r="F16" s="10">
        <f t="shared" si="0"/>
        <v>529</v>
      </c>
      <c r="G16" s="10">
        <f t="shared" si="1"/>
        <v>-12167</v>
      </c>
      <c r="H16" s="10">
        <f t="shared" si="2"/>
        <v>279841</v>
      </c>
      <c r="I16" s="10">
        <f t="shared" si="3"/>
        <v>-6436343</v>
      </c>
      <c r="J16" s="30">
        <f t="shared" si="4"/>
        <v>148035889</v>
      </c>
      <c r="K16" s="30">
        <f t="shared" si="5"/>
        <v>-3404825447</v>
      </c>
      <c r="L16" s="30">
        <f t="shared" si="6"/>
        <v>78310985281</v>
      </c>
      <c r="M16" s="10">
        <f t="shared" si="7"/>
        <v>-289.76779999999997</v>
      </c>
      <c r="N16" s="10">
        <f t="shared" si="8"/>
        <v>6664.6593999999996</v>
      </c>
      <c r="O16" s="10">
        <f t="shared" si="9"/>
        <v>-153287.16619999998</v>
      </c>
      <c r="P16" s="10">
        <f t="shared" si="10"/>
        <v>3525604.8225999996</v>
      </c>
      <c r="Q16" s="33">
        <f t="shared" si="11"/>
        <v>392.25818346435517</v>
      </c>
      <c r="R16" s="131">
        <f t="shared" si="12"/>
        <v>-379.65958346435519</v>
      </c>
    </row>
    <row r="17" spans="2:18" x14ac:dyDescent="0.2">
      <c r="B17" s="21">
        <v>15</v>
      </c>
      <c r="C17" s="10">
        <v>1987</v>
      </c>
      <c r="D17" s="64">
        <v>12.947758333333335</v>
      </c>
      <c r="E17" s="10">
        <v>-21</v>
      </c>
      <c r="F17" s="10">
        <f t="shared" si="0"/>
        <v>441</v>
      </c>
      <c r="G17" s="10">
        <f t="shared" si="1"/>
        <v>-9261</v>
      </c>
      <c r="H17" s="10">
        <f t="shared" si="2"/>
        <v>194481</v>
      </c>
      <c r="I17" s="10">
        <f t="shared" si="3"/>
        <v>-4084101</v>
      </c>
      <c r="J17" s="30">
        <f t="shared" si="4"/>
        <v>85766121</v>
      </c>
      <c r="K17" s="30">
        <f t="shared" si="5"/>
        <v>-1801088541</v>
      </c>
      <c r="L17" s="30">
        <f t="shared" si="6"/>
        <v>37822859361</v>
      </c>
      <c r="M17" s="10">
        <f t="shared" si="7"/>
        <v>-271.90292500000004</v>
      </c>
      <c r="N17" s="10">
        <f t="shared" si="8"/>
        <v>5709.9614250000004</v>
      </c>
      <c r="O17" s="10">
        <f t="shared" si="9"/>
        <v>-119909.18992500001</v>
      </c>
      <c r="P17" s="10">
        <f t="shared" si="10"/>
        <v>2518092.9884250001</v>
      </c>
      <c r="Q17" s="33">
        <f t="shared" si="11"/>
        <v>342.25884443128041</v>
      </c>
      <c r="R17" s="131">
        <f t="shared" si="12"/>
        <v>-329.31108609794705</v>
      </c>
    </row>
    <row r="18" spans="2:18" x14ac:dyDescent="0.2">
      <c r="B18" s="21">
        <v>16</v>
      </c>
      <c r="C18" s="10">
        <v>1988</v>
      </c>
      <c r="D18" s="64">
        <v>13.902816666666668</v>
      </c>
      <c r="E18" s="10">
        <v>-19</v>
      </c>
      <c r="F18" s="10">
        <f t="shared" si="0"/>
        <v>361</v>
      </c>
      <c r="G18" s="10">
        <f t="shared" si="1"/>
        <v>-6859</v>
      </c>
      <c r="H18" s="10">
        <f t="shared" si="2"/>
        <v>130321</v>
      </c>
      <c r="I18" s="10">
        <f t="shared" si="3"/>
        <v>-2476099</v>
      </c>
      <c r="J18" s="30">
        <f t="shared" si="4"/>
        <v>47045881</v>
      </c>
      <c r="K18" s="30">
        <f t="shared" si="5"/>
        <v>-893871739</v>
      </c>
      <c r="L18" s="30">
        <f t="shared" si="6"/>
        <v>16983563041</v>
      </c>
      <c r="M18" s="10">
        <f t="shared" si="7"/>
        <v>-264.15351666666669</v>
      </c>
      <c r="N18" s="10">
        <f t="shared" si="8"/>
        <v>5018.9168166666668</v>
      </c>
      <c r="O18" s="10">
        <f t="shared" si="9"/>
        <v>-95359.419516666676</v>
      </c>
      <c r="P18" s="10">
        <f t="shared" si="10"/>
        <v>1811828.970816667</v>
      </c>
      <c r="Q18" s="33">
        <f t="shared" si="11"/>
        <v>291.20522123922632</v>
      </c>
      <c r="R18" s="131">
        <f t="shared" si="12"/>
        <v>-277.30240457255962</v>
      </c>
    </row>
    <row r="19" spans="2:18" x14ac:dyDescent="0.2">
      <c r="B19" s="21">
        <v>17</v>
      </c>
      <c r="C19" s="10">
        <v>1989</v>
      </c>
      <c r="D19" s="64">
        <v>16.207133333333331</v>
      </c>
      <c r="E19" s="10">
        <v>-17</v>
      </c>
      <c r="F19" s="10">
        <f t="shared" si="0"/>
        <v>289</v>
      </c>
      <c r="G19" s="10">
        <f t="shared" si="1"/>
        <v>-4913</v>
      </c>
      <c r="H19" s="10">
        <f t="shared" si="2"/>
        <v>83521</v>
      </c>
      <c r="I19" s="10">
        <f t="shared" si="3"/>
        <v>-1419857</v>
      </c>
      <c r="J19" s="30">
        <f t="shared" si="4"/>
        <v>24137569</v>
      </c>
      <c r="K19" s="30">
        <f t="shared" si="5"/>
        <v>-410338673</v>
      </c>
      <c r="L19" s="30">
        <f t="shared" si="6"/>
        <v>6975757441</v>
      </c>
      <c r="M19" s="10">
        <f t="shared" si="7"/>
        <v>-275.52126666666663</v>
      </c>
      <c r="N19" s="10">
        <f t="shared" si="8"/>
        <v>4683.8615333333328</v>
      </c>
      <c r="O19" s="10">
        <f t="shared" si="9"/>
        <v>-79625.646066666653</v>
      </c>
      <c r="P19" s="10">
        <f t="shared" si="10"/>
        <v>1353635.9831333333</v>
      </c>
      <c r="Q19" s="33">
        <f t="shared" si="11"/>
        <v>240.73958547375707</v>
      </c>
      <c r="R19" s="131">
        <f t="shared" si="12"/>
        <v>-224.53245214042374</v>
      </c>
    </row>
    <row r="20" spans="2:18" x14ac:dyDescent="0.2">
      <c r="B20" s="21">
        <v>18</v>
      </c>
      <c r="C20" s="10">
        <v>1990</v>
      </c>
      <c r="D20" s="64">
        <v>17.502099999999995</v>
      </c>
      <c r="E20" s="10">
        <v>-15</v>
      </c>
      <c r="F20" s="10">
        <f t="shared" si="0"/>
        <v>225</v>
      </c>
      <c r="G20" s="10">
        <f t="shared" si="1"/>
        <v>-3375</v>
      </c>
      <c r="H20" s="10">
        <f t="shared" si="2"/>
        <v>50625</v>
      </c>
      <c r="I20" s="10">
        <f t="shared" si="3"/>
        <v>-759375</v>
      </c>
      <c r="J20" s="30">
        <f t="shared" si="4"/>
        <v>11390625</v>
      </c>
      <c r="K20" s="30">
        <f t="shared" si="5"/>
        <v>-170859375</v>
      </c>
      <c r="L20" s="30">
        <f t="shared" si="6"/>
        <v>2562890625</v>
      </c>
      <c r="M20" s="10">
        <f t="shared" si="7"/>
        <v>-262.53149999999994</v>
      </c>
      <c r="N20" s="10">
        <f t="shared" si="8"/>
        <v>3937.9724999999989</v>
      </c>
      <c r="O20" s="10">
        <f t="shared" si="9"/>
        <v>-59069.587499999987</v>
      </c>
      <c r="P20" s="10">
        <f t="shared" si="10"/>
        <v>886043.81249999977</v>
      </c>
      <c r="Q20" s="33">
        <f t="shared" si="11"/>
        <v>192.33980084374366</v>
      </c>
      <c r="R20" s="131">
        <f t="shared" si="12"/>
        <v>-174.83770084374368</v>
      </c>
    </row>
    <row r="21" spans="2:18" x14ac:dyDescent="0.2">
      <c r="B21" s="21">
        <v>19</v>
      </c>
      <c r="C21" s="10">
        <v>1991</v>
      </c>
      <c r="D21" s="64">
        <v>22.719849999999997</v>
      </c>
      <c r="E21" s="10">
        <v>-13</v>
      </c>
      <c r="F21" s="10">
        <f t="shared" si="0"/>
        <v>169</v>
      </c>
      <c r="G21" s="10">
        <f t="shared" si="1"/>
        <v>-2197</v>
      </c>
      <c r="H21" s="10">
        <f t="shared" si="2"/>
        <v>28561</v>
      </c>
      <c r="I21" s="10">
        <f t="shared" si="3"/>
        <v>-371293</v>
      </c>
      <c r="J21" s="30">
        <f t="shared" si="4"/>
        <v>4826809</v>
      </c>
      <c r="K21" s="30">
        <f t="shared" si="5"/>
        <v>-62748517</v>
      </c>
      <c r="L21" s="30">
        <f t="shared" si="6"/>
        <v>815730721</v>
      </c>
      <c r="M21" s="10">
        <f t="shared" si="7"/>
        <v>-295.35804999999999</v>
      </c>
      <c r="N21" s="10">
        <f t="shared" si="8"/>
        <v>3839.6546499999995</v>
      </c>
      <c r="O21" s="10">
        <f t="shared" si="9"/>
        <v>-49915.510449999994</v>
      </c>
      <c r="P21" s="10">
        <f t="shared" si="10"/>
        <v>648901.63584999996</v>
      </c>
      <c r="Q21" s="33">
        <f t="shared" si="11"/>
        <v>147.31932318136424</v>
      </c>
      <c r="R21" s="131">
        <f t="shared" si="12"/>
        <v>-124.59947318136425</v>
      </c>
    </row>
    <row r="22" spans="2:18" x14ac:dyDescent="0.2">
      <c r="B22" s="21">
        <v>20</v>
      </c>
      <c r="C22" s="10">
        <v>1992</v>
      </c>
      <c r="D22" s="64">
        <v>28.135091666666671</v>
      </c>
      <c r="E22" s="10">
        <v>-11</v>
      </c>
      <c r="F22" s="10">
        <f t="shared" si="0"/>
        <v>121</v>
      </c>
      <c r="G22" s="10">
        <f t="shared" si="1"/>
        <v>-1331</v>
      </c>
      <c r="H22" s="10">
        <f t="shared" si="2"/>
        <v>14641</v>
      </c>
      <c r="I22" s="10">
        <f t="shared" si="3"/>
        <v>-161051</v>
      </c>
      <c r="J22" s="30">
        <f t="shared" si="4"/>
        <v>1771561</v>
      </c>
      <c r="K22" s="30">
        <f t="shared" si="5"/>
        <v>-19487171</v>
      </c>
      <c r="L22" s="30">
        <f t="shared" si="6"/>
        <v>214358881</v>
      </c>
      <c r="M22" s="10">
        <f t="shared" si="7"/>
        <v>-309.48600833333336</v>
      </c>
      <c r="N22" s="10">
        <f t="shared" si="8"/>
        <v>3404.3460916666672</v>
      </c>
      <c r="O22" s="10">
        <f t="shared" si="9"/>
        <v>-37447.807008333337</v>
      </c>
      <c r="P22" s="10">
        <f t="shared" si="10"/>
        <v>411925.87709166674</v>
      </c>
      <c r="Q22" s="33">
        <f t="shared" si="11"/>
        <v>106.827200442104</v>
      </c>
      <c r="R22" s="131">
        <f t="shared" si="12"/>
        <v>-78.692108775437333</v>
      </c>
    </row>
    <row r="23" spans="2:18" x14ac:dyDescent="0.2">
      <c r="B23" s="21">
        <v>21</v>
      </c>
      <c r="C23" s="10">
        <v>1993</v>
      </c>
      <c r="D23" s="64">
        <v>31.256916666666665</v>
      </c>
      <c r="E23" s="10">
        <v>-9</v>
      </c>
      <c r="F23" s="10">
        <f t="shared" si="0"/>
        <v>81</v>
      </c>
      <c r="G23" s="10">
        <f t="shared" si="1"/>
        <v>-729</v>
      </c>
      <c r="H23" s="10">
        <f t="shared" si="2"/>
        <v>6561</v>
      </c>
      <c r="I23" s="10">
        <f t="shared" si="3"/>
        <v>-59049</v>
      </c>
      <c r="J23" s="30">
        <f t="shared" si="4"/>
        <v>531441</v>
      </c>
      <c r="K23" s="30">
        <f t="shared" si="5"/>
        <v>-4782969</v>
      </c>
      <c r="L23" s="30">
        <f t="shared" si="6"/>
        <v>43046721</v>
      </c>
      <c r="M23" s="10">
        <f t="shared" si="7"/>
        <v>-281.31225000000001</v>
      </c>
      <c r="N23" s="10">
        <f t="shared" si="8"/>
        <v>2531.81025</v>
      </c>
      <c r="O23" s="10">
        <f t="shared" si="9"/>
        <v>-22786.292249999999</v>
      </c>
      <c r="P23" s="10">
        <f t="shared" si="10"/>
        <v>205076.63024999999</v>
      </c>
      <c r="Q23" s="33">
        <f t="shared" si="11"/>
        <v>71.848072704755324</v>
      </c>
      <c r="R23" s="131">
        <f t="shared" si="12"/>
        <v>-40.591156038088656</v>
      </c>
    </row>
    <row r="24" spans="2:18" x14ac:dyDescent="0.2">
      <c r="B24" s="21">
        <v>22</v>
      </c>
      <c r="C24" s="10">
        <v>1994</v>
      </c>
      <c r="D24" s="64">
        <v>31.394358333333333</v>
      </c>
      <c r="E24" s="10">
        <v>-7</v>
      </c>
      <c r="F24" s="10">
        <f t="shared" si="0"/>
        <v>49</v>
      </c>
      <c r="G24" s="10">
        <f t="shared" si="1"/>
        <v>-343</v>
      </c>
      <c r="H24" s="10">
        <f t="shared" si="2"/>
        <v>2401</v>
      </c>
      <c r="I24" s="10">
        <f t="shared" si="3"/>
        <v>-16807</v>
      </c>
      <c r="J24" s="30">
        <f t="shared" si="4"/>
        <v>117649</v>
      </c>
      <c r="K24" s="30">
        <f t="shared" si="5"/>
        <v>-823543</v>
      </c>
      <c r="L24" s="30">
        <f t="shared" si="6"/>
        <v>5764801</v>
      </c>
      <c r="M24" s="10">
        <f t="shared" si="7"/>
        <v>-219.76050833333332</v>
      </c>
      <c r="N24" s="10">
        <f t="shared" si="8"/>
        <v>1538.3235583333333</v>
      </c>
      <c r="O24" s="10">
        <f t="shared" si="9"/>
        <v>-10768.264908333333</v>
      </c>
      <c r="P24" s="10">
        <f t="shared" si="10"/>
        <v>75377.854358333338</v>
      </c>
      <c r="Q24" s="33">
        <f t="shared" si="11"/>
        <v>43.202172171417651</v>
      </c>
      <c r="R24" s="131">
        <f t="shared" si="12"/>
        <v>-11.807813838084318</v>
      </c>
    </row>
    <row r="25" spans="2:18" x14ac:dyDescent="0.2">
      <c r="B25" s="21">
        <v>23</v>
      </c>
      <c r="C25" s="10">
        <v>1995</v>
      </c>
      <c r="D25" s="64">
        <v>32.432383333333334</v>
      </c>
      <c r="E25" s="10">
        <v>-5</v>
      </c>
      <c r="F25" s="10">
        <f t="shared" si="0"/>
        <v>25</v>
      </c>
      <c r="G25" s="10">
        <f t="shared" si="1"/>
        <v>-125</v>
      </c>
      <c r="H25" s="10">
        <f t="shared" si="2"/>
        <v>625</v>
      </c>
      <c r="I25" s="10">
        <f t="shared" si="3"/>
        <v>-3125</v>
      </c>
      <c r="J25" s="30">
        <f t="shared" si="4"/>
        <v>15625</v>
      </c>
      <c r="K25" s="30">
        <f t="shared" si="5"/>
        <v>-78125</v>
      </c>
      <c r="L25" s="30">
        <f t="shared" si="6"/>
        <v>390625</v>
      </c>
      <c r="M25" s="10">
        <f t="shared" si="7"/>
        <v>-162.16191666666668</v>
      </c>
      <c r="N25" s="10">
        <f t="shared" si="8"/>
        <v>810.80958333333331</v>
      </c>
      <c r="O25" s="10">
        <f t="shared" si="9"/>
        <v>-4054.0479166666669</v>
      </c>
      <c r="P25" s="10">
        <f t="shared" si="10"/>
        <v>20270.239583333332</v>
      </c>
      <c r="Q25" s="33">
        <f t="shared" si="11"/>
        <v>21.545323167497507</v>
      </c>
      <c r="R25" s="131">
        <f t="shared" si="12"/>
        <v>10.887060165835827</v>
      </c>
    </row>
    <row r="26" spans="2:18" x14ac:dyDescent="0.2">
      <c r="B26" s="21">
        <v>24</v>
      </c>
      <c r="C26" s="10">
        <v>1996</v>
      </c>
      <c r="D26" s="64">
        <v>35.516416666666672</v>
      </c>
      <c r="E26" s="10">
        <v>-3</v>
      </c>
      <c r="F26" s="10">
        <f t="shared" si="0"/>
        <v>9</v>
      </c>
      <c r="G26" s="10">
        <f t="shared" si="1"/>
        <v>-27</v>
      </c>
      <c r="H26" s="10">
        <f t="shared" si="2"/>
        <v>81</v>
      </c>
      <c r="I26" s="10">
        <f t="shared" si="3"/>
        <v>-243</v>
      </c>
      <c r="J26" s="30">
        <f t="shared" si="4"/>
        <v>729</v>
      </c>
      <c r="K26" s="30">
        <f t="shared" si="5"/>
        <v>-2187</v>
      </c>
      <c r="L26" s="30">
        <f t="shared" si="6"/>
        <v>6561</v>
      </c>
      <c r="M26" s="10">
        <f t="shared" si="7"/>
        <v>-106.54925000000001</v>
      </c>
      <c r="N26" s="10">
        <f t="shared" si="8"/>
        <v>319.64775000000003</v>
      </c>
      <c r="O26" s="10">
        <f t="shared" si="9"/>
        <v>-958.94325000000015</v>
      </c>
      <c r="P26" s="10">
        <f t="shared" si="10"/>
        <v>2876.8297500000003</v>
      </c>
      <c r="Q26" s="33">
        <f t="shared" si="11"/>
        <v>7.3689421417085166</v>
      </c>
      <c r="R26" s="131">
        <f t="shared" si="12"/>
        <v>28.147474524958156</v>
      </c>
    </row>
    <row r="27" spans="2:18" x14ac:dyDescent="0.2">
      <c r="B27" s="21">
        <v>25</v>
      </c>
      <c r="C27" s="10">
        <v>1997</v>
      </c>
      <c r="D27" s="64">
        <v>36.364541666666668</v>
      </c>
      <c r="E27" s="10">
        <v>-1</v>
      </c>
      <c r="F27" s="10">
        <f t="shared" si="0"/>
        <v>1</v>
      </c>
      <c r="G27" s="10">
        <f t="shared" si="1"/>
        <v>-1</v>
      </c>
      <c r="H27" s="10">
        <f t="shared" si="2"/>
        <v>1</v>
      </c>
      <c r="I27" s="10">
        <f t="shared" si="3"/>
        <v>-1</v>
      </c>
      <c r="J27" s="30">
        <f t="shared" si="4"/>
        <v>1</v>
      </c>
      <c r="K27" s="30">
        <f t="shared" si="5"/>
        <v>-1</v>
      </c>
      <c r="L27" s="30">
        <f t="shared" si="6"/>
        <v>1</v>
      </c>
      <c r="M27" s="10">
        <f t="shared" si="7"/>
        <v>-36.364541666666668</v>
      </c>
      <c r="N27" s="10">
        <f t="shared" si="8"/>
        <v>36.364541666666668</v>
      </c>
      <c r="O27" s="10">
        <f t="shared" si="9"/>
        <v>-36.364541666666668</v>
      </c>
      <c r="P27" s="10">
        <f t="shared" si="10"/>
        <v>36.364541666666668</v>
      </c>
      <c r="Q27" s="33">
        <f t="shared" si="11"/>
        <v>1.0000376660714063</v>
      </c>
      <c r="R27" s="131">
        <f t="shared" si="12"/>
        <v>35.364504000595261</v>
      </c>
    </row>
    <row r="28" spans="2:18" x14ac:dyDescent="0.2">
      <c r="B28" s="21">
        <v>26</v>
      </c>
      <c r="C28" s="10">
        <v>1998</v>
      </c>
      <c r="D28" s="64">
        <v>41.329433333333334</v>
      </c>
      <c r="E28" s="10">
        <v>1</v>
      </c>
      <c r="F28" s="10">
        <f t="shared" si="0"/>
        <v>1</v>
      </c>
      <c r="G28" s="10">
        <f t="shared" si="1"/>
        <v>1</v>
      </c>
      <c r="H28" s="10">
        <f t="shared" si="2"/>
        <v>1</v>
      </c>
      <c r="I28" s="10">
        <f t="shared" si="3"/>
        <v>1</v>
      </c>
      <c r="J28" s="30">
        <f t="shared" si="4"/>
        <v>1</v>
      </c>
      <c r="K28" s="30">
        <f t="shared" si="5"/>
        <v>1</v>
      </c>
      <c r="L28" s="30">
        <f t="shared" si="6"/>
        <v>1</v>
      </c>
      <c r="M28" s="10">
        <f t="shared" si="7"/>
        <v>41.329433333333334</v>
      </c>
      <c r="N28" s="10">
        <f t="shared" si="8"/>
        <v>41.329433333333334</v>
      </c>
      <c r="O28" s="10">
        <f t="shared" si="9"/>
        <v>41.329433333333334</v>
      </c>
      <c r="P28" s="10">
        <f t="shared" si="10"/>
        <v>41.329433333333334</v>
      </c>
      <c r="Q28" s="33">
        <f t="shared" si="11"/>
        <v>2.601210435913988</v>
      </c>
      <c r="R28" s="131">
        <f t="shared" si="12"/>
        <v>38.728222897419343</v>
      </c>
    </row>
    <row r="29" spans="2:18" x14ac:dyDescent="0.2">
      <c r="B29" s="21">
        <v>27</v>
      </c>
      <c r="C29" s="10">
        <v>1999</v>
      </c>
      <c r="D29" s="64">
        <v>43.121183333333335</v>
      </c>
      <c r="E29" s="10">
        <v>3</v>
      </c>
      <c r="F29" s="10">
        <f t="shared" si="0"/>
        <v>9</v>
      </c>
      <c r="G29" s="10">
        <f t="shared" si="1"/>
        <v>27</v>
      </c>
      <c r="H29" s="10">
        <f t="shared" si="2"/>
        <v>81</v>
      </c>
      <c r="I29" s="10">
        <f t="shared" si="3"/>
        <v>243</v>
      </c>
      <c r="J29" s="30">
        <f t="shared" si="4"/>
        <v>729</v>
      </c>
      <c r="K29" s="30">
        <f t="shared" si="5"/>
        <v>2187</v>
      </c>
      <c r="L29" s="30">
        <f t="shared" si="6"/>
        <v>6561</v>
      </c>
      <c r="M29" s="10">
        <f t="shared" si="7"/>
        <v>129.36355</v>
      </c>
      <c r="N29" s="10">
        <f t="shared" si="8"/>
        <v>388.09064999999998</v>
      </c>
      <c r="O29" s="10">
        <f t="shared" si="9"/>
        <v>1164.2719500000001</v>
      </c>
      <c r="P29" s="10">
        <f t="shared" si="10"/>
        <v>3492.81585</v>
      </c>
      <c r="Q29" s="33">
        <f t="shared" si="11"/>
        <v>12.170653269871176</v>
      </c>
      <c r="R29" s="131">
        <f t="shared" si="12"/>
        <v>30.950530063462161</v>
      </c>
    </row>
    <row r="30" spans="2:18" x14ac:dyDescent="0.2">
      <c r="B30" s="21">
        <v>28</v>
      </c>
      <c r="C30" s="10">
        <v>2000</v>
      </c>
      <c r="D30" s="64">
        <v>45.000933333333336</v>
      </c>
      <c r="E30" s="10">
        <v>5</v>
      </c>
      <c r="F30" s="10">
        <f t="shared" si="0"/>
        <v>25</v>
      </c>
      <c r="G30" s="10">
        <f t="shared" si="1"/>
        <v>125</v>
      </c>
      <c r="H30" s="10">
        <f t="shared" si="2"/>
        <v>625</v>
      </c>
      <c r="I30" s="10">
        <f t="shared" si="3"/>
        <v>3125</v>
      </c>
      <c r="J30" s="30">
        <f t="shared" si="4"/>
        <v>15625</v>
      </c>
      <c r="K30" s="30">
        <f t="shared" si="5"/>
        <v>78125</v>
      </c>
      <c r="L30" s="30">
        <f t="shared" si="6"/>
        <v>390625</v>
      </c>
      <c r="M30" s="10">
        <f t="shared" si="7"/>
        <v>225.00466666666668</v>
      </c>
      <c r="N30" s="10">
        <f t="shared" si="8"/>
        <v>1125.0233333333333</v>
      </c>
      <c r="O30" s="10">
        <f t="shared" si="9"/>
        <v>5625.1166666666668</v>
      </c>
      <c r="P30" s="10">
        <f t="shared" si="10"/>
        <v>28125.583333333336</v>
      </c>
      <c r="Q30" s="33">
        <f t="shared" si="11"/>
        <v>29.542151109884973</v>
      </c>
      <c r="R30" s="131">
        <f t="shared" si="12"/>
        <v>15.458782223448363</v>
      </c>
    </row>
    <row r="31" spans="2:18" x14ac:dyDescent="0.2">
      <c r="B31" s="21">
        <v>29</v>
      </c>
      <c r="C31" s="10">
        <v>2001</v>
      </c>
      <c r="D31" s="64">
        <v>47.227624999999989</v>
      </c>
      <c r="E31" s="10">
        <v>7</v>
      </c>
      <c r="F31" s="10">
        <f t="shared" si="0"/>
        <v>49</v>
      </c>
      <c r="G31" s="10">
        <f t="shared" si="1"/>
        <v>343</v>
      </c>
      <c r="H31" s="10">
        <f t="shared" si="2"/>
        <v>2401</v>
      </c>
      <c r="I31" s="10">
        <f t="shared" si="3"/>
        <v>16807</v>
      </c>
      <c r="J31" s="30">
        <f t="shared" si="4"/>
        <v>117649</v>
      </c>
      <c r="K31" s="30">
        <f t="shared" si="5"/>
        <v>823543</v>
      </c>
      <c r="L31" s="30">
        <f t="shared" si="6"/>
        <v>5764801</v>
      </c>
      <c r="M31" s="10">
        <f t="shared" si="7"/>
        <v>330.59337499999992</v>
      </c>
      <c r="N31" s="10">
        <f t="shared" si="8"/>
        <v>2314.1536249999995</v>
      </c>
      <c r="O31" s="10">
        <f t="shared" si="9"/>
        <v>16199.075374999997</v>
      </c>
      <c r="P31" s="10">
        <f t="shared" si="10"/>
        <v>113393.52762499997</v>
      </c>
      <c r="Q31" s="33">
        <f t="shared" si="11"/>
        <v>54.385081021204485</v>
      </c>
      <c r="R31" s="131">
        <f t="shared" si="12"/>
        <v>-7.1574560212044958</v>
      </c>
    </row>
    <row r="32" spans="2:18" x14ac:dyDescent="0.2">
      <c r="B32" s="21">
        <v>30</v>
      </c>
      <c r="C32" s="10">
        <v>2002</v>
      </c>
      <c r="D32" s="64">
        <v>48.622033333333327</v>
      </c>
      <c r="E32" s="10">
        <v>9</v>
      </c>
      <c r="F32" s="10">
        <f t="shared" si="0"/>
        <v>81</v>
      </c>
      <c r="G32" s="10">
        <f t="shared" si="1"/>
        <v>729</v>
      </c>
      <c r="H32" s="10">
        <f t="shared" si="2"/>
        <v>6561</v>
      </c>
      <c r="I32" s="10">
        <f t="shared" si="3"/>
        <v>59049</v>
      </c>
      <c r="J32" s="30">
        <f t="shared" si="4"/>
        <v>531441</v>
      </c>
      <c r="K32" s="30">
        <f t="shared" si="5"/>
        <v>4782969</v>
      </c>
      <c r="L32" s="30">
        <f t="shared" si="6"/>
        <v>43046721</v>
      </c>
      <c r="M32" s="10">
        <f t="shared" si="7"/>
        <v>437.59829999999994</v>
      </c>
      <c r="N32" s="10">
        <f t="shared" si="8"/>
        <v>3938.3846999999996</v>
      </c>
      <c r="O32" s="10">
        <f t="shared" si="9"/>
        <v>35445.462299999992</v>
      </c>
      <c r="P32" s="10">
        <f t="shared" si="10"/>
        <v>319009.16069999995</v>
      </c>
      <c r="Q32" s="33">
        <f t="shared" si="11"/>
        <v>86.204412192385917</v>
      </c>
      <c r="R32" s="131">
        <f t="shared" si="12"/>
        <v>-37.582378859052589</v>
      </c>
    </row>
    <row r="33" spans="2:18" x14ac:dyDescent="0.2">
      <c r="B33" s="21">
        <v>31</v>
      </c>
      <c r="C33" s="10">
        <v>2003</v>
      </c>
      <c r="D33" s="64">
        <v>46.594675000000002</v>
      </c>
      <c r="E33" s="10">
        <v>11</v>
      </c>
      <c r="F33" s="10">
        <f t="shared" si="0"/>
        <v>121</v>
      </c>
      <c r="G33" s="10">
        <f t="shared" si="1"/>
        <v>1331</v>
      </c>
      <c r="H33" s="10">
        <f t="shared" si="2"/>
        <v>14641</v>
      </c>
      <c r="I33" s="10">
        <f t="shared" si="3"/>
        <v>161051</v>
      </c>
      <c r="J33" s="30">
        <f t="shared" si="4"/>
        <v>1771561</v>
      </c>
      <c r="K33" s="30">
        <f t="shared" si="5"/>
        <v>19487171</v>
      </c>
      <c r="L33" s="30">
        <f t="shared" si="6"/>
        <v>214358881</v>
      </c>
      <c r="M33" s="10">
        <f t="shared" si="7"/>
        <v>512.541425</v>
      </c>
      <c r="N33" s="10">
        <f t="shared" si="8"/>
        <v>5637.9556750000002</v>
      </c>
      <c r="O33" s="10">
        <f t="shared" si="9"/>
        <v>62017.512425000001</v>
      </c>
      <c r="P33" s="10">
        <f t="shared" si="10"/>
        <v>682192.63667500007</v>
      </c>
      <c r="Q33" s="33">
        <f t="shared" si="11"/>
        <v>124.34070593529252</v>
      </c>
      <c r="R33" s="131">
        <f t="shared" si="12"/>
        <v>-77.746030935292509</v>
      </c>
    </row>
    <row r="34" spans="2:18" x14ac:dyDescent="0.2">
      <c r="B34" s="21">
        <v>32</v>
      </c>
      <c r="C34" s="10">
        <v>2004</v>
      </c>
      <c r="D34" s="64">
        <v>45.276283333333332</v>
      </c>
      <c r="E34" s="10">
        <v>13</v>
      </c>
      <c r="F34" s="10">
        <f t="shared" si="0"/>
        <v>169</v>
      </c>
      <c r="G34" s="10">
        <f t="shared" si="1"/>
        <v>2197</v>
      </c>
      <c r="H34" s="10">
        <f t="shared" si="2"/>
        <v>28561</v>
      </c>
      <c r="I34" s="10">
        <f t="shared" si="3"/>
        <v>371293</v>
      </c>
      <c r="J34" s="30">
        <f t="shared" si="4"/>
        <v>4826809</v>
      </c>
      <c r="K34" s="30">
        <f t="shared" si="5"/>
        <v>62748517</v>
      </c>
      <c r="L34" s="30">
        <f t="shared" si="6"/>
        <v>815730721</v>
      </c>
      <c r="M34" s="10">
        <f t="shared" si="7"/>
        <v>588.59168333333332</v>
      </c>
      <c r="N34" s="10">
        <f t="shared" si="8"/>
        <v>7651.691883333333</v>
      </c>
      <c r="O34" s="10">
        <f t="shared" si="9"/>
        <v>99471.994483333328</v>
      </c>
      <c r="P34" s="10">
        <f t="shared" si="10"/>
        <v>1293135.9282833333</v>
      </c>
      <c r="Q34" s="33">
        <f t="shared" si="11"/>
        <v>167.97011568509475</v>
      </c>
      <c r="R34" s="131">
        <f t="shared" si="12"/>
        <v>-122.69383235176142</v>
      </c>
    </row>
    <row r="35" spans="2:18" x14ac:dyDescent="0.2">
      <c r="B35" s="21">
        <v>33</v>
      </c>
      <c r="C35" s="10">
        <v>2005</v>
      </c>
      <c r="D35" s="64">
        <v>44.011275000000005</v>
      </c>
      <c r="E35" s="10">
        <v>15</v>
      </c>
      <c r="F35" s="10">
        <f t="shared" si="0"/>
        <v>225</v>
      </c>
      <c r="G35" s="10">
        <f t="shared" si="1"/>
        <v>3375</v>
      </c>
      <c r="H35" s="10">
        <f t="shared" si="2"/>
        <v>50625</v>
      </c>
      <c r="I35" s="10">
        <f t="shared" si="3"/>
        <v>759375</v>
      </c>
      <c r="J35" s="30">
        <f t="shared" si="4"/>
        <v>11390625</v>
      </c>
      <c r="K35" s="30">
        <f t="shared" si="5"/>
        <v>170859375</v>
      </c>
      <c r="L35" s="30">
        <f t="shared" si="6"/>
        <v>2562890625</v>
      </c>
      <c r="M35" s="10">
        <f t="shared" si="7"/>
        <v>660.16912500000012</v>
      </c>
      <c r="N35" s="10">
        <f t="shared" si="8"/>
        <v>9902.5368750000016</v>
      </c>
      <c r="O35" s="10">
        <f t="shared" si="9"/>
        <v>148538.05312500001</v>
      </c>
      <c r="P35" s="10">
        <f t="shared" si="10"/>
        <v>2228070.7968750005</v>
      </c>
      <c r="Q35" s="33">
        <f t="shared" si="11"/>
        <v>216.10438700027004</v>
      </c>
      <c r="R35" s="131">
        <f t="shared" si="12"/>
        <v>-172.09311200027003</v>
      </c>
    </row>
    <row r="36" spans="2:18" x14ac:dyDescent="0.2">
      <c r="B36" s="21">
        <v>34</v>
      </c>
      <c r="C36" s="10">
        <v>2006</v>
      </c>
      <c r="D36" s="64">
        <v>45.17219166666667</v>
      </c>
      <c r="E36" s="10">
        <v>17</v>
      </c>
      <c r="F36" s="10">
        <f t="shared" si="0"/>
        <v>289</v>
      </c>
      <c r="G36" s="10">
        <f t="shared" si="1"/>
        <v>4913</v>
      </c>
      <c r="H36" s="10">
        <f t="shared" si="2"/>
        <v>83521</v>
      </c>
      <c r="I36" s="10">
        <f t="shared" si="3"/>
        <v>1419857</v>
      </c>
      <c r="J36" s="30">
        <f t="shared" si="4"/>
        <v>24137569</v>
      </c>
      <c r="K36" s="30">
        <f t="shared" si="5"/>
        <v>410338673</v>
      </c>
      <c r="L36" s="30">
        <f t="shared" si="6"/>
        <v>6975757441</v>
      </c>
      <c r="M36" s="10">
        <f t="shared" si="7"/>
        <v>767.92725833333338</v>
      </c>
      <c r="N36" s="10">
        <f t="shared" si="8"/>
        <v>13054.763391666667</v>
      </c>
      <c r="O36" s="10">
        <f t="shared" si="9"/>
        <v>221930.97765833334</v>
      </c>
      <c r="P36" s="10">
        <f t="shared" si="10"/>
        <v>3772826.6201916668</v>
      </c>
      <c r="Q36" s="33">
        <f t="shared" si="11"/>
        <v>267.59085756260293</v>
      </c>
      <c r="R36" s="131">
        <f t="shared" si="12"/>
        <v>-222.41866589593627</v>
      </c>
    </row>
    <row r="37" spans="2:18" x14ac:dyDescent="0.2">
      <c r="B37" s="21">
        <v>35</v>
      </c>
      <c r="C37" s="10">
        <v>2007</v>
      </c>
      <c r="D37" s="64">
        <v>41.199183333333337</v>
      </c>
      <c r="E37" s="10">
        <v>19</v>
      </c>
      <c r="F37" s="10">
        <f t="shared" si="0"/>
        <v>361</v>
      </c>
      <c r="G37" s="10">
        <f t="shared" si="1"/>
        <v>6859</v>
      </c>
      <c r="H37" s="10">
        <f t="shared" si="2"/>
        <v>130321</v>
      </c>
      <c r="I37" s="10">
        <f t="shared" si="3"/>
        <v>2476099</v>
      </c>
      <c r="J37" s="30">
        <f t="shared" si="4"/>
        <v>47045881</v>
      </c>
      <c r="K37" s="30">
        <f t="shared" si="5"/>
        <v>893871739</v>
      </c>
      <c r="L37" s="30">
        <f t="shared" si="6"/>
        <v>16983563041</v>
      </c>
      <c r="M37" s="10">
        <f t="shared" si="7"/>
        <v>782.78448333333336</v>
      </c>
      <c r="N37" s="10">
        <f t="shared" si="8"/>
        <v>14872.905183333334</v>
      </c>
      <c r="O37" s="10">
        <f t="shared" si="9"/>
        <v>282585.19848333334</v>
      </c>
      <c r="P37" s="10">
        <f t="shared" si="10"/>
        <v>5369118.7711833343</v>
      </c>
      <c r="Q37" s="33">
        <f t="shared" si="11"/>
        <v>321.11245717718521</v>
      </c>
      <c r="R37" s="131">
        <f t="shared" si="12"/>
        <v>-279.91327384385187</v>
      </c>
    </row>
    <row r="38" spans="2:18" x14ac:dyDescent="0.2">
      <c r="B38" s="21">
        <v>36</v>
      </c>
      <c r="C38" s="10">
        <v>2008</v>
      </c>
      <c r="D38" s="64">
        <v>43.411425000000008</v>
      </c>
      <c r="E38" s="10">
        <v>21</v>
      </c>
      <c r="F38" s="10">
        <f t="shared" si="0"/>
        <v>441</v>
      </c>
      <c r="G38" s="10">
        <f t="shared" si="1"/>
        <v>9261</v>
      </c>
      <c r="H38" s="10">
        <f t="shared" si="2"/>
        <v>194481</v>
      </c>
      <c r="I38" s="10">
        <f t="shared" si="3"/>
        <v>4084101</v>
      </c>
      <c r="J38" s="30">
        <f t="shared" si="4"/>
        <v>85766121</v>
      </c>
      <c r="K38" s="30">
        <f t="shared" si="5"/>
        <v>1801088541</v>
      </c>
      <c r="L38" s="30">
        <f t="shared" si="6"/>
        <v>37822859361</v>
      </c>
      <c r="M38" s="10">
        <f t="shared" si="7"/>
        <v>911.63992500000018</v>
      </c>
      <c r="N38" s="10">
        <f t="shared" si="8"/>
        <v>19144.438425000004</v>
      </c>
      <c r="O38" s="10">
        <f t="shared" si="9"/>
        <v>402033.20692500006</v>
      </c>
      <c r="P38" s="10">
        <f t="shared" si="10"/>
        <v>8442697.3454250023</v>
      </c>
      <c r="Q38" s="33">
        <f t="shared" si="11"/>
        <v>375.18770777241554</v>
      </c>
      <c r="R38" s="131">
        <f t="shared" si="12"/>
        <v>-331.77628277241553</v>
      </c>
    </row>
    <row r="39" spans="2:18" x14ac:dyDescent="0.2">
      <c r="B39" s="21">
        <v>37</v>
      </c>
      <c r="C39" s="10">
        <v>2009</v>
      </c>
      <c r="D39" s="64">
        <v>48.31947499999999</v>
      </c>
      <c r="E39" s="10">
        <v>23</v>
      </c>
      <c r="F39" s="10">
        <f t="shared" si="0"/>
        <v>529</v>
      </c>
      <c r="G39" s="10">
        <f t="shared" si="1"/>
        <v>12167</v>
      </c>
      <c r="H39" s="10">
        <f t="shared" si="2"/>
        <v>279841</v>
      </c>
      <c r="I39" s="10">
        <f t="shared" si="3"/>
        <v>6436343</v>
      </c>
      <c r="J39" s="30">
        <f t="shared" si="4"/>
        <v>148035889</v>
      </c>
      <c r="K39" s="30">
        <f t="shared" si="5"/>
        <v>3404825447</v>
      </c>
      <c r="L39" s="30">
        <f t="shared" si="6"/>
        <v>78310985281</v>
      </c>
      <c r="M39" s="10">
        <f t="shared" si="7"/>
        <v>1111.3479249999998</v>
      </c>
      <c r="N39" s="10">
        <f t="shared" si="8"/>
        <v>25561.002274999995</v>
      </c>
      <c r="O39" s="10">
        <f t="shared" si="9"/>
        <v>587903.05232499982</v>
      </c>
      <c r="P39" s="10">
        <f t="shared" si="10"/>
        <v>13521770.203474997</v>
      </c>
      <c r="Q39" s="33">
        <f t="shared" si="11"/>
        <v>428.17072339999982</v>
      </c>
      <c r="R39" s="131">
        <f t="shared" si="12"/>
        <v>-379.8512483999998</v>
      </c>
    </row>
    <row r="40" spans="2:18" x14ac:dyDescent="0.2">
      <c r="B40" s="21">
        <v>38</v>
      </c>
      <c r="C40" s="10">
        <v>2010</v>
      </c>
      <c r="D40" s="64">
        <v>45.650866666666673</v>
      </c>
      <c r="E40" s="10">
        <v>25</v>
      </c>
      <c r="F40" s="10">
        <f t="shared" si="0"/>
        <v>625</v>
      </c>
      <c r="G40" s="10">
        <f t="shared" si="1"/>
        <v>15625</v>
      </c>
      <c r="H40" s="10">
        <f t="shared" si="2"/>
        <v>390625</v>
      </c>
      <c r="I40" s="10">
        <f t="shared" si="3"/>
        <v>9765625</v>
      </c>
      <c r="J40" s="30">
        <f t="shared" si="4"/>
        <v>244140625</v>
      </c>
      <c r="K40" s="30">
        <f t="shared" si="5"/>
        <v>6103515625</v>
      </c>
      <c r="L40" s="30">
        <f t="shared" si="6"/>
        <v>152587890625</v>
      </c>
      <c r="M40" s="10">
        <f t="shared" si="7"/>
        <v>1141.2716666666668</v>
      </c>
      <c r="N40" s="10">
        <f t="shared" si="8"/>
        <v>28531.791666666672</v>
      </c>
      <c r="O40" s="10">
        <f t="shared" si="9"/>
        <v>713294.79166666674</v>
      </c>
      <c r="P40" s="10">
        <f t="shared" si="10"/>
        <v>17832369.791666668</v>
      </c>
      <c r="Q40" s="33">
        <f t="shared" si="11"/>
        <v>478.25121023495109</v>
      </c>
      <c r="R40" s="131">
        <f t="shared" si="12"/>
        <v>-432.60034356828442</v>
      </c>
    </row>
    <row r="41" spans="2:18" x14ac:dyDescent="0.2">
      <c r="B41" s="21">
        <v>39</v>
      </c>
      <c r="C41" s="10">
        <v>2011</v>
      </c>
      <c r="D41" s="64">
        <v>46.612166666666667</v>
      </c>
      <c r="E41" s="10">
        <v>27</v>
      </c>
      <c r="F41" s="10">
        <f t="shared" si="0"/>
        <v>729</v>
      </c>
      <c r="G41" s="10">
        <f t="shared" si="1"/>
        <v>19683</v>
      </c>
      <c r="H41" s="10">
        <f t="shared" si="2"/>
        <v>531441</v>
      </c>
      <c r="I41" s="10">
        <f t="shared" si="3"/>
        <v>14348907</v>
      </c>
      <c r="J41" s="30">
        <f t="shared" si="4"/>
        <v>387420489</v>
      </c>
      <c r="K41" s="30">
        <f t="shared" si="5"/>
        <v>10460353203</v>
      </c>
      <c r="L41" s="30">
        <f t="shared" si="6"/>
        <v>282429536481</v>
      </c>
      <c r="M41" s="10">
        <f t="shared" si="7"/>
        <v>1258.5284999999999</v>
      </c>
      <c r="N41" s="10">
        <f t="shared" si="8"/>
        <v>33980.269500000002</v>
      </c>
      <c r="O41" s="10">
        <f t="shared" si="9"/>
        <v>917467.27650000004</v>
      </c>
      <c r="P41" s="10">
        <f t="shared" si="10"/>
        <v>24771616.465500001</v>
      </c>
      <c r="Q41" s="33">
        <f t="shared" si="11"/>
        <v>523.45446657558909</v>
      </c>
      <c r="R41" s="131">
        <f t="shared" si="12"/>
        <v>-476.84229990892243</v>
      </c>
    </row>
    <row r="42" spans="2:18" x14ac:dyDescent="0.2">
      <c r="B42" s="21">
        <v>40</v>
      </c>
      <c r="C42" s="10">
        <v>2012</v>
      </c>
      <c r="D42" s="64">
        <v>53.359108333333332</v>
      </c>
      <c r="E42" s="10">
        <v>29</v>
      </c>
      <c r="F42" s="10">
        <f t="shared" si="0"/>
        <v>841</v>
      </c>
      <c r="G42" s="10">
        <f t="shared" si="1"/>
        <v>24389</v>
      </c>
      <c r="H42" s="10">
        <f t="shared" si="2"/>
        <v>707281</v>
      </c>
      <c r="I42" s="130">
        <f t="shared" si="3"/>
        <v>20511149</v>
      </c>
      <c r="J42" s="30">
        <f t="shared" si="4"/>
        <v>594823321</v>
      </c>
      <c r="K42" s="30">
        <f t="shared" si="5"/>
        <v>17249876309</v>
      </c>
      <c r="L42" s="30">
        <f t="shared" si="6"/>
        <v>500246412961</v>
      </c>
      <c r="M42" s="10">
        <f t="shared" si="7"/>
        <v>1547.4141416666666</v>
      </c>
      <c r="N42" s="10">
        <f t="shared" si="8"/>
        <v>44875.010108333328</v>
      </c>
      <c r="O42" s="10">
        <f t="shared" si="9"/>
        <v>1301375.2931416666</v>
      </c>
      <c r="P42" s="10">
        <f t="shared" si="10"/>
        <v>37739883.501108333</v>
      </c>
      <c r="Q42" s="33">
        <f t="shared" si="11"/>
        <v>561.64138284354158</v>
      </c>
      <c r="R42" s="131">
        <f t="shared" si="12"/>
        <v>-508.28227451020825</v>
      </c>
    </row>
    <row r="43" spans="2:18" x14ac:dyDescent="0.2">
      <c r="B43" s="21">
        <v>41</v>
      </c>
      <c r="C43" s="10">
        <v>2013</v>
      </c>
      <c r="D43" s="64">
        <v>58.525499999999994</v>
      </c>
      <c r="E43" s="10">
        <v>31</v>
      </c>
      <c r="F43" s="10">
        <f t="shared" si="0"/>
        <v>961</v>
      </c>
      <c r="G43" s="10">
        <f t="shared" si="1"/>
        <v>29791</v>
      </c>
      <c r="H43" s="10">
        <f t="shared" si="2"/>
        <v>923521</v>
      </c>
      <c r="I43" s="10">
        <f t="shared" si="3"/>
        <v>28629151</v>
      </c>
      <c r="J43" s="30">
        <f t="shared" si="4"/>
        <v>887503681</v>
      </c>
      <c r="K43" s="30">
        <f t="shared" si="5"/>
        <v>27512614111</v>
      </c>
      <c r="L43" s="30">
        <f t="shared" si="6"/>
        <v>852891037441</v>
      </c>
      <c r="M43" s="10">
        <f t="shared" si="7"/>
        <v>1814.2904999999998</v>
      </c>
      <c r="N43" s="10">
        <f t="shared" si="8"/>
        <v>56243.005499999992</v>
      </c>
      <c r="O43" s="10">
        <f t="shared" si="9"/>
        <v>1743533.1704999998</v>
      </c>
      <c r="P43" s="10">
        <f t="shared" si="10"/>
        <v>54049528.285499997</v>
      </c>
      <c r="Q43" s="33">
        <f t="shared" si="11"/>
        <v>590.5084415837423</v>
      </c>
      <c r="R43" s="131">
        <f t="shared" si="12"/>
        <v>-531.98294158374233</v>
      </c>
    </row>
    <row r="44" spans="2:18" x14ac:dyDescent="0.2">
      <c r="B44" s="21">
        <v>42</v>
      </c>
      <c r="C44" s="10">
        <v>2014</v>
      </c>
      <c r="D44" s="64">
        <v>61.017383333333335</v>
      </c>
      <c r="E44" s="10">
        <v>33</v>
      </c>
      <c r="F44" s="10">
        <f t="shared" si="0"/>
        <v>1089</v>
      </c>
      <c r="G44" s="10">
        <f t="shared" si="1"/>
        <v>35937</v>
      </c>
      <c r="H44" s="10">
        <f t="shared" si="2"/>
        <v>1185921</v>
      </c>
      <c r="I44" s="10">
        <f t="shared" si="3"/>
        <v>39135393</v>
      </c>
      <c r="J44" s="30">
        <f t="shared" si="4"/>
        <v>1291467969</v>
      </c>
      <c r="K44" s="30">
        <f t="shared" si="5"/>
        <v>42618442977</v>
      </c>
      <c r="L44" s="30">
        <f t="shared" si="6"/>
        <v>1406408618241</v>
      </c>
      <c r="M44" s="10">
        <f t="shared" si="7"/>
        <v>2013.57365</v>
      </c>
      <c r="N44" s="10">
        <f t="shared" si="8"/>
        <v>66447.93045</v>
      </c>
      <c r="O44" s="10">
        <f t="shared" si="9"/>
        <v>2192781.7048499999</v>
      </c>
      <c r="P44" s="10">
        <f t="shared" si="10"/>
        <v>72361796.260049999</v>
      </c>
      <c r="Q44" s="33">
        <f t="shared" si="11"/>
        <v>607.58771746443267</v>
      </c>
      <c r="R44" s="131">
        <f t="shared" si="12"/>
        <v>-546.57033413109934</v>
      </c>
    </row>
    <row r="45" spans="2:18" x14ac:dyDescent="0.2">
      <c r="B45" s="21">
        <v>43</v>
      </c>
      <c r="C45" s="10">
        <v>2015</v>
      </c>
      <c r="D45" s="64">
        <v>64.102925000000013</v>
      </c>
      <c r="E45" s="10">
        <v>35</v>
      </c>
      <c r="F45" s="10">
        <f t="shared" si="0"/>
        <v>1225</v>
      </c>
      <c r="G45" s="10">
        <f t="shared" si="1"/>
        <v>42875</v>
      </c>
      <c r="H45" s="10">
        <f t="shared" si="2"/>
        <v>1500625</v>
      </c>
      <c r="I45" s="10">
        <f t="shared" si="3"/>
        <v>52521875</v>
      </c>
      <c r="J45" s="30">
        <f t="shared" si="4"/>
        <v>1838265625</v>
      </c>
      <c r="K45" s="30">
        <f t="shared" si="5"/>
        <v>64339296875</v>
      </c>
      <c r="L45" s="30">
        <f t="shared" si="6"/>
        <v>2251875390625</v>
      </c>
      <c r="M45" s="10">
        <f t="shared" si="7"/>
        <v>2243.6023750000004</v>
      </c>
      <c r="N45" s="10">
        <f t="shared" si="8"/>
        <v>78526.083125000019</v>
      </c>
      <c r="O45" s="10">
        <f t="shared" si="9"/>
        <v>2748412.9093750007</v>
      </c>
      <c r="P45" s="10">
        <f t="shared" si="10"/>
        <v>96194451.828125015</v>
      </c>
      <c r="Q45" s="33">
        <f t="shared" si="11"/>
        <v>610.24687727716093</v>
      </c>
      <c r="R45" s="131">
        <f t="shared" si="12"/>
        <v>-546.14395227716091</v>
      </c>
    </row>
    <row r="46" spans="2:18" x14ac:dyDescent="0.2">
      <c r="B46" s="21">
        <v>44</v>
      </c>
      <c r="C46" s="10">
        <v>2016</v>
      </c>
      <c r="D46" s="64">
        <v>67.166833333333329</v>
      </c>
      <c r="E46" s="10">
        <v>37</v>
      </c>
      <c r="F46" s="10">
        <f t="shared" si="0"/>
        <v>1369</v>
      </c>
      <c r="G46" s="10">
        <f t="shared" si="1"/>
        <v>50653</v>
      </c>
      <c r="H46" s="10">
        <f t="shared" si="2"/>
        <v>1874161</v>
      </c>
      <c r="I46" s="10">
        <f t="shared" si="3"/>
        <v>69343957</v>
      </c>
      <c r="J46" s="30">
        <f t="shared" si="4"/>
        <v>2565726409</v>
      </c>
      <c r="K46" s="30">
        <f t="shared" si="5"/>
        <v>94931877133</v>
      </c>
      <c r="L46" s="30">
        <f t="shared" si="6"/>
        <v>3512479453921</v>
      </c>
      <c r="M46" s="10">
        <f t="shared" si="7"/>
        <v>2485.1728333333331</v>
      </c>
      <c r="N46" s="10">
        <f t="shared" si="8"/>
        <v>91951.394833333325</v>
      </c>
      <c r="O46" s="10">
        <f t="shared" si="9"/>
        <v>3402201.608833333</v>
      </c>
      <c r="P46" s="10">
        <f t="shared" si="10"/>
        <v>125881459.52683333</v>
      </c>
      <c r="Q46" s="33">
        <f t="shared" si="11"/>
        <v>595.68917993678315</v>
      </c>
      <c r="R46" s="131">
        <f t="shared" si="12"/>
        <v>-528.52234660344982</v>
      </c>
    </row>
    <row r="47" spans="2:18" x14ac:dyDescent="0.2">
      <c r="B47" s="21">
        <v>45</v>
      </c>
      <c r="C47" s="10">
        <v>2017</v>
      </c>
      <c r="D47" s="64">
        <v>65.101508333333342</v>
      </c>
      <c r="E47" s="10">
        <v>39</v>
      </c>
      <c r="F47" s="10">
        <f t="shared" si="0"/>
        <v>1521</v>
      </c>
      <c r="G47" s="10">
        <f t="shared" si="1"/>
        <v>59319</v>
      </c>
      <c r="H47" s="10">
        <f t="shared" si="2"/>
        <v>2313441</v>
      </c>
      <c r="I47" s="10">
        <f t="shared" si="3"/>
        <v>90224199</v>
      </c>
      <c r="J47" s="30">
        <f t="shared" si="4"/>
        <v>3518743761</v>
      </c>
      <c r="K47" s="30">
        <f t="shared" si="5"/>
        <v>137231006679</v>
      </c>
      <c r="L47" s="30">
        <f t="shared" si="6"/>
        <v>5352009260481</v>
      </c>
      <c r="M47" s="10">
        <f t="shared" si="7"/>
        <v>2538.9588250000002</v>
      </c>
      <c r="N47" s="10">
        <f t="shared" si="8"/>
        <v>99019.394175000009</v>
      </c>
      <c r="O47" s="10">
        <f t="shared" si="9"/>
        <v>3861756.3728250004</v>
      </c>
      <c r="P47" s="10">
        <f t="shared" si="10"/>
        <v>150608498.54017502</v>
      </c>
      <c r="Q47" s="33">
        <f t="shared" si="11"/>
        <v>560.95347648146139</v>
      </c>
      <c r="R47" s="131">
        <f t="shared" si="12"/>
        <v>-495.85196814812804</v>
      </c>
    </row>
    <row r="48" spans="2:18" x14ac:dyDescent="0.2">
      <c r="B48" s="21">
        <v>46</v>
      </c>
      <c r="C48" s="10">
        <v>2018</v>
      </c>
      <c r="D48" s="64">
        <v>68.401825000000017</v>
      </c>
      <c r="E48" s="10">
        <v>41</v>
      </c>
      <c r="F48" s="10">
        <f t="shared" si="0"/>
        <v>1681</v>
      </c>
      <c r="G48" s="10">
        <f t="shared" si="1"/>
        <v>68921</v>
      </c>
      <c r="H48" s="10">
        <f t="shared" si="2"/>
        <v>2825761</v>
      </c>
      <c r="I48" s="10">
        <f t="shared" si="3"/>
        <v>115856201</v>
      </c>
      <c r="J48" s="30">
        <f t="shared" si="4"/>
        <v>4750104241</v>
      </c>
      <c r="K48" s="30">
        <f t="shared" si="5"/>
        <v>194754273881</v>
      </c>
      <c r="L48" s="30">
        <f t="shared" si="6"/>
        <v>7984925229121</v>
      </c>
      <c r="M48" s="10">
        <f t="shared" si="7"/>
        <v>2804.4748250000007</v>
      </c>
      <c r="N48" s="10">
        <f t="shared" si="8"/>
        <v>114983.46782500003</v>
      </c>
      <c r="O48" s="10">
        <f t="shared" si="9"/>
        <v>4714322.1808250016</v>
      </c>
      <c r="P48" s="10">
        <f t="shared" si="10"/>
        <v>193287209.41382504</v>
      </c>
      <c r="Q48" s="33">
        <f t="shared" si="11"/>
        <v>502.91421007266558</v>
      </c>
      <c r="R48" s="131">
        <f t="shared" si="12"/>
        <v>-434.51238507266555</v>
      </c>
    </row>
    <row r="49" spans="2:18" x14ac:dyDescent="0.2">
      <c r="B49" s="21">
        <v>47</v>
      </c>
      <c r="C49" s="10">
        <v>2019</v>
      </c>
      <c r="D49" s="64">
        <v>70.404133333333348</v>
      </c>
      <c r="E49" s="10">
        <v>43</v>
      </c>
      <c r="F49" s="10">
        <f t="shared" si="0"/>
        <v>1849</v>
      </c>
      <c r="G49" s="10">
        <f t="shared" si="1"/>
        <v>79507</v>
      </c>
      <c r="H49" s="10">
        <f t="shared" si="2"/>
        <v>3418801</v>
      </c>
      <c r="I49" s="10">
        <f t="shared" si="3"/>
        <v>147008443</v>
      </c>
      <c r="J49" s="30">
        <f t="shared" si="4"/>
        <v>6321363049</v>
      </c>
      <c r="K49" s="30">
        <f t="shared" si="5"/>
        <v>271818611107</v>
      </c>
      <c r="L49" s="30">
        <f t="shared" si="6"/>
        <v>11688200277601</v>
      </c>
      <c r="M49" s="10">
        <f t="shared" si="7"/>
        <v>3027.3777333333342</v>
      </c>
      <c r="N49" s="10">
        <f t="shared" si="8"/>
        <v>130177.24253333337</v>
      </c>
      <c r="O49" s="10">
        <f t="shared" si="9"/>
        <v>5597621.4289333345</v>
      </c>
      <c r="P49" s="10">
        <f t="shared" si="10"/>
        <v>240697721.44413337</v>
      </c>
      <c r="Q49" s="33">
        <f t="shared" si="11"/>
        <v>418.28141599517312</v>
      </c>
      <c r="R49" s="131">
        <f t="shared" si="12"/>
        <v>-347.87728266183979</v>
      </c>
    </row>
    <row r="50" spans="2:18" x14ac:dyDescent="0.2">
      <c r="B50" s="21">
        <v>48</v>
      </c>
      <c r="C50" s="10">
        <v>2020</v>
      </c>
      <c r="D50" s="64">
        <v>74.110258333333334</v>
      </c>
      <c r="E50" s="10">
        <v>45</v>
      </c>
      <c r="F50" s="10">
        <f t="shared" si="0"/>
        <v>2025</v>
      </c>
      <c r="G50" s="10">
        <f t="shared" si="1"/>
        <v>91125</v>
      </c>
      <c r="H50" s="10">
        <f t="shared" si="2"/>
        <v>4100625</v>
      </c>
      <c r="I50" s="10">
        <f t="shared" si="3"/>
        <v>184528125</v>
      </c>
      <c r="J50" s="30">
        <f t="shared" si="4"/>
        <v>8303765625</v>
      </c>
      <c r="K50" s="30">
        <f t="shared" si="5"/>
        <v>373669453125</v>
      </c>
      <c r="L50" s="30">
        <f t="shared" si="6"/>
        <v>16815125390625</v>
      </c>
      <c r="M50" s="10">
        <f t="shared" si="7"/>
        <v>3334.9616249999999</v>
      </c>
      <c r="N50" s="10">
        <f t="shared" si="8"/>
        <v>150073.27312500001</v>
      </c>
      <c r="O50" s="10">
        <f t="shared" si="9"/>
        <v>6753297.2906250004</v>
      </c>
      <c r="P50" s="10">
        <f t="shared" si="10"/>
        <v>303898378.078125</v>
      </c>
      <c r="Q50" s="33">
        <f t="shared" si="11"/>
        <v>303.60072165706652</v>
      </c>
      <c r="R50" s="131">
        <f t="shared" si="12"/>
        <v>-229.4904633237332</v>
      </c>
    </row>
    <row r="51" spans="2:18" x14ac:dyDescent="0.2">
      <c r="B51" s="21">
        <v>49</v>
      </c>
      <c r="C51" s="10">
        <v>2021</v>
      </c>
      <c r="D51" s="64">
        <v>73.926733333333331</v>
      </c>
      <c r="E51" s="10">
        <v>47</v>
      </c>
      <c r="F51" s="10">
        <f t="shared" si="0"/>
        <v>2209</v>
      </c>
      <c r="G51" s="10">
        <f t="shared" si="1"/>
        <v>103823</v>
      </c>
      <c r="H51" s="10">
        <f t="shared" si="2"/>
        <v>4879681</v>
      </c>
      <c r="I51" s="10">
        <f>POWER(E51,5)</f>
        <v>229345007</v>
      </c>
      <c r="J51" s="30">
        <f t="shared" si="4"/>
        <v>10779215329</v>
      </c>
      <c r="K51" s="30">
        <f t="shared" si="5"/>
        <v>506623120463</v>
      </c>
      <c r="L51" s="30">
        <f t="shared" si="6"/>
        <v>23811286661761</v>
      </c>
      <c r="M51" s="10">
        <f t="shared" si="7"/>
        <v>3474.5564666666664</v>
      </c>
      <c r="N51" s="10">
        <f t="shared" si="8"/>
        <v>163304.15393333332</v>
      </c>
      <c r="O51" s="10">
        <f t="shared" si="9"/>
        <v>7675295.2348666666</v>
      </c>
      <c r="P51" s="10">
        <f t="shared" si="10"/>
        <v>360738876.0387333</v>
      </c>
      <c r="Q51" s="33">
        <f t="shared" si="11"/>
        <v>155.25334658973861</v>
      </c>
      <c r="R51" s="131">
        <f t="shared" si="12"/>
        <v>-81.326613256405281</v>
      </c>
    </row>
    <row r="52" spans="2:18" ht="15.75" thickBot="1" x14ac:dyDescent="0.25">
      <c r="B52" s="34">
        <v>50</v>
      </c>
      <c r="C52" s="37">
        <v>2022</v>
      </c>
      <c r="D52" s="132">
        <v>78.576616666666666</v>
      </c>
      <c r="E52" s="37">
        <v>49</v>
      </c>
      <c r="F52" s="37">
        <f t="shared" si="0"/>
        <v>2401</v>
      </c>
      <c r="G52" s="37">
        <f t="shared" si="1"/>
        <v>117649</v>
      </c>
      <c r="H52" s="37">
        <f t="shared" si="2"/>
        <v>5764801</v>
      </c>
      <c r="I52" s="37">
        <f t="shared" si="3"/>
        <v>282475249</v>
      </c>
      <c r="J52" s="30">
        <f t="shared" si="4"/>
        <v>13841287201</v>
      </c>
      <c r="K52" s="30">
        <f t="shared" si="5"/>
        <v>678223072849</v>
      </c>
      <c r="L52" s="30">
        <f t="shared" si="6"/>
        <v>33232930569601</v>
      </c>
      <c r="M52" s="37">
        <f t="shared" si="7"/>
        <v>3850.2542166666667</v>
      </c>
      <c r="N52" s="37">
        <f t="shared" si="8"/>
        <v>188662.45661666666</v>
      </c>
      <c r="O52" s="37">
        <f t="shared" si="9"/>
        <v>9244460.3742166664</v>
      </c>
      <c r="P52" s="37">
        <f t="shared" si="10"/>
        <v>452978558.33661664</v>
      </c>
      <c r="Q52" s="33">
        <f t="shared" si="11"/>
        <v>-30.543897552113776</v>
      </c>
      <c r="R52" s="131">
        <f t="shared" si="12"/>
        <v>109.12051421878044</v>
      </c>
    </row>
    <row r="53" spans="2:18" ht="15.75" thickBot="1" x14ac:dyDescent="0.25">
      <c r="B53" s="166" t="s">
        <v>627</v>
      </c>
      <c r="C53" s="167"/>
      <c r="D53" s="133">
        <f>SUM(D3:D52)</f>
        <v>1775.2600750000001</v>
      </c>
      <c r="E53" s="133">
        <f>SUM(E3:E52)</f>
        <v>0</v>
      </c>
      <c r="F53" s="134">
        <f>SUM(F3:F52)</f>
        <v>41650</v>
      </c>
      <c r="G53" s="134">
        <f t="shared" ref="G53:P53" si="13">SUM(G3:G52)</f>
        <v>0</v>
      </c>
      <c r="H53" s="134">
        <f t="shared" si="13"/>
        <v>62416690</v>
      </c>
      <c r="I53" s="134">
        <f>SUM(I3:I52)</f>
        <v>0</v>
      </c>
      <c r="J53" s="134">
        <f t="shared" ref="J53:L53" si="14">SUM(J3:J52)</f>
        <v>111294934450</v>
      </c>
      <c r="K53" s="134">
        <f t="shared" si="14"/>
        <v>0</v>
      </c>
      <c r="L53" s="134">
        <f t="shared" si="14"/>
        <v>215974262167090</v>
      </c>
      <c r="M53" s="134">
        <f t="shared" si="13"/>
        <v>30996.026891666668</v>
      </c>
      <c r="N53" s="134">
        <f>SUM(N3:N52)</f>
        <v>1549737.8568750001</v>
      </c>
      <c r="O53" s="134">
        <f t="shared" si="13"/>
        <v>45782091.095691666</v>
      </c>
      <c r="P53" s="134">
        <f t="shared" si="13"/>
        <v>2434684089.5704751</v>
      </c>
      <c r="Q53" s="134"/>
      <c r="R53" s="135"/>
    </row>
    <row r="55" spans="2:18" x14ac:dyDescent="0.2">
      <c r="B55" t="s">
        <v>628</v>
      </c>
      <c r="C55">
        <f>(D53-(C57*F53)-(C59*H53))/50</f>
        <v>-263.38294319863468</v>
      </c>
    </row>
    <row r="56" spans="2:18" x14ac:dyDescent="0.2">
      <c r="B56" t="s">
        <v>629</v>
      </c>
      <c r="C56" s="136">
        <f>((M53*J53)-(H53*O53))/((F53*J53)-(H53*H53))</f>
        <v>0.80062403453306374</v>
      </c>
    </row>
    <row r="57" spans="2:18" x14ac:dyDescent="0.2">
      <c r="B57" t="s">
        <v>698</v>
      </c>
      <c r="C57" s="136">
        <f>G64</f>
        <v>1.0004281619718547</v>
      </c>
    </row>
    <row r="58" spans="2:18" x14ac:dyDescent="0.2">
      <c r="B58" t="s">
        <v>699</v>
      </c>
      <c r="C58" s="136">
        <f>(M53-(C56*F53))/H53</f>
        <v>-3.7649611772675499E-5</v>
      </c>
      <c r="D58" s="129"/>
    </row>
    <row r="59" spans="2:18" x14ac:dyDescent="0.2">
      <c r="B59" t="s">
        <v>701</v>
      </c>
      <c r="C59" s="136">
        <f>(((H53*D53)-(50*P53))-(((F53*H53)-(50*J53))*G64))/((H53*H53)-(50*L53))</f>
        <v>-4.2814551222110646E-4</v>
      </c>
      <c r="D59">
        <f>(((H53*D53)-(50*P53))-(((F53*H53)-(50*J53))*C57))/((H53*H53)-(50*L53))</f>
        <v>-4.2814551222110646E-4</v>
      </c>
    </row>
    <row r="61" spans="2:18" x14ac:dyDescent="0.2">
      <c r="B61" t="s">
        <v>706</v>
      </c>
      <c r="D61">
        <f>((F53*D53)-(50*N53))-((H53*H53)-(50*L53))</f>
        <v>6902869914251089</v>
      </c>
      <c r="E61" t="s">
        <v>710</v>
      </c>
      <c r="G61">
        <f>D61-D62</f>
        <v>6905824077488381</v>
      </c>
    </row>
    <row r="62" spans="2:18" x14ac:dyDescent="0.2">
      <c r="B62" t="s">
        <v>707</v>
      </c>
      <c r="D62">
        <f>((H53*F53)-(50*J53))-((H53*D53)-(50*P53))</f>
        <v>-2954163237292.1279</v>
      </c>
      <c r="E62" t="s">
        <v>711</v>
      </c>
      <c r="G62">
        <f>D64-D65</f>
        <v>6902868531686400</v>
      </c>
    </row>
    <row r="64" spans="2:18" x14ac:dyDescent="0.2">
      <c r="B64" t="s">
        <v>708</v>
      </c>
      <c r="D64">
        <f>((F53*F53)-(50*H53))-((H53*H53)-(50*L53))</f>
        <v>6902868531686400</v>
      </c>
      <c r="E64" t="s">
        <v>712</v>
      </c>
      <c r="G64">
        <f>G61/G62</f>
        <v>1.0004281619718547</v>
      </c>
    </row>
    <row r="65" spans="2:4" x14ac:dyDescent="0.2">
      <c r="B65" t="s">
        <v>709</v>
      </c>
      <c r="D65">
        <f>((H53*F53)-(50*J53))-((F53*H53)-(50*J53))</f>
        <v>0</v>
      </c>
    </row>
  </sheetData>
  <mergeCells count="1">
    <mergeCell ref="B53:C5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AD5C1-0F38-4A80-B3A7-E9AD65EFEA96}">
  <dimension ref="B1:O611"/>
  <sheetViews>
    <sheetView topLeftCell="G1" zoomScale="71" zoomScaleNormal="71" workbookViewId="0">
      <selection activeCell="AD19" sqref="AD19"/>
    </sheetView>
  </sheetViews>
  <sheetFormatPr defaultRowHeight="15" x14ac:dyDescent="0.2"/>
  <cols>
    <col min="1" max="1" width="3.2265625" customWidth="1"/>
    <col min="2" max="2" width="10.4921875" customWidth="1"/>
    <col min="4" max="4" width="12.375" customWidth="1"/>
    <col min="5" max="5" width="12.77734375" customWidth="1"/>
    <col min="6" max="6" width="12.5078125" customWidth="1"/>
    <col min="8" max="8" width="13.1796875" customWidth="1"/>
    <col min="9" max="10" width="16.8125" customWidth="1"/>
    <col min="15" max="15" width="13.1796875" customWidth="1"/>
  </cols>
  <sheetData>
    <row r="1" spans="2:15" ht="15.75" thickBot="1" x14ac:dyDescent="0.25"/>
    <row r="2" spans="2:15" ht="60.75" thickBot="1" x14ac:dyDescent="0.25">
      <c r="B2" s="57" t="s">
        <v>616</v>
      </c>
      <c r="C2" s="53" t="s">
        <v>637</v>
      </c>
      <c r="D2" s="52" t="s">
        <v>619</v>
      </c>
      <c r="E2" s="54" t="s">
        <v>620</v>
      </c>
      <c r="F2" s="53" t="s">
        <v>621</v>
      </c>
      <c r="G2" s="53" t="s">
        <v>622</v>
      </c>
      <c r="H2" s="53" t="s">
        <v>623</v>
      </c>
      <c r="I2" s="53" t="s">
        <v>649</v>
      </c>
      <c r="J2" s="53" t="s">
        <v>650</v>
      </c>
      <c r="K2" s="53" t="s">
        <v>617</v>
      </c>
      <c r="L2" s="53" t="s">
        <v>618</v>
      </c>
      <c r="M2" s="53" t="s">
        <v>625</v>
      </c>
      <c r="N2" s="53" t="s">
        <v>626</v>
      </c>
      <c r="O2" s="52" t="s">
        <v>673</v>
      </c>
    </row>
    <row r="3" spans="2:15" x14ac:dyDescent="0.2">
      <c r="B3" s="23">
        <v>1</v>
      </c>
      <c r="C3" s="30">
        <v>1973</v>
      </c>
      <c r="D3" s="71">
        <v>7.6584666666666683</v>
      </c>
      <c r="E3" s="67">
        <f>ROUND(D4-D3,3)</f>
        <v>0.374</v>
      </c>
      <c r="F3" s="30">
        <f>E4-E3</f>
        <v>3.0000000000000027E-3</v>
      </c>
      <c r="G3" s="30">
        <f>LN(D3)</f>
        <v>2.0358117896505941</v>
      </c>
      <c r="H3" s="30">
        <f>ROUND(G4-G3,3)</f>
        <v>4.8000000000000001E-2</v>
      </c>
      <c r="I3" s="30">
        <f>ROUND(E4/E3,3)</f>
        <v>1.008</v>
      </c>
      <c r="J3" s="30">
        <f>ROUND(H4/H3,2)</f>
        <v>0.96</v>
      </c>
      <c r="K3" s="30">
        <v>-49</v>
      </c>
      <c r="L3" s="30">
        <f>K3^2</f>
        <v>2401</v>
      </c>
      <c r="M3" s="30">
        <f>K3*G3</f>
        <v>-99.754777692879102</v>
      </c>
      <c r="N3" s="30">
        <f>EXP($F$59+($F$60*K3))</f>
        <v>7.5500191622084873</v>
      </c>
      <c r="O3" s="31">
        <f>D3-N3</f>
        <v>0.10844750445818097</v>
      </c>
    </row>
    <row r="4" spans="2:15" x14ac:dyDescent="0.2">
      <c r="B4" s="21">
        <v>2</v>
      </c>
      <c r="C4" s="10">
        <v>1974</v>
      </c>
      <c r="D4" s="72">
        <v>8.032375</v>
      </c>
      <c r="E4" s="68">
        <f t="shared" ref="E4:E51" si="0">ROUND(D5-D4,3)</f>
        <v>0.377</v>
      </c>
      <c r="F4" s="10">
        <f t="shared" ref="F4:F50" si="1">E5-E4</f>
        <v>0.18400000000000005</v>
      </c>
      <c r="G4" s="10">
        <f t="shared" ref="G4:G52" si="2">LN(D4)</f>
        <v>2.0834802501065233</v>
      </c>
      <c r="H4" s="10">
        <f t="shared" ref="H4:H51" si="3">ROUND(G5-G4,3)</f>
        <v>4.5999999999999999E-2</v>
      </c>
      <c r="I4" s="10">
        <f t="shared" ref="I4:I50" si="4">ROUND(E5/E4,3)</f>
        <v>1.488</v>
      </c>
      <c r="J4" s="10">
        <f t="shared" ref="J4:J50" si="5">ROUND(H5/H4,2)</f>
        <v>1.41</v>
      </c>
      <c r="K4" s="10">
        <v>-47</v>
      </c>
      <c r="L4" s="10">
        <f t="shared" ref="L4:L52" si="6">K4^2</f>
        <v>2209</v>
      </c>
      <c r="M4" s="10">
        <f t="shared" ref="M4:M52" si="7">K4*G4</f>
        <v>-97.923571755006591</v>
      </c>
      <c r="N4" s="10">
        <f t="shared" ref="N4:N52" si="8">EXP($F$59+($F$60*K4))</f>
        <v>7.9569039393055467</v>
      </c>
      <c r="O4" s="26">
        <f t="shared" ref="O4:O52" si="9">D4-N4</f>
        <v>7.5471060694453307E-2</v>
      </c>
    </row>
    <row r="5" spans="2:15" x14ac:dyDescent="0.2">
      <c r="B5" s="21">
        <v>3</v>
      </c>
      <c r="C5" s="10">
        <v>1975</v>
      </c>
      <c r="D5" s="72">
        <v>8.4098000000000006</v>
      </c>
      <c r="E5" s="68">
        <f t="shared" si="0"/>
        <v>0.56100000000000005</v>
      </c>
      <c r="F5" s="10">
        <f t="shared" si="1"/>
        <v>-0.76500000000000001</v>
      </c>
      <c r="G5" s="10">
        <f t="shared" si="2"/>
        <v>2.1293976924892375</v>
      </c>
      <c r="H5" s="10">
        <f t="shared" si="3"/>
        <v>6.5000000000000002E-2</v>
      </c>
      <c r="I5" s="10">
        <f t="shared" si="4"/>
        <v>-0.36399999999999999</v>
      </c>
      <c r="J5" s="10">
        <f t="shared" si="5"/>
        <v>-0.35</v>
      </c>
      <c r="K5" s="10">
        <v>-45</v>
      </c>
      <c r="L5" s="10">
        <f t="shared" si="6"/>
        <v>2025</v>
      </c>
      <c r="M5" s="10">
        <f t="shared" si="7"/>
        <v>-95.822896162015681</v>
      </c>
      <c r="N5" s="10">
        <f t="shared" si="8"/>
        <v>8.3857165047004223</v>
      </c>
      <c r="O5" s="26">
        <f t="shared" si="9"/>
        <v>2.4083495299578317E-2</v>
      </c>
    </row>
    <row r="6" spans="2:15" x14ac:dyDescent="0.2">
      <c r="B6" s="21">
        <v>4</v>
      </c>
      <c r="C6" s="10">
        <v>1976</v>
      </c>
      <c r="D6" s="72">
        <v>8.9712916666666676</v>
      </c>
      <c r="E6" s="68">
        <f t="shared" si="0"/>
        <v>-0.20399999999999999</v>
      </c>
      <c r="F6" s="10">
        <f t="shared" si="1"/>
        <v>-0.36799999999999999</v>
      </c>
      <c r="G6" s="10">
        <f t="shared" si="2"/>
        <v>2.1940296642174779</v>
      </c>
      <c r="H6" s="10">
        <f t="shared" si="3"/>
        <v>-2.3E-2</v>
      </c>
      <c r="I6" s="10">
        <f t="shared" si="4"/>
        <v>2.8039999999999998</v>
      </c>
      <c r="J6" s="10">
        <f t="shared" si="5"/>
        <v>2.91</v>
      </c>
      <c r="K6" s="10">
        <v>-43</v>
      </c>
      <c r="L6" s="10">
        <f t="shared" si="6"/>
        <v>1849</v>
      </c>
      <c r="M6" s="10">
        <f t="shared" si="7"/>
        <v>-94.343275561351547</v>
      </c>
      <c r="N6" s="10">
        <f t="shared" si="8"/>
        <v>8.8376385882751247</v>
      </c>
      <c r="O6" s="26">
        <f t="shared" si="9"/>
        <v>0.13365307839154283</v>
      </c>
    </row>
    <row r="7" spans="2:15" x14ac:dyDescent="0.2">
      <c r="B7" s="21">
        <v>5</v>
      </c>
      <c r="C7" s="10">
        <v>1977</v>
      </c>
      <c r="D7" s="72">
        <v>8.7672416666666653</v>
      </c>
      <c r="E7" s="68">
        <f t="shared" si="0"/>
        <v>-0.57199999999999995</v>
      </c>
      <c r="F7" s="10">
        <f t="shared" si="1"/>
        <v>0.53399999999999992</v>
      </c>
      <c r="G7" s="10">
        <f t="shared" si="2"/>
        <v>2.1710222377183337</v>
      </c>
      <c r="H7" s="10">
        <f t="shared" si="3"/>
        <v>-6.7000000000000004E-2</v>
      </c>
      <c r="I7" s="10">
        <f t="shared" si="4"/>
        <v>6.6000000000000003E-2</v>
      </c>
      <c r="J7" s="10">
        <f t="shared" si="5"/>
        <v>7.0000000000000007E-2</v>
      </c>
      <c r="K7" s="10">
        <v>-41</v>
      </c>
      <c r="L7" s="10">
        <f t="shared" si="6"/>
        <v>1681</v>
      </c>
      <c r="M7" s="10">
        <f t="shared" si="7"/>
        <v>-89.011911746451688</v>
      </c>
      <c r="N7" s="10">
        <f t="shared" si="8"/>
        <v>9.31391560556456</v>
      </c>
      <c r="O7" s="26">
        <f t="shared" si="9"/>
        <v>-0.54667393889789473</v>
      </c>
    </row>
    <row r="8" spans="2:15" x14ac:dyDescent="0.2">
      <c r="B8" s="21">
        <v>6</v>
      </c>
      <c r="C8" s="10">
        <v>1978</v>
      </c>
      <c r="D8" s="72">
        <v>8.1956166666666661</v>
      </c>
      <c r="E8" s="68">
        <f t="shared" si="0"/>
        <v>-3.7999999999999999E-2</v>
      </c>
      <c r="F8" s="10">
        <f t="shared" si="1"/>
        <v>-0.23400000000000001</v>
      </c>
      <c r="G8" s="10">
        <f t="shared" si="2"/>
        <v>2.1035994585003706</v>
      </c>
      <c r="H8" s="10">
        <f t="shared" si="3"/>
        <v>-5.0000000000000001E-3</v>
      </c>
      <c r="I8" s="10">
        <f t="shared" si="4"/>
        <v>7.1580000000000004</v>
      </c>
      <c r="J8" s="10">
        <f t="shared" si="5"/>
        <v>6.8</v>
      </c>
      <c r="K8" s="10">
        <v>-39</v>
      </c>
      <c r="L8" s="10">
        <f t="shared" si="6"/>
        <v>1521</v>
      </c>
      <c r="M8" s="10">
        <f t="shared" si="7"/>
        <v>-82.040378881514457</v>
      </c>
      <c r="N8" s="10">
        <f t="shared" si="8"/>
        <v>9.8158600898964981</v>
      </c>
      <c r="O8" s="26">
        <f t="shared" si="9"/>
        <v>-1.6202434232298319</v>
      </c>
    </row>
    <row r="9" spans="2:15" x14ac:dyDescent="0.2">
      <c r="B9" s="21">
        <v>7</v>
      </c>
      <c r="C9" s="10">
        <v>1979</v>
      </c>
      <c r="D9" s="72">
        <v>8.1572499999999994</v>
      </c>
      <c r="E9" s="68">
        <f t="shared" si="0"/>
        <v>-0.27200000000000002</v>
      </c>
      <c r="F9" s="10">
        <f t="shared" si="1"/>
        <v>1.0660000000000001</v>
      </c>
      <c r="G9" s="10">
        <f t="shared" si="2"/>
        <v>2.0989071023715282</v>
      </c>
      <c r="H9" s="10">
        <f t="shared" si="3"/>
        <v>-3.4000000000000002E-2</v>
      </c>
      <c r="I9" s="10">
        <f t="shared" si="4"/>
        <v>-2.919</v>
      </c>
      <c r="J9" s="10">
        <f t="shared" si="5"/>
        <v>-2.82</v>
      </c>
      <c r="K9" s="10">
        <v>-37</v>
      </c>
      <c r="L9" s="10">
        <f t="shared" si="6"/>
        <v>1369</v>
      </c>
      <c r="M9" s="10">
        <f t="shared" si="7"/>
        <v>-77.659562787746538</v>
      </c>
      <c r="N9" s="10">
        <f t="shared" si="8"/>
        <v>10.344855309496076</v>
      </c>
      <c r="O9" s="26">
        <f t="shared" si="9"/>
        <v>-2.1876053094960763</v>
      </c>
    </row>
    <row r="10" spans="2:15" x14ac:dyDescent="0.2">
      <c r="B10" s="21">
        <v>8</v>
      </c>
      <c r="C10" s="10">
        <v>1980</v>
      </c>
      <c r="D10" s="72">
        <v>7.8854916666666668</v>
      </c>
      <c r="E10" s="68">
        <f t="shared" si="0"/>
        <v>0.79400000000000004</v>
      </c>
      <c r="F10" s="10">
        <f t="shared" si="1"/>
        <v>9.000000000000008E-3</v>
      </c>
      <c r="G10" s="10">
        <f t="shared" si="2"/>
        <v>2.0650245731529147</v>
      </c>
      <c r="H10" s="10">
        <f t="shared" si="3"/>
        <v>9.6000000000000002E-2</v>
      </c>
      <c r="I10" s="10">
        <f t="shared" si="4"/>
        <v>1.0109999999999999</v>
      </c>
      <c r="J10" s="10">
        <f t="shared" si="5"/>
        <v>0.92</v>
      </c>
      <c r="K10" s="10">
        <v>-35</v>
      </c>
      <c r="L10" s="10">
        <f t="shared" si="6"/>
        <v>1225</v>
      </c>
      <c r="M10" s="10">
        <f t="shared" si="7"/>
        <v>-72.275860060352016</v>
      </c>
      <c r="N10" s="10">
        <f t="shared" si="8"/>
        <v>10.90235907952286</v>
      </c>
      <c r="O10" s="26">
        <f t="shared" si="9"/>
        <v>-3.0168674128561932</v>
      </c>
    </row>
    <row r="11" spans="2:15" x14ac:dyDescent="0.2">
      <c r="B11" s="21">
        <v>9</v>
      </c>
      <c r="C11" s="10">
        <v>1981</v>
      </c>
      <c r="D11" s="72">
        <v>8.6797583333333339</v>
      </c>
      <c r="E11" s="68">
        <f t="shared" si="0"/>
        <v>0.80300000000000005</v>
      </c>
      <c r="F11" s="10">
        <f t="shared" si="1"/>
        <v>-0.18000000000000005</v>
      </c>
      <c r="G11" s="10">
        <f t="shared" si="2"/>
        <v>2.1609936865027954</v>
      </c>
      <c r="H11" s="10">
        <f t="shared" si="3"/>
        <v>8.7999999999999995E-2</v>
      </c>
      <c r="I11" s="10">
        <f t="shared" si="4"/>
        <v>0.77600000000000002</v>
      </c>
      <c r="J11" s="10">
        <f t="shared" si="5"/>
        <v>0.73</v>
      </c>
      <c r="K11" s="10">
        <v>-33</v>
      </c>
      <c r="L11" s="10">
        <f t="shared" si="6"/>
        <v>1089</v>
      </c>
      <c r="M11" s="10">
        <f t="shared" si="7"/>
        <v>-71.312791654592246</v>
      </c>
      <c r="N11" s="10">
        <f t="shared" si="8"/>
        <v>11.489907779545783</v>
      </c>
      <c r="O11" s="26">
        <f t="shared" si="9"/>
        <v>-2.8101494462124492</v>
      </c>
    </row>
    <row r="12" spans="2:15" x14ac:dyDescent="0.2">
      <c r="B12" s="21">
        <v>10</v>
      </c>
      <c r="C12" s="10">
        <v>1982</v>
      </c>
      <c r="D12" s="72">
        <v>9.4827333333333339</v>
      </c>
      <c r="E12" s="68">
        <f t="shared" si="0"/>
        <v>0.623</v>
      </c>
      <c r="F12" s="10">
        <f t="shared" si="1"/>
        <v>0.62600000000000011</v>
      </c>
      <c r="G12" s="10">
        <f t="shared" si="2"/>
        <v>2.2494726010098751</v>
      </c>
      <c r="H12" s="10">
        <f t="shared" si="3"/>
        <v>6.4000000000000001E-2</v>
      </c>
      <c r="I12" s="10">
        <f t="shared" si="4"/>
        <v>2.0049999999999999</v>
      </c>
      <c r="J12" s="10">
        <f t="shared" si="5"/>
        <v>1.83</v>
      </c>
      <c r="K12" s="10">
        <v>-31</v>
      </c>
      <c r="L12" s="10">
        <f t="shared" si="6"/>
        <v>961</v>
      </c>
      <c r="M12" s="10">
        <f t="shared" si="7"/>
        <v>-69.733650631306134</v>
      </c>
      <c r="N12" s="10">
        <f t="shared" si="8"/>
        <v>12.109120587527423</v>
      </c>
      <c r="O12" s="26">
        <f t="shared" si="9"/>
        <v>-2.6263872541940891</v>
      </c>
    </row>
    <row r="13" spans="2:15" x14ac:dyDescent="0.2">
      <c r="B13" s="21">
        <v>11</v>
      </c>
      <c r="C13" s="10">
        <v>1983</v>
      </c>
      <c r="D13" s="72">
        <v>10.105891666666666</v>
      </c>
      <c r="E13" s="68">
        <f t="shared" si="0"/>
        <v>1.2490000000000001</v>
      </c>
      <c r="F13" s="10">
        <f t="shared" si="1"/>
        <v>-0.26400000000000012</v>
      </c>
      <c r="G13" s="10">
        <f t="shared" si="2"/>
        <v>2.3131185871077942</v>
      </c>
      <c r="H13" s="10">
        <f t="shared" si="3"/>
        <v>0.11700000000000001</v>
      </c>
      <c r="I13" s="10">
        <f t="shared" si="4"/>
        <v>0.78900000000000003</v>
      </c>
      <c r="J13" s="10">
        <f t="shared" si="5"/>
        <v>0.71</v>
      </c>
      <c r="K13" s="10">
        <v>-29</v>
      </c>
      <c r="L13" s="10">
        <f t="shared" si="6"/>
        <v>841</v>
      </c>
      <c r="M13" s="10">
        <f t="shared" si="7"/>
        <v>-67.080439026126029</v>
      </c>
      <c r="N13" s="10">
        <f t="shared" si="8"/>
        <v>12.761703941985603</v>
      </c>
      <c r="O13" s="26">
        <f t="shared" si="9"/>
        <v>-2.6558122753189366</v>
      </c>
    </row>
    <row r="14" spans="2:15" x14ac:dyDescent="0.2">
      <c r="B14" s="21">
        <v>12</v>
      </c>
      <c r="C14" s="10">
        <v>1984</v>
      </c>
      <c r="D14" s="72">
        <v>11.354799999999999</v>
      </c>
      <c r="E14" s="68">
        <f t="shared" si="0"/>
        <v>0.98499999999999999</v>
      </c>
      <c r="F14" s="10">
        <f t="shared" si="1"/>
        <v>-0.72599999999999998</v>
      </c>
      <c r="G14" s="10">
        <f t="shared" si="2"/>
        <v>2.4296405620162309</v>
      </c>
      <c r="H14" s="10">
        <f t="shared" si="3"/>
        <v>8.3000000000000004E-2</v>
      </c>
      <c r="I14" s="10">
        <f t="shared" si="4"/>
        <v>0.26300000000000001</v>
      </c>
      <c r="J14" s="10">
        <f t="shared" si="5"/>
        <v>0.25</v>
      </c>
      <c r="K14" s="10">
        <v>-27</v>
      </c>
      <c r="L14" s="10">
        <f t="shared" si="6"/>
        <v>729</v>
      </c>
      <c r="M14" s="10">
        <f t="shared" si="7"/>
        <v>-65.60029517443823</v>
      </c>
      <c r="N14" s="10">
        <f t="shared" si="8"/>
        <v>13.449456244629381</v>
      </c>
      <c r="O14" s="26">
        <f t="shared" si="9"/>
        <v>-2.0946562446293822</v>
      </c>
    </row>
    <row r="15" spans="2:15" x14ac:dyDescent="0.2">
      <c r="B15" s="21">
        <v>13</v>
      </c>
      <c r="C15" s="10">
        <v>1985</v>
      </c>
      <c r="D15" s="72">
        <v>12.339816666666669</v>
      </c>
      <c r="E15" s="68">
        <f t="shared" si="0"/>
        <v>0.25900000000000001</v>
      </c>
      <c r="F15" s="10">
        <f t="shared" si="1"/>
        <v>8.9999999999999969E-2</v>
      </c>
      <c r="G15" s="10">
        <f t="shared" si="2"/>
        <v>2.5128311615327346</v>
      </c>
      <c r="H15" s="10">
        <f t="shared" si="3"/>
        <v>2.1000000000000001E-2</v>
      </c>
      <c r="I15" s="10">
        <f t="shared" si="4"/>
        <v>1.347</v>
      </c>
      <c r="J15" s="10">
        <f t="shared" si="5"/>
        <v>1.29</v>
      </c>
      <c r="K15" s="10">
        <v>-25</v>
      </c>
      <c r="L15" s="10">
        <f t="shared" si="6"/>
        <v>625</v>
      </c>
      <c r="M15" s="10">
        <f t="shared" si="7"/>
        <v>-62.820779038318364</v>
      </c>
      <c r="N15" s="10">
        <f t="shared" si="8"/>
        <v>14.174272816428914</v>
      </c>
      <c r="O15" s="26">
        <f t="shared" si="9"/>
        <v>-1.8344561497622447</v>
      </c>
    </row>
    <row r="16" spans="2:15" x14ac:dyDescent="0.2">
      <c r="B16" s="21">
        <v>14</v>
      </c>
      <c r="C16" s="10">
        <v>1986</v>
      </c>
      <c r="D16" s="72">
        <v>12.598599999999999</v>
      </c>
      <c r="E16" s="68">
        <f t="shared" si="0"/>
        <v>0.34899999999999998</v>
      </c>
      <c r="F16" s="10">
        <f t="shared" si="1"/>
        <v>0.60599999999999998</v>
      </c>
      <c r="G16" s="10">
        <f t="shared" si="2"/>
        <v>2.5335856966730246</v>
      </c>
      <c r="H16" s="10">
        <f t="shared" si="3"/>
        <v>2.7E-2</v>
      </c>
      <c r="I16" s="10">
        <f t="shared" si="4"/>
        <v>2.7360000000000002</v>
      </c>
      <c r="J16" s="10">
        <f t="shared" si="5"/>
        <v>2.63</v>
      </c>
      <c r="K16" s="10">
        <v>-23</v>
      </c>
      <c r="L16" s="10">
        <f t="shared" si="6"/>
        <v>529</v>
      </c>
      <c r="M16" s="10">
        <f t="shared" si="7"/>
        <v>-58.272471023479568</v>
      </c>
      <c r="N16" s="10">
        <f t="shared" si="8"/>
        <v>14.938151120777301</v>
      </c>
      <c r="O16" s="26">
        <f t="shared" si="9"/>
        <v>-2.3395511207773012</v>
      </c>
    </row>
    <row r="17" spans="2:15" x14ac:dyDescent="0.2">
      <c r="B17" s="21">
        <v>15</v>
      </c>
      <c r="C17" s="10">
        <v>1987</v>
      </c>
      <c r="D17" s="72">
        <v>12.947758333333335</v>
      </c>
      <c r="E17" s="68">
        <f t="shared" si="0"/>
        <v>0.95499999999999996</v>
      </c>
      <c r="F17" s="10">
        <f t="shared" si="1"/>
        <v>1.3489999999999998</v>
      </c>
      <c r="G17" s="10">
        <f t="shared" si="2"/>
        <v>2.5609226714886213</v>
      </c>
      <c r="H17" s="10">
        <f t="shared" si="3"/>
        <v>7.0999999999999994E-2</v>
      </c>
      <c r="I17" s="10">
        <f t="shared" si="4"/>
        <v>2.4129999999999998</v>
      </c>
      <c r="J17" s="10">
        <f t="shared" si="5"/>
        <v>2.15</v>
      </c>
      <c r="K17" s="10">
        <v>-21</v>
      </c>
      <c r="L17" s="10">
        <f t="shared" si="6"/>
        <v>441</v>
      </c>
      <c r="M17" s="10">
        <f t="shared" si="7"/>
        <v>-53.77937610126105</v>
      </c>
      <c r="N17" s="10">
        <f t="shared" si="8"/>
        <v>15.743196268138462</v>
      </c>
      <c r="O17" s="26">
        <f t="shared" si="9"/>
        <v>-2.7954379348051273</v>
      </c>
    </row>
    <row r="18" spans="2:15" x14ac:dyDescent="0.2">
      <c r="B18" s="21">
        <v>16</v>
      </c>
      <c r="C18" s="10">
        <v>1988</v>
      </c>
      <c r="D18" s="72">
        <v>13.902816666666668</v>
      </c>
      <c r="E18" s="68">
        <f t="shared" si="0"/>
        <v>2.3039999999999998</v>
      </c>
      <c r="F18" s="10">
        <f t="shared" si="1"/>
        <v>-1.0089999999999999</v>
      </c>
      <c r="G18" s="10">
        <f t="shared" si="2"/>
        <v>2.6320914574980505</v>
      </c>
      <c r="H18" s="10">
        <f t="shared" si="3"/>
        <v>0.153</v>
      </c>
      <c r="I18" s="10">
        <f t="shared" si="4"/>
        <v>0.56200000000000006</v>
      </c>
      <c r="J18" s="10">
        <f t="shared" si="5"/>
        <v>0.5</v>
      </c>
      <c r="K18" s="10">
        <v>-19</v>
      </c>
      <c r="L18" s="10">
        <f t="shared" si="6"/>
        <v>361</v>
      </c>
      <c r="M18" s="10">
        <f t="shared" si="7"/>
        <v>-50.009737692462963</v>
      </c>
      <c r="N18" s="10">
        <f t="shared" si="8"/>
        <v>16.591626817350882</v>
      </c>
      <c r="O18" s="26">
        <f t="shared" si="9"/>
        <v>-2.6888101506842137</v>
      </c>
    </row>
    <row r="19" spans="2:15" x14ac:dyDescent="0.2">
      <c r="B19" s="21">
        <v>17</v>
      </c>
      <c r="C19" s="10">
        <v>1989</v>
      </c>
      <c r="D19" s="72">
        <v>16.207133333333331</v>
      </c>
      <c r="E19" s="68">
        <f t="shared" si="0"/>
        <v>1.2949999999999999</v>
      </c>
      <c r="F19" s="10">
        <f t="shared" si="1"/>
        <v>3.923</v>
      </c>
      <c r="G19" s="10">
        <f t="shared" si="2"/>
        <v>2.7854514745399843</v>
      </c>
      <c r="H19" s="10">
        <f t="shared" si="3"/>
        <v>7.6999999999999999E-2</v>
      </c>
      <c r="I19" s="10">
        <f t="shared" si="4"/>
        <v>4.0289999999999999</v>
      </c>
      <c r="J19" s="10">
        <f t="shared" si="5"/>
        <v>3.39</v>
      </c>
      <c r="K19" s="10">
        <v>-17</v>
      </c>
      <c r="L19" s="10">
        <f t="shared" si="6"/>
        <v>289</v>
      </c>
      <c r="M19" s="10">
        <f t="shared" si="7"/>
        <v>-47.352675067179732</v>
      </c>
      <c r="N19" s="10">
        <f t="shared" si="8"/>
        <v>17.485780889574553</v>
      </c>
      <c r="O19" s="26">
        <f t="shared" si="9"/>
        <v>-1.2786475562412214</v>
      </c>
    </row>
    <row r="20" spans="2:15" x14ac:dyDescent="0.2">
      <c r="B20" s="21">
        <v>18</v>
      </c>
      <c r="C20" s="10">
        <v>1990</v>
      </c>
      <c r="D20" s="72">
        <v>17.502099999999995</v>
      </c>
      <c r="E20" s="68">
        <f t="shared" si="0"/>
        <v>5.218</v>
      </c>
      <c r="F20" s="10">
        <f t="shared" si="1"/>
        <v>0.19700000000000006</v>
      </c>
      <c r="G20" s="10">
        <f t="shared" si="2"/>
        <v>2.8623208737300438</v>
      </c>
      <c r="H20" s="10">
        <f t="shared" si="3"/>
        <v>0.26100000000000001</v>
      </c>
      <c r="I20" s="10">
        <f t="shared" si="4"/>
        <v>1.038</v>
      </c>
      <c r="J20" s="10">
        <f t="shared" si="5"/>
        <v>0.82</v>
      </c>
      <c r="K20" s="10">
        <v>-15</v>
      </c>
      <c r="L20" s="10">
        <f t="shared" si="6"/>
        <v>225</v>
      </c>
      <c r="M20" s="10">
        <f t="shared" si="7"/>
        <v>-42.93481310595066</v>
      </c>
      <c r="N20" s="10">
        <f t="shared" si="8"/>
        <v>18.42812261173006</v>
      </c>
      <c r="O20" s="26">
        <f t="shared" si="9"/>
        <v>-0.92602261173006539</v>
      </c>
    </row>
    <row r="21" spans="2:15" x14ac:dyDescent="0.2">
      <c r="B21" s="21">
        <v>19</v>
      </c>
      <c r="C21" s="10">
        <v>1991</v>
      </c>
      <c r="D21" s="72">
        <v>22.719849999999997</v>
      </c>
      <c r="E21" s="68">
        <f t="shared" si="0"/>
        <v>5.415</v>
      </c>
      <c r="F21" s="10">
        <f t="shared" si="1"/>
        <v>-2.2930000000000001</v>
      </c>
      <c r="G21" s="10">
        <f t="shared" si="2"/>
        <v>3.1232389917184804</v>
      </c>
      <c r="H21" s="10">
        <f t="shared" si="3"/>
        <v>0.214</v>
      </c>
      <c r="I21" s="10">
        <f t="shared" si="4"/>
        <v>0.57699999999999996</v>
      </c>
      <c r="J21" s="10">
        <f t="shared" si="5"/>
        <v>0.49</v>
      </c>
      <c r="K21" s="10">
        <v>-13</v>
      </c>
      <c r="L21" s="10">
        <f t="shared" si="6"/>
        <v>169</v>
      </c>
      <c r="M21" s="10">
        <f t="shared" si="7"/>
        <v>-40.602106892340245</v>
      </c>
      <c r="N21" s="10">
        <f t="shared" si="8"/>
        <v>19.421248907186751</v>
      </c>
      <c r="O21" s="26">
        <f t="shared" si="9"/>
        <v>3.2986010928132465</v>
      </c>
    </row>
    <row r="22" spans="2:15" x14ac:dyDescent="0.2">
      <c r="B22" s="21">
        <v>20</v>
      </c>
      <c r="C22" s="10">
        <v>1992</v>
      </c>
      <c r="D22" s="72">
        <v>28.135091666666671</v>
      </c>
      <c r="E22" s="68">
        <f t="shared" si="0"/>
        <v>3.1219999999999999</v>
      </c>
      <c r="F22" s="10">
        <f t="shared" si="1"/>
        <v>-2.9849999999999999</v>
      </c>
      <c r="G22" s="10">
        <f t="shared" si="2"/>
        <v>3.3370176109807583</v>
      </c>
      <c r="H22" s="10">
        <f t="shared" si="3"/>
        <v>0.105</v>
      </c>
      <c r="I22" s="10">
        <f t="shared" si="4"/>
        <v>4.3999999999999997E-2</v>
      </c>
      <c r="J22" s="10">
        <f t="shared" si="5"/>
        <v>0.04</v>
      </c>
      <c r="K22" s="10">
        <v>-11</v>
      </c>
      <c r="L22" s="10">
        <f t="shared" si="6"/>
        <v>121</v>
      </c>
      <c r="M22" s="10">
        <f t="shared" si="7"/>
        <v>-36.707193720788339</v>
      </c>
      <c r="N22" s="10">
        <f t="shared" si="8"/>
        <v>20.467896652413899</v>
      </c>
      <c r="O22" s="26">
        <f t="shared" si="9"/>
        <v>7.6671950142527727</v>
      </c>
    </row>
    <row r="23" spans="2:15" x14ac:dyDescent="0.2">
      <c r="B23" s="21">
        <v>21</v>
      </c>
      <c r="C23" s="10">
        <v>1993</v>
      </c>
      <c r="D23" s="72">
        <v>31.256916666666665</v>
      </c>
      <c r="E23" s="68">
        <f t="shared" si="0"/>
        <v>0.13700000000000001</v>
      </c>
      <c r="F23" s="10">
        <f t="shared" si="1"/>
        <v>0.90100000000000002</v>
      </c>
      <c r="G23" s="10">
        <f t="shared" si="2"/>
        <v>3.4422406850251352</v>
      </c>
      <c r="H23" s="10">
        <f t="shared" si="3"/>
        <v>4.0000000000000001E-3</v>
      </c>
      <c r="I23" s="10">
        <f t="shared" si="4"/>
        <v>7.577</v>
      </c>
      <c r="J23" s="10">
        <f t="shared" si="5"/>
        <v>8.25</v>
      </c>
      <c r="K23" s="10">
        <v>-9</v>
      </c>
      <c r="L23" s="10">
        <f t="shared" si="6"/>
        <v>81</v>
      </c>
      <c r="M23" s="10">
        <f t="shared" si="7"/>
        <v>-30.980166165226215</v>
      </c>
      <c r="N23" s="10">
        <f t="shared" si="8"/>
        <v>21.5709502193173</v>
      </c>
      <c r="O23" s="26">
        <f t="shared" si="9"/>
        <v>9.6859664473493652</v>
      </c>
    </row>
    <row r="24" spans="2:15" x14ac:dyDescent="0.2">
      <c r="B24" s="21">
        <v>22</v>
      </c>
      <c r="C24" s="10">
        <v>1994</v>
      </c>
      <c r="D24" s="72">
        <v>31.394358333333333</v>
      </c>
      <c r="E24" s="68">
        <f t="shared" si="0"/>
        <v>1.038</v>
      </c>
      <c r="F24" s="10">
        <f t="shared" si="1"/>
        <v>2.0460000000000003</v>
      </c>
      <c r="G24" s="10">
        <f t="shared" si="2"/>
        <v>3.4466282058585045</v>
      </c>
      <c r="H24" s="10">
        <f t="shared" si="3"/>
        <v>3.3000000000000002E-2</v>
      </c>
      <c r="I24" s="10">
        <f t="shared" si="4"/>
        <v>2.9710000000000001</v>
      </c>
      <c r="J24" s="10">
        <f t="shared" si="5"/>
        <v>2.76</v>
      </c>
      <c r="K24" s="10">
        <v>-7</v>
      </c>
      <c r="L24" s="10">
        <f t="shared" si="6"/>
        <v>49</v>
      </c>
      <c r="M24" s="10">
        <f t="shared" si="7"/>
        <v>-24.12639744100953</v>
      </c>
      <c r="N24" s="10">
        <f t="shared" si="8"/>
        <v>22.733449424046658</v>
      </c>
      <c r="O24" s="26">
        <f t="shared" si="9"/>
        <v>8.6609089092866753</v>
      </c>
    </row>
    <row r="25" spans="2:15" x14ac:dyDescent="0.2">
      <c r="B25" s="21">
        <v>23</v>
      </c>
      <c r="C25" s="10">
        <v>1995</v>
      </c>
      <c r="D25" s="72">
        <v>32.432383333333334</v>
      </c>
      <c r="E25" s="68">
        <f t="shared" si="0"/>
        <v>3.0840000000000001</v>
      </c>
      <c r="F25" s="10">
        <f t="shared" si="1"/>
        <v>-2.2360000000000002</v>
      </c>
      <c r="G25" s="10">
        <f t="shared" si="2"/>
        <v>3.4791574092418323</v>
      </c>
      <c r="H25" s="10">
        <f t="shared" si="3"/>
        <v>9.0999999999999998E-2</v>
      </c>
      <c r="I25" s="10">
        <f t="shared" si="4"/>
        <v>0.27500000000000002</v>
      </c>
      <c r="J25" s="10">
        <f t="shared" si="5"/>
        <v>0.26</v>
      </c>
      <c r="K25" s="10">
        <v>-5</v>
      </c>
      <c r="L25" s="10">
        <f t="shared" si="6"/>
        <v>25</v>
      </c>
      <c r="M25" s="10">
        <f t="shared" si="7"/>
        <v>-17.395787046209161</v>
      </c>
      <c r="N25" s="10">
        <f t="shared" si="8"/>
        <v>23.958597904179104</v>
      </c>
      <c r="O25" s="26">
        <f t="shared" si="9"/>
        <v>8.4737854291542298</v>
      </c>
    </row>
    <row r="26" spans="2:15" x14ac:dyDescent="0.2">
      <c r="B26" s="21">
        <v>24</v>
      </c>
      <c r="C26" s="10">
        <v>1996</v>
      </c>
      <c r="D26" s="72">
        <v>35.516416666666672</v>
      </c>
      <c r="E26" s="68">
        <f t="shared" si="0"/>
        <v>0.84799999999999998</v>
      </c>
      <c r="F26" s="10">
        <f t="shared" si="1"/>
        <v>4.117</v>
      </c>
      <c r="G26" s="10">
        <f t="shared" si="2"/>
        <v>3.5699950309028927</v>
      </c>
      <c r="H26" s="10">
        <f t="shared" si="3"/>
        <v>2.4E-2</v>
      </c>
      <c r="I26" s="10">
        <f t="shared" si="4"/>
        <v>5.8550000000000004</v>
      </c>
      <c r="J26" s="10">
        <f t="shared" si="5"/>
        <v>5.33</v>
      </c>
      <c r="K26" s="10">
        <v>-3</v>
      </c>
      <c r="L26" s="10">
        <f t="shared" si="6"/>
        <v>9</v>
      </c>
      <c r="M26" s="10">
        <f t="shared" si="7"/>
        <v>-10.709985092708678</v>
      </c>
      <c r="N26" s="10">
        <f t="shared" si="8"/>
        <v>25.249771947365048</v>
      </c>
      <c r="O26" s="26">
        <f t="shared" si="9"/>
        <v>10.266644719301624</v>
      </c>
    </row>
    <row r="27" spans="2:15" x14ac:dyDescent="0.2">
      <c r="B27" s="21">
        <v>25</v>
      </c>
      <c r="C27" s="10">
        <v>1997</v>
      </c>
      <c r="D27" s="72">
        <v>36.364541666666668</v>
      </c>
      <c r="E27" s="68">
        <f t="shared" si="0"/>
        <v>4.9649999999999999</v>
      </c>
      <c r="F27" s="10">
        <f t="shared" si="1"/>
        <v>-3.173</v>
      </c>
      <c r="G27" s="10">
        <f t="shared" si="2"/>
        <v>3.5935941698330485</v>
      </c>
      <c r="H27" s="10">
        <f t="shared" si="3"/>
        <v>0.128</v>
      </c>
      <c r="I27" s="10">
        <f t="shared" si="4"/>
        <v>0.36099999999999999</v>
      </c>
      <c r="J27" s="10">
        <f t="shared" si="5"/>
        <v>0.33</v>
      </c>
      <c r="K27" s="10">
        <v>-1</v>
      </c>
      <c r="L27" s="10">
        <f t="shared" si="6"/>
        <v>1</v>
      </c>
      <c r="M27" s="10">
        <f t="shared" si="7"/>
        <v>-3.5935941698330485</v>
      </c>
      <c r="N27" s="10">
        <f t="shared" si="8"/>
        <v>26.610529795766336</v>
      </c>
      <c r="O27" s="26">
        <f t="shared" si="9"/>
        <v>9.7540118709003316</v>
      </c>
    </row>
    <row r="28" spans="2:15" x14ac:dyDescent="0.2">
      <c r="B28" s="21">
        <v>26</v>
      </c>
      <c r="C28" s="10">
        <v>1998</v>
      </c>
      <c r="D28" s="72">
        <v>41.329433333333334</v>
      </c>
      <c r="E28" s="68">
        <f t="shared" si="0"/>
        <v>1.792</v>
      </c>
      <c r="F28" s="10">
        <f t="shared" si="1"/>
        <v>8.7999999999999856E-2</v>
      </c>
      <c r="G28" s="10">
        <f t="shared" si="2"/>
        <v>3.7215749176465196</v>
      </c>
      <c r="H28" s="10">
        <f t="shared" si="3"/>
        <v>4.2000000000000003E-2</v>
      </c>
      <c r="I28" s="10">
        <f t="shared" si="4"/>
        <v>1.0489999999999999</v>
      </c>
      <c r="J28" s="10">
        <f t="shared" si="5"/>
        <v>1.02</v>
      </c>
      <c r="K28" s="10">
        <v>1</v>
      </c>
      <c r="L28" s="10">
        <f t="shared" si="6"/>
        <v>1</v>
      </c>
      <c r="M28" s="10">
        <f t="shared" si="7"/>
        <v>3.7215749176465196</v>
      </c>
      <c r="N28" s="10">
        <f t="shared" si="8"/>
        <v>28.044621451928172</v>
      </c>
      <c r="O28" s="26">
        <f t="shared" si="9"/>
        <v>13.284811881405162</v>
      </c>
    </row>
    <row r="29" spans="2:15" x14ac:dyDescent="0.2">
      <c r="B29" s="21">
        <v>27</v>
      </c>
      <c r="C29" s="10">
        <v>1999</v>
      </c>
      <c r="D29" s="72">
        <v>43.121183333333335</v>
      </c>
      <c r="E29" s="68">
        <f t="shared" si="0"/>
        <v>1.88</v>
      </c>
      <c r="F29" s="10">
        <f t="shared" si="1"/>
        <v>0.34699999999999998</v>
      </c>
      <c r="G29" s="10">
        <f t="shared" si="2"/>
        <v>3.7640143690194949</v>
      </c>
      <c r="H29" s="10">
        <f t="shared" si="3"/>
        <v>4.2999999999999997E-2</v>
      </c>
      <c r="I29" s="10">
        <f t="shared" si="4"/>
        <v>1.1850000000000001</v>
      </c>
      <c r="J29" s="10">
        <f t="shared" si="5"/>
        <v>1.1200000000000001</v>
      </c>
      <c r="K29" s="10">
        <v>3</v>
      </c>
      <c r="L29" s="10">
        <f t="shared" si="6"/>
        <v>9</v>
      </c>
      <c r="M29" s="10">
        <f t="shared" si="7"/>
        <v>11.292043107058484</v>
      </c>
      <c r="N29" s="10">
        <f t="shared" si="8"/>
        <v>29.555999013107957</v>
      </c>
      <c r="O29" s="26">
        <f t="shared" si="9"/>
        <v>13.565184320225377</v>
      </c>
    </row>
    <row r="30" spans="2:15" x14ac:dyDescent="0.2">
      <c r="B30" s="21">
        <v>28</v>
      </c>
      <c r="C30" s="10">
        <v>2000</v>
      </c>
      <c r="D30" s="72">
        <v>45.000933333333336</v>
      </c>
      <c r="E30" s="68">
        <f t="shared" si="0"/>
        <v>2.2269999999999999</v>
      </c>
      <c r="F30" s="10">
        <f t="shared" si="1"/>
        <v>-0.83299999999999996</v>
      </c>
      <c r="G30" s="10">
        <f t="shared" si="2"/>
        <v>3.8066832302959743</v>
      </c>
      <c r="H30" s="10">
        <f t="shared" si="3"/>
        <v>4.8000000000000001E-2</v>
      </c>
      <c r="I30" s="10">
        <f t="shared" si="4"/>
        <v>0.626</v>
      </c>
      <c r="J30" s="10">
        <f t="shared" si="5"/>
        <v>0.6</v>
      </c>
      <c r="K30" s="10">
        <v>5</v>
      </c>
      <c r="L30" s="10">
        <f t="shared" si="6"/>
        <v>25</v>
      </c>
      <c r="M30" s="10">
        <f t="shared" si="7"/>
        <v>19.033416151479873</v>
      </c>
      <c r="N30" s="10">
        <f t="shared" si="8"/>
        <v>31.148827562540635</v>
      </c>
      <c r="O30" s="26">
        <f t="shared" si="9"/>
        <v>13.852105770792701</v>
      </c>
    </row>
    <row r="31" spans="2:15" x14ac:dyDescent="0.2">
      <c r="B31" s="21">
        <v>29</v>
      </c>
      <c r="C31" s="10">
        <v>2001</v>
      </c>
      <c r="D31" s="72">
        <v>47.227624999999989</v>
      </c>
      <c r="E31" s="68">
        <f t="shared" si="0"/>
        <v>1.3939999999999999</v>
      </c>
      <c r="F31" s="10">
        <f t="shared" si="1"/>
        <v>-3.4210000000000003</v>
      </c>
      <c r="G31" s="10">
        <f t="shared" si="2"/>
        <v>3.8549789968083763</v>
      </c>
      <c r="H31" s="10">
        <f t="shared" si="3"/>
        <v>2.9000000000000001E-2</v>
      </c>
      <c r="I31" s="10">
        <f t="shared" si="4"/>
        <v>-1.454</v>
      </c>
      <c r="J31" s="10">
        <f t="shared" si="5"/>
        <v>-1.48</v>
      </c>
      <c r="K31" s="10">
        <v>7</v>
      </c>
      <c r="L31" s="10">
        <f t="shared" si="6"/>
        <v>49</v>
      </c>
      <c r="M31" s="10">
        <f t="shared" si="7"/>
        <v>26.984852977658633</v>
      </c>
      <c r="N31" s="10">
        <f t="shared" si="8"/>
        <v>32.82749664765484</v>
      </c>
      <c r="O31" s="26">
        <f t="shared" si="9"/>
        <v>14.400128352345149</v>
      </c>
    </row>
    <row r="32" spans="2:15" x14ac:dyDescent="0.2">
      <c r="B32" s="21">
        <v>30</v>
      </c>
      <c r="C32" s="10">
        <v>2002</v>
      </c>
      <c r="D32" s="72">
        <v>48.622033333333327</v>
      </c>
      <c r="E32" s="68">
        <f t="shared" si="0"/>
        <v>-2.0270000000000001</v>
      </c>
      <c r="F32" s="10">
        <f t="shared" si="1"/>
        <v>0.70900000000000007</v>
      </c>
      <c r="G32" s="10">
        <f t="shared" si="2"/>
        <v>3.8840767889376804</v>
      </c>
      <c r="H32" s="10">
        <f t="shared" si="3"/>
        <v>-4.2999999999999997E-2</v>
      </c>
      <c r="I32" s="10">
        <f t="shared" si="4"/>
        <v>0.65</v>
      </c>
      <c r="J32" s="10">
        <f t="shared" si="5"/>
        <v>0.67</v>
      </c>
      <c r="K32" s="10">
        <v>9</v>
      </c>
      <c r="L32" s="10">
        <f t="shared" si="6"/>
        <v>81</v>
      </c>
      <c r="M32" s="10">
        <f t="shared" si="7"/>
        <v>34.956691100439123</v>
      </c>
      <c r="N32" s="10">
        <f t="shared" si="8"/>
        <v>34.596632376871781</v>
      </c>
      <c r="O32" s="26">
        <f t="shared" si="9"/>
        <v>14.025400956461546</v>
      </c>
    </row>
    <row r="33" spans="2:15" x14ac:dyDescent="0.2">
      <c r="B33" s="21">
        <v>31</v>
      </c>
      <c r="C33" s="10">
        <v>2003</v>
      </c>
      <c r="D33" s="72">
        <v>46.594675000000002</v>
      </c>
      <c r="E33" s="68">
        <f t="shared" si="0"/>
        <v>-1.3180000000000001</v>
      </c>
      <c r="F33" s="10">
        <f t="shared" si="1"/>
        <v>5.3000000000000158E-2</v>
      </c>
      <c r="G33" s="10">
        <f t="shared" si="2"/>
        <v>3.8414862642159759</v>
      </c>
      <c r="H33" s="10">
        <f t="shared" si="3"/>
        <v>-2.9000000000000001E-2</v>
      </c>
      <c r="I33" s="10">
        <f t="shared" si="4"/>
        <v>0.96</v>
      </c>
      <c r="J33" s="10">
        <f t="shared" si="5"/>
        <v>0.97</v>
      </c>
      <c r="K33" s="10">
        <v>11</v>
      </c>
      <c r="L33" s="10">
        <f t="shared" si="6"/>
        <v>121</v>
      </c>
      <c r="M33" s="10">
        <f t="shared" si="7"/>
        <v>42.256348906375734</v>
      </c>
      <c r="N33" s="10">
        <f t="shared" si="8"/>
        <v>36.461110168323472</v>
      </c>
      <c r="O33" s="26">
        <f t="shared" si="9"/>
        <v>10.13356483167653</v>
      </c>
    </row>
    <row r="34" spans="2:15" x14ac:dyDescent="0.2">
      <c r="B34" s="21">
        <v>32</v>
      </c>
      <c r="C34" s="10">
        <v>2004</v>
      </c>
      <c r="D34" s="72">
        <v>45.276283333333332</v>
      </c>
      <c r="E34" s="68">
        <f t="shared" si="0"/>
        <v>-1.2649999999999999</v>
      </c>
      <c r="F34" s="10">
        <f t="shared" si="1"/>
        <v>2.4260000000000002</v>
      </c>
      <c r="G34" s="10">
        <f t="shared" si="2"/>
        <v>3.8127833486650142</v>
      </c>
      <c r="H34" s="10">
        <f t="shared" si="3"/>
        <v>-2.8000000000000001E-2</v>
      </c>
      <c r="I34" s="10">
        <f t="shared" si="4"/>
        <v>-0.91800000000000004</v>
      </c>
      <c r="J34" s="10">
        <f t="shared" si="5"/>
        <v>-0.93</v>
      </c>
      <c r="K34" s="10">
        <v>13</v>
      </c>
      <c r="L34" s="10">
        <f t="shared" si="6"/>
        <v>169</v>
      </c>
      <c r="M34" s="10">
        <f t="shared" si="7"/>
        <v>49.566183532645184</v>
      </c>
      <c r="N34" s="10">
        <f t="shared" si="8"/>
        <v>38.426068185623414</v>
      </c>
      <c r="O34" s="26">
        <f t="shared" si="9"/>
        <v>6.8502151477099176</v>
      </c>
    </row>
    <row r="35" spans="2:15" x14ac:dyDescent="0.2">
      <c r="B35" s="21">
        <v>33</v>
      </c>
      <c r="C35" s="10">
        <v>2005</v>
      </c>
      <c r="D35" s="72">
        <v>44.011275000000005</v>
      </c>
      <c r="E35" s="68">
        <f t="shared" si="0"/>
        <v>1.161</v>
      </c>
      <c r="F35" s="10">
        <f t="shared" si="1"/>
        <v>-5.1340000000000003</v>
      </c>
      <c r="G35" s="10">
        <f t="shared" si="2"/>
        <v>3.7844458510918377</v>
      </c>
      <c r="H35" s="10">
        <f t="shared" si="3"/>
        <v>2.5999999999999999E-2</v>
      </c>
      <c r="I35" s="10">
        <f t="shared" si="4"/>
        <v>-3.4220000000000002</v>
      </c>
      <c r="J35" s="10">
        <f t="shared" si="5"/>
        <v>-3.54</v>
      </c>
      <c r="K35" s="10">
        <v>15</v>
      </c>
      <c r="L35" s="10">
        <f t="shared" si="6"/>
        <v>225</v>
      </c>
      <c r="M35" s="10">
        <f t="shared" si="7"/>
        <v>56.766687766377565</v>
      </c>
      <c r="N35" s="10">
        <f t="shared" si="8"/>
        <v>40.496921497716272</v>
      </c>
      <c r="O35" s="26">
        <f t="shared" si="9"/>
        <v>3.5143535022837327</v>
      </c>
    </row>
    <row r="36" spans="2:15" x14ac:dyDescent="0.2">
      <c r="B36" s="21">
        <v>34</v>
      </c>
      <c r="C36" s="10">
        <v>2006</v>
      </c>
      <c r="D36" s="72">
        <v>45.17219166666667</v>
      </c>
      <c r="E36" s="68">
        <f t="shared" si="0"/>
        <v>-3.9729999999999999</v>
      </c>
      <c r="F36" s="10">
        <f t="shared" si="1"/>
        <v>6.1850000000000005</v>
      </c>
      <c r="G36" s="10">
        <f t="shared" si="2"/>
        <v>3.8104816688938343</v>
      </c>
      <c r="H36" s="10">
        <f t="shared" si="3"/>
        <v>-9.1999999999999998E-2</v>
      </c>
      <c r="I36" s="10">
        <f t="shared" si="4"/>
        <v>-0.55700000000000005</v>
      </c>
      <c r="J36" s="10">
        <f t="shared" si="5"/>
        <v>-0.56999999999999995</v>
      </c>
      <c r="K36" s="10">
        <v>17</v>
      </c>
      <c r="L36" s="10">
        <f t="shared" si="6"/>
        <v>289</v>
      </c>
      <c r="M36" s="10">
        <f t="shared" si="7"/>
        <v>64.778188371195185</v>
      </c>
      <c r="N36" s="10">
        <f t="shared" si="8"/>
        <v>42.679377001828612</v>
      </c>
      <c r="O36" s="26">
        <f t="shared" si="9"/>
        <v>2.4928146648380576</v>
      </c>
    </row>
    <row r="37" spans="2:15" x14ac:dyDescent="0.2">
      <c r="B37" s="21">
        <v>35</v>
      </c>
      <c r="C37" s="10">
        <v>2007</v>
      </c>
      <c r="D37" s="72">
        <v>41.199183333333337</v>
      </c>
      <c r="E37" s="68">
        <f t="shared" si="0"/>
        <v>2.2120000000000002</v>
      </c>
      <c r="F37" s="10">
        <f t="shared" si="1"/>
        <v>2.6960000000000002</v>
      </c>
      <c r="G37" s="10">
        <f t="shared" si="2"/>
        <v>3.7184184341525497</v>
      </c>
      <c r="H37" s="10">
        <f t="shared" si="3"/>
        <v>5.1999999999999998E-2</v>
      </c>
      <c r="I37" s="10">
        <f t="shared" si="4"/>
        <v>2.2189999999999999</v>
      </c>
      <c r="J37" s="10">
        <f t="shared" si="5"/>
        <v>2.06</v>
      </c>
      <c r="K37" s="10">
        <v>19</v>
      </c>
      <c r="L37" s="10">
        <f t="shared" si="6"/>
        <v>361</v>
      </c>
      <c r="M37" s="10">
        <f t="shared" si="7"/>
        <v>70.649950248898449</v>
      </c>
      <c r="N37" s="10">
        <f t="shared" si="8"/>
        <v>44.979449150645635</v>
      </c>
      <c r="O37" s="26">
        <f t="shared" si="9"/>
        <v>-3.7802658173122978</v>
      </c>
    </row>
    <row r="38" spans="2:15" x14ac:dyDescent="0.2">
      <c r="B38" s="21">
        <v>36</v>
      </c>
      <c r="C38" s="10">
        <v>2008</v>
      </c>
      <c r="D38" s="72">
        <v>43.411425000000008</v>
      </c>
      <c r="E38" s="68">
        <f t="shared" si="0"/>
        <v>4.9080000000000004</v>
      </c>
      <c r="F38" s="10">
        <f t="shared" si="1"/>
        <v>-7.577</v>
      </c>
      <c r="G38" s="10">
        <f t="shared" si="2"/>
        <v>3.7707226553103874</v>
      </c>
      <c r="H38" s="10">
        <f t="shared" si="3"/>
        <v>0.107</v>
      </c>
      <c r="I38" s="10">
        <f t="shared" si="4"/>
        <v>-0.54400000000000004</v>
      </c>
      <c r="J38" s="10">
        <f t="shared" si="5"/>
        <v>-0.53</v>
      </c>
      <c r="K38" s="10">
        <v>21</v>
      </c>
      <c r="L38" s="10">
        <f t="shared" si="6"/>
        <v>441</v>
      </c>
      <c r="M38" s="10">
        <f t="shared" si="7"/>
        <v>79.185175761518138</v>
      </c>
      <c r="N38" s="10">
        <f t="shared" si="8"/>
        <v>47.403476527055062</v>
      </c>
      <c r="O38" s="26">
        <f t="shared" si="9"/>
        <v>-3.9920515270550538</v>
      </c>
    </row>
    <row r="39" spans="2:15" x14ac:dyDescent="0.2">
      <c r="B39" s="21">
        <v>37</v>
      </c>
      <c r="C39" s="10">
        <v>2009</v>
      </c>
      <c r="D39" s="72">
        <v>48.31947499999999</v>
      </c>
      <c r="E39" s="68">
        <f t="shared" si="0"/>
        <v>-2.669</v>
      </c>
      <c r="F39" s="10">
        <f t="shared" si="1"/>
        <v>3.63</v>
      </c>
      <c r="G39" s="10">
        <f t="shared" si="2"/>
        <v>3.8778346885013089</v>
      </c>
      <c r="H39" s="10">
        <f t="shared" si="3"/>
        <v>-5.7000000000000002E-2</v>
      </c>
      <c r="I39" s="10">
        <f t="shared" si="4"/>
        <v>-0.36</v>
      </c>
      <c r="J39" s="10">
        <f t="shared" si="5"/>
        <v>-0.37</v>
      </c>
      <c r="K39" s="10">
        <v>23</v>
      </c>
      <c r="L39" s="10">
        <f t="shared" si="6"/>
        <v>529</v>
      </c>
      <c r="M39" s="10">
        <f t="shared" si="7"/>
        <v>89.1901978355301</v>
      </c>
      <c r="N39" s="10">
        <f t="shared" si="8"/>
        <v>49.958139312135295</v>
      </c>
      <c r="O39" s="26">
        <f t="shared" si="9"/>
        <v>-1.6386643121353046</v>
      </c>
    </row>
    <row r="40" spans="2:15" x14ac:dyDescent="0.2">
      <c r="B40" s="21">
        <v>38</v>
      </c>
      <c r="C40" s="10">
        <v>2010</v>
      </c>
      <c r="D40" s="72">
        <v>45.650866666666673</v>
      </c>
      <c r="E40" s="68">
        <f t="shared" si="0"/>
        <v>0.96099999999999997</v>
      </c>
      <c r="F40" s="10">
        <f t="shared" si="1"/>
        <v>5.7859999999999996</v>
      </c>
      <c r="G40" s="10">
        <f t="shared" si="2"/>
        <v>3.8210225918917975</v>
      </c>
      <c r="H40" s="10">
        <f t="shared" si="3"/>
        <v>2.1000000000000001E-2</v>
      </c>
      <c r="I40" s="10">
        <f t="shared" si="4"/>
        <v>7.0209999999999999</v>
      </c>
      <c r="J40" s="10">
        <f t="shared" si="5"/>
        <v>6.43</v>
      </c>
      <c r="K40" s="10">
        <v>25</v>
      </c>
      <c r="L40" s="10">
        <f t="shared" si="6"/>
        <v>625</v>
      </c>
      <c r="M40" s="10">
        <f t="shared" si="7"/>
        <v>95.525564797294933</v>
      </c>
      <c r="N40" s="10">
        <f t="shared" si="8"/>
        <v>52.650477694526401</v>
      </c>
      <c r="O40" s="26">
        <f t="shared" si="9"/>
        <v>-6.9996110278597286</v>
      </c>
    </row>
    <row r="41" spans="2:15" x14ac:dyDescent="0.2">
      <c r="B41" s="21">
        <v>39</v>
      </c>
      <c r="C41" s="10">
        <v>2011</v>
      </c>
      <c r="D41" s="72">
        <v>46.612166666666667</v>
      </c>
      <c r="E41" s="68">
        <f t="shared" si="0"/>
        <v>6.7469999999999999</v>
      </c>
      <c r="F41" s="10">
        <f t="shared" si="1"/>
        <v>-1.5809999999999995</v>
      </c>
      <c r="G41" s="10">
        <f t="shared" si="2"/>
        <v>3.841861594321776</v>
      </c>
      <c r="H41" s="10">
        <f t="shared" si="3"/>
        <v>0.13500000000000001</v>
      </c>
      <c r="I41" s="10">
        <f t="shared" si="4"/>
        <v>0.76600000000000001</v>
      </c>
      <c r="J41" s="10">
        <f t="shared" si="5"/>
        <v>0.68</v>
      </c>
      <c r="K41" s="10">
        <v>27</v>
      </c>
      <c r="L41" s="10">
        <f t="shared" si="6"/>
        <v>729</v>
      </c>
      <c r="M41" s="10">
        <f t="shared" si="7"/>
        <v>103.73026304668795</v>
      </c>
      <c r="N41" s="10">
        <f t="shared" si="8"/>
        <v>55.487911271916801</v>
      </c>
      <c r="O41" s="26">
        <f t="shared" si="9"/>
        <v>-8.8757446052501336</v>
      </c>
    </row>
    <row r="42" spans="2:15" x14ac:dyDescent="0.2">
      <c r="B42" s="21">
        <v>40</v>
      </c>
      <c r="C42" s="10">
        <v>2012</v>
      </c>
      <c r="D42" s="72">
        <v>53.359108333333332</v>
      </c>
      <c r="E42" s="68">
        <f t="shared" si="0"/>
        <v>5.1660000000000004</v>
      </c>
      <c r="F42" s="10">
        <f t="shared" si="1"/>
        <v>-2.6740000000000004</v>
      </c>
      <c r="G42" s="10">
        <f t="shared" si="2"/>
        <v>3.9770446910729453</v>
      </c>
      <c r="H42" s="10">
        <f t="shared" si="3"/>
        <v>9.1999999999999998E-2</v>
      </c>
      <c r="I42" s="10">
        <f t="shared" si="4"/>
        <v>0.48199999999999998</v>
      </c>
      <c r="J42" s="10">
        <f t="shared" si="5"/>
        <v>0.46</v>
      </c>
      <c r="K42" s="10">
        <v>29</v>
      </c>
      <c r="L42" s="10">
        <f t="shared" si="6"/>
        <v>841</v>
      </c>
      <c r="M42" s="10">
        <f t="shared" si="7"/>
        <v>115.33429604111541</v>
      </c>
      <c r="N42" s="10">
        <f t="shared" si="8"/>
        <v>58.478259498112735</v>
      </c>
      <c r="O42" s="26">
        <f t="shared" si="9"/>
        <v>-5.119151164779403</v>
      </c>
    </row>
    <row r="43" spans="2:15" x14ac:dyDescent="0.2">
      <c r="B43" s="21">
        <v>41</v>
      </c>
      <c r="C43" s="10">
        <v>2013</v>
      </c>
      <c r="D43" s="72">
        <v>58.525499999999994</v>
      </c>
      <c r="E43" s="68">
        <f t="shared" si="0"/>
        <v>2.492</v>
      </c>
      <c r="F43" s="10">
        <f t="shared" si="1"/>
        <v>0.59399999999999986</v>
      </c>
      <c r="G43" s="10">
        <f t="shared" si="2"/>
        <v>4.0694625566980198</v>
      </c>
      <c r="H43" s="10">
        <f t="shared" si="3"/>
        <v>4.2000000000000003E-2</v>
      </c>
      <c r="I43" s="10">
        <f t="shared" si="4"/>
        <v>1.238</v>
      </c>
      <c r="J43" s="10">
        <f t="shared" si="5"/>
        <v>1.17</v>
      </c>
      <c r="K43" s="10">
        <v>31</v>
      </c>
      <c r="L43" s="10">
        <f t="shared" si="6"/>
        <v>961</v>
      </c>
      <c r="M43" s="10">
        <f t="shared" si="7"/>
        <v>126.15333925763862</v>
      </c>
      <c r="N43" s="10">
        <f t="shared" si="8"/>
        <v>61.629763232038862</v>
      </c>
      <c r="O43" s="26">
        <f t="shared" si="9"/>
        <v>-3.1042632320388677</v>
      </c>
    </row>
    <row r="44" spans="2:15" x14ac:dyDescent="0.2">
      <c r="B44" s="21">
        <v>42</v>
      </c>
      <c r="C44" s="10">
        <v>2014</v>
      </c>
      <c r="D44" s="72">
        <v>61.017383333333335</v>
      </c>
      <c r="E44" s="68">
        <f t="shared" si="0"/>
        <v>3.0859999999999999</v>
      </c>
      <c r="F44" s="10">
        <f t="shared" si="1"/>
        <v>-2.1999999999999797E-2</v>
      </c>
      <c r="G44" s="10">
        <f t="shared" si="2"/>
        <v>4.111158796253906</v>
      </c>
      <c r="H44" s="10">
        <f t="shared" si="3"/>
        <v>4.9000000000000002E-2</v>
      </c>
      <c r="I44" s="10">
        <f t="shared" si="4"/>
        <v>0.99299999999999999</v>
      </c>
      <c r="J44" s="10">
        <f t="shared" si="5"/>
        <v>0.96</v>
      </c>
      <c r="K44" s="10">
        <v>33</v>
      </c>
      <c r="L44" s="10">
        <f t="shared" si="6"/>
        <v>1089</v>
      </c>
      <c r="M44" s="10">
        <f t="shared" si="7"/>
        <v>135.6682402763789</v>
      </c>
      <c r="N44" s="10">
        <f t="shared" si="8"/>
        <v>64.951107448055097</v>
      </c>
      <c r="O44" s="26">
        <f t="shared" si="9"/>
        <v>-3.9337241147217625</v>
      </c>
    </row>
    <row r="45" spans="2:15" x14ac:dyDescent="0.2">
      <c r="B45" s="21">
        <v>43</v>
      </c>
      <c r="C45" s="10">
        <v>2015</v>
      </c>
      <c r="D45" s="72">
        <v>64.102925000000013</v>
      </c>
      <c r="E45" s="68">
        <f t="shared" si="0"/>
        <v>3.0640000000000001</v>
      </c>
      <c r="F45" s="10">
        <f t="shared" si="1"/>
        <v>-5.1289999999999996</v>
      </c>
      <c r="G45" s="10">
        <f t="shared" si="2"/>
        <v>4.1604899947107974</v>
      </c>
      <c r="H45" s="10">
        <f t="shared" si="3"/>
        <v>4.7E-2</v>
      </c>
      <c r="I45" s="10">
        <f t="shared" si="4"/>
        <v>-0.67400000000000004</v>
      </c>
      <c r="J45" s="10">
        <f t="shared" si="5"/>
        <v>-0.66</v>
      </c>
      <c r="K45" s="10">
        <v>35</v>
      </c>
      <c r="L45" s="10">
        <f t="shared" si="6"/>
        <v>1225</v>
      </c>
      <c r="M45" s="10">
        <f t="shared" si="7"/>
        <v>145.61714981487791</v>
      </c>
      <c r="N45" s="10">
        <f t="shared" si="8"/>
        <v>68.451445170175376</v>
      </c>
      <c r="O45" s="26">
        <f t="shared" si="9"/>
        <v>-4.3485201701753624</v>
      </c>
    </row>
    <row r="46" spans="2:15" x14ac:dyDescent="0.2">
      <c r="B46" s="21">
        <v>44</v>
      </c>
      <c r="C46" s="10">
        <v>2016</v>
      </c>
      <c r="D46" s="72">
        <v>67.166833333333329</v>
      </c>
      <c r="E46" s="68">
        <f t="shared" si="0"/>
        <v>-2.0649999999999999</v>
      </c>
      <c r="F46" s="10">
        <f t="shared" si="1"/>
        <v>5.3650000000000002</v>
      </c>
      <c r="G46" s="10">
        <f t="shared" si="2"/>
        <v>4.2071795741051279</v>
      </c>
      <c r="H46" s="10">
        <f t="shared" si="3"/>
        <v>-3.1E-2</v>
      </c>
      <c r="I46" s="10">
        <f t="shared" si="4"/>
        <v>-1.5980000000000001</v>
      </c>
      <c r="J46" s="10">
        <f t="shared" si="5"/>
        <v>-1.58</v>
      </c>
      <c r="K46" s="10">
        <v>37</v>
      </c>
      <c r="L46" s="10">
        <f t="shared" si="6"/>
        <v>1369</v>
      </c>
      <c r="M46" s="10">
        <f t="shared" si="7"/>
        <v>155.66564424188974</v>
      </c>
      <c r="N46" s="10">
        <f t="shared" si="8"/>
        <v>72.14042269614653</v>
      </c>
      <c r="O46" s="26">
        <f t="shared" si="9"/>
        <v>-4.9735893628132004</v>
      </c>
    </row>
    <row r="47" spans="2:15" x14ac:dyDescent="0.2">
      <c r="B47" s="21">
        <v>45</v>
      </c>
      <c r="C47" s="10">
        <v>2017</v>
      </c>
      <c r="D47" s="72">
        <v>65.101508333333342</v>
      </c>
      <c r="E47" s="68">
        <f t="shared" si="0"/>
        <v>3.3</v>
      </c>
      <c r="F47" s="10">
        <f t="shared" si="1"/>
        <v>-1.298</v>
      </c>
      <c r="G47" s="10">
        <f t="shared" si="2"/>
        <v>4.1759477184289624</v>
      </c>
      <c r="H47" s="10">
        <f t="shared" si="3"/>
        <v>4.9000000000000002E-2</v>
      </c>
      <c r="I47" s="10">
        <f t="shared" si="4"/>
        <v>0.60699999999999998</v>
      </c>
      <c r="J47" s="10">
        <f t="shared" si="5"/>
        <v>0.59</v>
      </c>
      <c r="K47" s="10">
        <v>39</v>
      </c>
      <c r="L47" s="10">
        <f t="shared" si="6"/>
        <v>1521</v>
      </c>
      <c r="M47" s="10">
        <f t="shared" si="7"/>
        <v>162.86196101872955</v>
      </c>
      <c r="N47" s="10">
        <f t="shared" si="8"/>
        <v>76.028206180900355</v>
      </c>
      <c r="O47" s="26">
        <f t="shared" si="9"/>
        <v>-10.926697847567013</v>
      </c>
    </row>
    <row r="48" spans="2:15" x14ac:dyDescent="0.2">
      <c r="B48" s="21">
        <v>46</v>
      </c>
      <c r="C48" s="10">
        <v>2018</v>
      </c>
      <c r="D48" s="72">
        <v>68.401825000000017</v>
      </c>
      <c r="E48" s="68">
        <f t="shared" si="0"/>
        <v>2.0019999999999998</v>
      </c>
      <c r="F48" s="10">
        <f t="shared" si="1"/>
        <v>1.7040000000000002</v>
      </c>
      <c r="G48" s="10">
        <f t="shared" si="2"/>
        <v>4.2253995055591158</v>
      </c>
      <c r="H48" s="10">
        <f t="shared" si="3"/>
        <v>2.9000000000000001E-2</v>
      </c>
      <c r="I48" s="10">
        <f t="shared" si="4"/>
        <v>1.851</v>
      </c>
      <c r="J48" s="10">
        <f t="shared" si="5"/>
        <v>1.76</v>
      </c>
      <c r="K48" s="10">
        <v>41</v>
      </c>
      <c r="L48" s="10">
        <f t="shared" si="6"/>
        <v>1681</v>
      </c>
      <c r="M48" s="10">
        <f t="shared" si="7"/>
        <v>173.24137972792374</v>
      </c>
      <c r="N48" s="10">
        <f t="shared" si="8"/>
        <v>80.125509652638428</v>
      </c>
      <c r="O48" s="26">
        <f t="shared" si="9"/>
        <v>-11.723684652638411</v>
      </c>
    </row>
    <row r="49" spans="2:15" x14ac:dyDescent="0.2">
      <c r="B49" s="21">
        <v>47</v>
      </c>
      <c r="C49" s="10">
        <v>2019</v>
      </c>
      <c r="D49" s="72">
        <v>70.404133333333348</v>
      </c>
      <c r="E49" s="68">
        <f t="shared" si="0"/>
        <v>3.706</v>
      </c>
      <c r="F49" s="10">
        <f t="shared" si="1"/>
        <v>-3.89</v>
      </c>
      <c r="G49" s="10">
        <f t="shared" si="2"/>
        <v>4.2542519735617201</v>
      </c>
      <c r="H49" s="10">
        <f t="shared" si="3"/>
        <v>5.0999999999999997E-2</v>
      </c>
      <c r="I49" s="10">
        <f t="shared" si="4"/>
        <v>-0.05</v>
      </c>
      <c r="J49" s="10">
        <f t="shared" si="5"/>
        <v>-0.04</v>
      </c>
      <c r="K49" s="10">
        <v>43</v>
      </c>
      <c r="L49" s="10">
        <f t="shared" si="6"/>
        <v>1849</v>
      </c>
      <c r="M49" s="10">
        <f t="shared" si="7"/>
        <v>182.93283486315397</v>
      </c>
      <c r="N49" s="10">
        <f t="shared" si="8"/>
        <v>84.443624538755529</v>
      </c>
      <c r="O49" s="26">
        <f t="shared" si="9"/>
        <v>-14.039491205422181</v>
      </c>
    </row>
    <row r="50" spans="2:15" x14ac:dyDescent="0.2">
      <c r="B50" s="21">
        <v>48</v>
      </c>
      <c r="C50" s="10">
        <v>2020</v>
      </c>
      <c r="D50" s="72">
        <v>74.110258333333334</v>
      </c>
      <c r="E50" s="68">
        <f t="shared" si="0"/>
        <v>-0.184</v>
      </c>
      <c r="F50" s="10">
        <f t="shared" si="1"/>
        <v>4.8340000000000005</v>
      </c>
      <c r="G50" s="10">
        <f t="shared" si="2"/>
        <v>4.3055539617665746</v>
      </c>
      <c r="H50" s="10">
        <f t="shared" si="3"/>
        <v>-2E-3</v>
      </c>
      <c r="I50" s="10">
        <f t="shared" si="4"/>
        <v>-25.271999999999998</v>
      </c>
      <c r="J50" s="10">
        <f t="shared" si="5"/>
        <v>-30.5</v>
      </c>
      <c r="K50" s="10">
        <v>45</v>
      </c>
      <c r="L50" s="10">
        <f t="shared" si="6"/>
        <v>2025</v>
      </c>
      <c r="M50" s="10">
        <f t="shared" si="7"/>
        <v>193.74992827949586</v>
      </c>
      <c r="N50" s="10">
        <f t="shared" si="8"/>
        <v>88.994450782972606</v>
      </c>
      <c r="O50" s="26">
        <f t="shared" si="9"/>
        <v>-14.884192449639272</v>
      </c>
    </row>
    <row r="51" spans="2:15" x14ac:dyDescent="0.2">
      <c r="B51" s="21">
        <v>49</v>
      </c>
      <c r="C51" s="10">
        <v>2021</v>
      </c>
      <c r="D51" s="72">
        <v>73.926733333333331</v>
      </c>
      <c r="E51" s="68">
        <f t="shared" si="0"/>
        <v>4.6500000000000004</v>
      </c>
      <c r="F51" s="10"/>
      <c r="G51" s="10">
        <f t="shared" si="2"/>
        <v>4.3030745126511247</v>
      </c>
      <c r="H51" s="10">
        <f t="shared" si="3"/>
        <v>6.0999999999999999E-2</v>
      </c>
      <c r="I51" s="10"/>
      <c r="J51" s="10"/>
      <c r="K51" s="10">
        <v>47</v>
      </c>
      <c r="L51" s="10">
        <f t="shared" si="6"/>
        <v>2209</v>
      </c>
      <c r="M51" s="10">
        <f t="shared" si="7"/>
        <v>202.24450209460286</v>
      </c>
      <c r="N51" s="10">
        <f t="shared" si="8"/>
        <v>93.79052963942847</v>
      </c>
      <c r="O51" s="26">
        <f t="shared" si="9"/>
        <v>-19.863796306095139</v>
      </c>
    </row>
    <row r="52" spans="2:15" ht="15.75" thickBot="1" x14ac:dyDescent="0.25">
      <c r="B52" s="34">
        <v>50</v>
      </c>
      <c r="C52" s="37">
        <v>2022</v>
      </c>
      <c r="D52" s="73">
        <v>78.576616666666666</v>
      </c>
      <c r="E52" s="74"/>
      <c r="F52" s="37"/>
      <c r="G52" s="37">
        <f t="shared" si="2"/>
        <v>4.3640741572943291</v>
      </c>
      <c r="H52" s="37"/>
      <c r="I52" s="37"/>
      <c r="J52" s="37"/>
      <c r="K52" s="37">
        <v>49</v>
      </c>
      <c r="L52" s="37">
        <f t="shared" si="6"/>
        <v>2401</v>
      </c>
      <c r="M52" s="37">
        <f t="shared" si="7"/>
        <v>213.83963370742214</v>
      </c>
      <c r="N52" s="37">
        <f t="shared" si="8"/>
        <v>98.845078234109323</v>
      </c>
      <c r="O52" s="38">
        <f t="shared" si="9"/>
        <v>-20.268461567442657</v>
      </c>
    </row>
    <row r="53" spans="2:15" x14ac:dyDescent="0.2">
      <c r="B53" s="168" t="s">
        <v>646</v>
      </c>
      <c r="C53" s="169"/>
      <c r="D53" s="170"/>
      <c r="E53" s="75">
        <f>MAX(E3:E51)</f>
        <v>6.7469999999999999</v>
      </c>
      <c r="F53" s="44">
        <f>MAX(F3:F51)</f>
        <v>6.1850000000000005</v>
      </c>
      <c r="G53" s="44"/>
      <c r="H53" s="44">
        <f>MAX(H3:H51)</f>
        <v>0.26100000000000001</v>
      </c>
      <c r="I53" s="44">
        <f>MAX(I3:I51)</f>
        <v>7.577</v>
      </c>
      <c r="J53" s="44">
        <f>MAX(J3:J51)</f>
        <v>8.25</v>
      </c>
      <c r="K53" s="44"/>
      <c r="L53" s="44"/>
      <c r="M53" s="44"/>
      <c r="N53" s="44"/>
      <c r="O53" s="13"/>
    </row>
    <row r="54" spans="2:15" x14ac:dyDescent="0.2">
      <c r="B54" s="171" t="s">
        <v>647</v>
      </c>
      <c r="C54" s="172"/>
      <c r="D54" s="173"/>
      <c r="E54" s="69">
        <f>MIN(E3:E51)</f>
        <v>-3.9729999999999999</v>
      </c>
      <c r="F54" s="64">
        <f>MIN(F3:F51)</f>
        <v>-7.577</v>
      </c>
      <c r="G54" s="64"/>
      <c r="H54" s="64">
        <f>MIN(H3:H51)</f>
        <v>-9.1999999999999998E-2</v>
      </c>
      <c r="I54" s="10">
        <f>MIN(I3:I51)</f>
        <v>-25.271999999999998</v>
      </c>
      <c r="J54" s="10">
        <f>MIN(J3:J51)</f>
        <v>-30.5</v>
      </c>
      <c r="K54" s="10"/>
      <c r="L54" s="10"/>
      <c r="M54" s="10"/>
      <c r="N54" s="10"/>
      <c r="O54" s="26"/>
    </row>
    <row r="55" spans="2:15" x14ac:dyDescent="0.2">
      <c r="B55" s="171" t="s">
        <v>648</v>
      </c>
      <c r="C55" s="172"/>
      <c r="D55" s="173"/>
      <c r="E55" s="69">
        <f>E53-E54</f>
        <v>10.719999999999999</v>
      </c>
      <c r="F55" s="64">
        <f>F53-F54</f>
        <v>13.762</v>
      </c>
      <c r="G55" s="64"/>
      <c r="H55" s="66">
        <f>H53-H54</f>
        <v>0.35299999999999998</v>
      </c>
      <c r="I55" s="10">
        <f>I53-I54</f>
        <v>32.848999999999997</v>
      </c>
      <c r="J55" s="10">
        <f>J53-J54</f>
        <v>38.75</v>
      </c>
      <c r="K55" s="10"/>
      <c r="L55" s="10"/>
      <c r="M55" s="10"/>
      <c r="N55" s="10"/>
      <c r="O55" s="26"/>
    </row>
    <row r="56" spans="2:15" ht="15.75" thickBot="1" x14ac:dyDescent="0.25">
      <c r="B56" s="174" t="s">
        <v>627</v>
      </c>
      <c r="C56" s="175"/>
      <c r="D56" s="176"/>
      <c r="E56" s="70"/>
      <c r="F56" s="27"/>
      <c r="G56" s="27">
        <f>SUM(G3:G52)</f>
        <v>165.37759648572194</v>
      </c>
      <c r="H56" s="27"/>
      <c r="I56" s="27"/>
      <c r="J56" s="27"/>
      <c r="K56" s="27">
        <f>SUM(K3:K52)</f>
        <v>0</v>
      </c>
      <c r="L56" s="27">
        <f>SUM(L3:L52)</f>
        <v>41650</v>
      </c>
      <c r="M56" s="27">
        <f>SUM(M3:M52)</f>
        <v>1093.1015541534873</v>
      </c>
      <c r="N56" s="27"/>
      <c r="O56" s="28"/>
    </row>
    <row r="57" spans="2:15" x14ac:dyDescent="0.2">
      <c r="E57" s="63"/>
    </row>
    <row r="58" spans="2:15" x14ac:dyDescent="0.2">
      <c r="E58" s="63"/>
    </row>
    <row r="59" spans="2:15" x14ac:dyDescent="0.2">
      <c r="B59" t="s">
        <v>614</v>
      </c>
      <c r="C59">
        <v>50</v>
      </c>
      <c r="E59" s="63" t="s">
        <v>628</v>
      </c>
      <c r="F59">
        <f>G56/COUNT(B3:B52)</f>
        <v>3.3075519297144389</v>
      </c>
      <c r="G59" t="s">
        <v>630</v>
      </c>
      <c r="H59">
        <f>EXP(F59)</f>
        <v>27.318166753234419</v>
      </c>
    </row>
    <row r="60" spans="2:15" x14ac:dyDescent="0.2">
      <c r="B60" t="s">
        <v>615</v>
      </c>
      <c r="C60">
        <v>25</v>
      </c>
      <c r="E60" s="63" t="s">
        <v>629</v>
      </c>
      <c r="F60">
        <f>M56/L56</f>
        <v>2.6244935273793214E-2</v>
      </c>
      <c r="G60" t="s">
        <v>631</v>
      </c>
      <c r="H60">
        <f>EXP(F60)</f>
        <v>1.0265923663639596</v>
      </c>
    </row>
    <row r="61" spans="2:15" x14ac:dyDescent="0.2">
      <c r="B61" s="65" t="s">
        <v>651</v>
      </c>
      <c r="C61">
        <f>-((2*C60)-1)</f>
        <v>-49</v>
      </c>
      <c r="E61" s="63"/>
    </row>
    <row r="62" spans="2:15" x14ac:dyDescent="0.2">
      <c r="E62" s="63"/>
    </row>
    <row r="63" spans="2:15" x14ac:dyDescent="0.2">
      <c r="E63" s="63"/>
    </row>
    <row r="64" spans="2:15" x14ac:dyDescent="0.2">
      <c r="E64" s="63"/>
    </row>
    <row r="65" spans="5:5" x14ac:dyDescent="0.2">
      <c r="E65" s="63"/>
    </row>
    <row r="66" spans="5:5" x14ac:dyDescent="0.2">
      <c r="E66" s="63"/>
    </row>
    <row r="67" spans="5:5" x14ac:dyDescent="0.2">
      <c r="E67" s="63"/>
    </row>
    <row r="68" spans="5:5" x14ac:dyDescent="0.2">
      <c r="E68" s="63"/>
    </row>
    <row r="69" spans="5:5" x14ac:dyDescent="0.2">
      <c r="E69" s="63"/>
    </row>
    <row r="70" spans="5:5" x14ac:dyDescent="0.2">
      <c r="E70" s="63"/>
    </row>
    <row r="71" spans="5:5" x14ac:dyDescent="0.2">
      <c r="E71" s="63"/>
    </row>
    <row r="72" spans="5:5" x14ac:dyDescent="0.2">
      <c r="E72" s="63"/>
    </row>
    <row r="73" spans="5:5" x14ac:dyDescent="0.2">
      <c r="E73" s="63"/>
    </row>
    <row r="74" spans="5:5" x14ac:dyDescent="0.2">
      <c r="E74" s="63"/>
    </row>
    <row r="75" spans="5:5" x14ac:dyDescent="0.2">
      <c r="E75" s="63"/>
    </row>
    <row r="76" spans="5:5" x14ac:dyDescent="0.2">
      <c r="E76" s="63"/>
    </row>
    <row r="77" spans="5:5" x14ac:dyDescent="0.2">
      <c r="E77" s="63"/>
    </row>
    <row r="78" spans="5:5" x14ac:dyDescent="0.2">
      <c r="E78" s="63"/>
    </row>
    <row r="79" spans="5:5" x14ac:dyDescent="0.2">
      <c r="E79" s="63"/>
    </row>
    <row r="80" spans="5:5" x14ac:dyDescent="0.2">
      <c r="E80" s="63"/>
    </row>
    <row r="81" spans="5:5" x14ac:dyDescent="0.2">
      <c r="E81" s="63"/>
    </row>
    <row r="82" spans="5:5" x14ac:dyDescent="0.2">
      <c r="E82" s="63"/>
    </row>
    <row r="83" spans="5:5" x14ac:dyDescent="0.2">
      <c r="E83" s="63"/>
    </row>
    <row r="84" spans="5:5" x14ac:dyDescent="0.2">
      <c r="E84" s="63"/>
    </row>
    <row r="85" spans="5:5" x14ac:dyDescent="0.2">
      <c r="E85" s="63"/>
    </row>
    <row r="86" spans="5:5" x14ac:dyDescent="0.2">
      <c r="E86" s="63"/>
    </row>
    <row r="87" spans="5:5" x14ac:dyDescent="0.2">
      <c r="E87" s="63"/>
    </row>
    <row r="88" spans="5:5" x14ac:dyDescent="0.2">
      <c r="E88" s="63"/>
    </row>
    <row r="89" spans="5:5" x14ac:dyDescent="0.2">
      <c r="E89" s="63"/>
    </row>
    <row r="90" spans="5:5" x14ac:dyDescent="0.2">
      <c r="E90" s="63"/>
    </row>
    <row r="91" spans="5:5" x14ac:dyDescent="0.2">
      <c r="E91" s="63"/>
    </row>
    <row r="92" spans="5:5" x14ac:dyDescent="0.2">
      <c r="E92" s="63"/>
    </row>
    <row r="93" spans="5:5" x14ac:dyDescent="0.2">
      <c r="E93" s="63"/>
    </row>
    <row r="94" spans="5:5" x14ac:dyDescent="0.2">
      <c r="E94" s="63"/>
    </row>
    <row r="95" spans="5:5" x14ac:dyDescent="0.2">
      <c r="E95" s="63"/>
    </row>
    <row r="96" spans="5:5" x14ac:dyDescent="0.2">
      <c r="E96" s="63"/>
    </row>
    <row r="97" spans="5:5" x14ac:dyDescent="0.2">
      <c r="E97" s="63"/>
    </row>
    <row r="98" spans="5:5" x14ac:dyDescent="0.2">
      <c r="E98" s="63"/>
    </row>
    <row r="99" spans="5:5" x14ac:dyDescent="0.2">
      <c r="E99" s="63"/>
    </row>
    <row r="100" spans="5:5" x14ac:dyDescent="0.2">
      <c r="E100" s="63"/>
    </row>
    <row r="101" spans="5:5" x14ac:dyDescent="0.2">
      <c r="E101" s="63"/>
    </row>
    <row r="102" spans="5:5" x14ac:dyDescent="0.2">
      <c r="E102" s="63"/>
    </row>
    <row r="103" spans="5:5" x14ac:dyDescent="0.2">
      <c r="E103" s="63"/>
    </row>
    <row r="104" spans="5:5" x14ac:dyDescent="0.2">
      <c r="E104" s="63"/>
    </row>
    <row r="105" spans="5:5" x14ac:dyDescent="0.2">
      <c r="E105" s="63"/>
    </row>
    <row r="106" spans="5:5" x14ac:dyDescent="0.2">
      <c r="E106" s="63"/>
    </row>
    <row r="107" spans="5:5" x14ac:dyDescent="0.2">
      <c r="E107" s="63"/>
    </row>
    <row r="108" spans="5:5" x14ac:dyDescent="0.2">
      <c r="E108" s="63"/>
    </row>
    <row r="109" spans="5:5" x14ac:dyDescent="0.2">
      <c r="E109" s="63"/>
    </row>
    <row r="110" spans="5:5" x14ac:dyDescent="0.2">
      <c r="E110" s="63"/>
    </row>
    <row r="111" spans="5:5" x14ac:dyDescent="0.2">
      <c r="E111" s="63"/>
    </row>
    <row r="112" spans="5:5" x14ac:dyDescent="0.2">
      <c r="E112" s="63"/>
    </row>
    <row r="113" spans="5:5" x14ac:dyDescent="0.2">
      <c r="E113" s="63"/>
    </row>
    <row r="114" spans="5:5" x14ac:dyDescent="0.2">
      <c r="E114" s="63"/>
    </row>
    <row r="115" spans="5:5" x14ac:dyDescent="0.2">
      <c r="E115" s="63"/>
    </row>
    <row r="116" spans="5:5" x14ac:dyDescent="0.2">
      <c r="E116" s="63"/>
    </row>
    <row r="117" spans="5:5" x14ac:dyDescent="0.2">
      <c r="E117" s="63"/>
    </row>
    <row r="118" spans="5:5" x14ac:dyDescent="0.2">
      <c r="E118" s="63"/>
    </row>
    <row r="119" spans="5:5" x14ac:dyDescent="0.2">
      <c r="E119" s="63"/>
    </row>
    <row r="120" spans="5:5" x14ac:dyDescent="0.2">
      <c r="E120" s="63"/>
    </row>
    <row r="121" spans="5:5" x14ac:dyDescent="0.2">
      <c r="E121" s="63"/>
    </row>
    <row r="122" spans="5:5" x14ac:dyDescent="0.2">
      <c r="E122" s="63"/>
    </row>
    <row r="123" spans="5:5" x14ac:dyDescent="0.2">
      <c r="E123" s="63"/>
    </row>
    <row r="124" spans="5:5" x14ac:dyDescent="0.2">
      <c r="E124" s="63"/>
    </row>
    <row r="125" spans="5:5" x14ac:dyDescent="0.2">
      <c r="E125" s="63"/>
    </row>
    <row r="126" spans="5:5" x14ac:dyDescent="0.2">
      <c r="E126" s="63"/>
    </row>
    <row r="127" spans="5:5" x14ac:dyDescent="0.2">
      <c r="E127" s="63"/>
    </row>
    <row r="128" spans="5:5" x14ac:dyDescent="0.2">
      <c r="E128" s="63"/>
    </row>
    <row r="129" spans="5:5" x14ac:dyDescent="0.2">
      <c r="E129" s="63"/>
    </row>
    <row r="130" spans="5:5" x14ac:dyDescent="0.2">
      <c r="E130" s="63"/>
    </row>
    <row r="131" spans="5:5" x14ac:dyDescent="0.2">
      <c r="E131" s="63"/>
    </row>
    <row r="132" spans="5:5" x14ac:dyDescent="0.2">
      <c r="E132" s="63"/>
    </row>
    <row r="133" spans="5:5" x14ac:dyDescent="0.2">
      <c r="E133" s="63"/>
    </row>
    <row r="134" spans="5:5" x14ac:dyDescent="0.2">
      <c r="E134" s="63"/>
    </row>
    <row r="135" spans="5:5" x14ac:dyDescent="0.2">
      <c r="E135" s="63"/>
    </row>
    <row r="136" spans="5:5" x14ac:dyDescent="0.2">
      <c r="E136" s="63"/>
    </row>
    <row r="137" spans="5:5" x14ac:dyDescent="0.2">
      <c r="E137" s="63"/>
    </row>
    <row r="138" spans="5:5" x14ac:dyDescent="0.2">
      <c r="E138" s="63"/>
    </row>
    <row r="139" spans="5:5" x14ac:dyDescent="0.2">
      <c r="E139" s="63"/>
    </row>
    <row r="140" spans="5:5" x14ac:dyDescent="0.2">
      <c r="E140" s="63"/>
    </row>
    <row r="141" spans="5:5" x14ac:dyDescent="0.2">
      <c r="E141" s="63"/>
    </row>
    <row r="142" spans="5:5" x14ac:dyDescent="0.2">
      <c r="E142" s="63"/>
    </row>
    <row r="143" spans="5:5" x14ac:dyDescent="0.2">
      <c r="E143" s="63"/>
    </row>
    <row r="144" spans="5:5" x14ac:dyDescent="0.2">
      <c r="E144" s="63"/>
    </row>
    <row r="145" spans="5:5" x14ac:dyDescent="0.2">
      <c r="E145" s="63"/>
    </row>
    <row r="146" spans="5:5" x14ac:dyDescent="0.2">
      <c r="E146" s="63"/>
    </row>
    <row r="147" spans="5:5" x14ac:dyDescent="0.2">
      <c r="E147" s="63"/>
    </row>
    <row r="148" spans="5:5" x14ac:dyDescent="0.2">
      <c r="E148" s="63"/>
    </row>
    <row r="149" spans="5:5" x14ac:dyDescent="0.2">
      <c r="E149" s="63"/>
    </row>
    <row r="150" spans="5:5" x14ac:dyDescent="0.2">
      <c r="E150" s="63"/>
    </row>
    <row r="151" spans="5:5" x14ac:dyDescent="0.2">
      <c r="E151" s="63"/>
    </row>
    <row r="152" spans="5:5" x14ac:dyDescent="0.2">
      <c r="E152" s="63"/>
    </row>
    <row r="153" spans="5:5" x14ac:dyDescent="0.2">
      <c r="E153" s="63"/>
    </row>
    <row r="154" spans="5:5" x14ac:dyDescent="0.2">
      <c r="E154" s="63"/>
    </row>
    <row r="155" spans="5:5" x14ac:dyDescent="0.2">
      <c r="E155" s="63"/>
    </row>
    <row r="156" spans="5:5" x14ac:dyDescent="0.2">
      <c r="E156" s="63"/>
    </row>
    <row r="157" spans="5:5" x14ac:dyDescent="0.2">
      <c r="E157" s="63"/>
    </row>
    <row r="158" spans="5:5" x14ac:dyDescent="0.2">
      <c r="E158" s="63"/>
    </row>
    <row r="159" spans="5:5" x14ac:dyDescent="0.2">
      <c r="E159" s="63"/>
    </row>
    <row r="160" spans="5:5" x14ac:dyDescent="0.2">
      <c r="E160" s="63"/>
    </row>
    <row r="161" spans="5:5" x14ac:dyDescent="0.2">
      <c r="E161" s="63"/>
    </row>
    <row r="162" spans="5:5" x14ac:dyDescent="0.2">
      <c r="E162" s="63"/>
    </row>
    <row r="163" spans="5:5" x14ac:dyDescent="0.2">
      <c r="E163" s="63"/>
    </row>
    <row r="164" spans="5:5" x14ac:dyDescent="0.2">
      <c r="E164" s="63"/>
    </row>
    <row r="165" spans="5:5" x14ac:dyDescent="0.2">
      <c r="E165" s="63"/>
    </row>
    <row r="166" spans="5:5" x14ac:dyDescent="0.2">
      <c r="E166" s="63"/>
    </row>
    <row r="167" spans="5:5" x14ac:dyDescent="0.2">
      <c r="E167" s="63"/>
    </row>
    <row r="168" spans="5:5" x14ac:dyDescent="0.2">
      <c r="E168" s="63"/>
    </row>
    <row r="169" spans="5:5" x14ac:dyDescent="0.2">
      <c r="E169" s="63"/>
    </row>
    <row r="170" spans="5:5" x14ac:dyDescent="0.2">
      <c r="E170" s="63"/>
    </row>
    <row r="171" spans="5:5" x14ac:dyDescent="0.2">
      <c r="E171" s="63"/>
    </row>
    <row r="172" spans="5:5" x14ac:dyDescent="0.2">
      <c r="E172" s="63"/>
    </row>
    <row r="173" spans="5:5" x14ac:dyDescent="0.2">
      <c r="E173" s="63"/>
    </row>
    <row r="174" spans="5:5" x14ac:dyDescent="0.2">
      <c r="E174" s="63"/>
    </row>
    <row r="175" spans="5:5" x14ac:dyDescent="0.2">
      <c r="E175" s="63"/>
    </row>
    <row r="176" spans="5:5" x14ac:dyDescent="0.2">
      <c r="E176" s="63"/>
    </row>
    <row r="177" spans="5:5" x14ac:dyDescent="0.2">
      <c r="E177" s="63"/>
    </row>
    <row r="178" spans="5:5" x14ac:dyDescent="0.2">
      <c r="E178" s="63"/>
    </row>
    <row r="179" spans="5:5" x14ac:dyDescent="0.2">
      <c r="E179" s="63"/>
    </row>
    <row r="180" spans="5:5" x14ac:dyDescent="0.2">
      <c r="E180" s="63"/>
    </row>
    <row r="181" spans="5:5" x14ac:dyDescent="0.2">
      <c r="E181" s="63"/>
    </row>
    <row r="182" spans="5:5" x14ac:dyDescent="0.2">
      <c r="E182" s="63"/>
    </row>
    <row r="183" spans="5:5" x14ac:dyDescent="0.2">
      <c r="E183" s="63"/>
    </row>
    <row r="184" spans="5:5" x14ac:dyDescent="0.2">
      <c r="E184" s="63"/>
    </row>
    <row r="185" spans="5:5" x14ac:dyDescent="0.2">
      <c r="E185" s="63"/>
    </row>
    <row r="186" spans="5:5" x14ac:dyDescent="0.2">
      <c r="E186" s="63"/>
    </row>
    <row r="187" spans="5:5" x14ac:dyDescent="0.2">
      <c r="E187" s="63"/>
    </row>
    <row r="188" spans="5:5" x14ac:dyDescent="0.2">
      <c r="E188" s="63"/>
    </row>
    <row r="189" spans="5:5" x14ac:dyDescent="0.2">
      <c r="E189" s="63"/>
    </row>
    <row r="190" spans="5:5" x14ac:dyDescent="0.2">
      <c r="E190" s="63"/>
    </row>
    <row r="191" spans="5:5" x14ac:dyDescent="0.2">
      <c r="E191" s="63"/>
    </row>
    <row r="192" spans="5:5" x14ac:dyDescent="0.2">
      <c r="E192" s="63"/>
    </row>
    <row r="193" spans="5:5" x14ac:dyDescent="0.2">
      <c r="E193" s="63"/>
    </row>
    <row r="194" spans="5:5" x14ac:dyDescent="0.2">
      <c r="E194" s="63"/>
    </row>
    <row r="195" spans="5:5" x14ac:dyDescent="0.2">
      <c r="E195" s="63"/>
    </row>
    <row r="196" spans="5:5" x14ac:dyDescent="0.2">
      <c r="E196" s="63"/>
    </row>
    <row r="197" spans="5:5" x14ac:dyDescent="0.2">
      <c r="E197" s="63"/>
    </row>
    <row r="198" spans="5:5" x14ac:dyDescent="0.2">
      <c r="E198" s="63"/>
    </row>
    <row r="199" spans="5:5" x14ac:dyDescent="0.2">
      <c r="E199" s="63"/>
    </row>
    <row r="200" spans="5:5" x14ac:dyDescent="0.2">
      <c r="E200" s="63"/>
    </row>
    <row r="201" spans="5:5" x14ac:dyDescent="0.2">
      <c r="E201" s="63"/>
    </row>
    <row r="202" spans="5:5" x14ac:dyDescent="0.2">
      <c r="E202" s="63"/>
    </row>
    <row r="203" spans="5:5" x14ac:dyDescent="0.2">
      <c r="E203" s="63"/>
    </row>
    <row r="204" spans="5:5" x14ac:dyDescent="0.2">
      <c r="E204" s="63"/>
    </row>
    <row r="205" spans="5:5" x14ac:dyDescent="0.2">
      <c r="E205" s="63"/>
    </row>
    <row r="206" spans="5:5" x14ac:dyDescent="0.2">
      <c r="E206" s="63"/>
    </row>
    <row r="207" spans="5:5" x14ac:dyDescent="0.2">
      <c r="E207" s="63"/>
    </row>
    <row r="208" spans="5:5" x14ac:dyDescent="0.2">
      <c r="E208" s="63"/>
    </row>
    <row r="209" spans="5:5" x14ac:dyDescent="0.2">
      <c r="E209" s="63"/>
    </row>
    <row r="210" spans="5:5" x14ac:dyDescent="0.2">
      <c r="E210" s="63"/>
    </row>
    <row r="211" spans="5:5" x14ac:dyDescent="0.2">
      <c r="E211" s="63"/>
    </row>
    <row r="212" spans="5:5" x14ac:dyDescent="0.2">
      <c r="E212" s="63"/>
    </row>
    <row r="213" spans="5:5" x14ac:dyDescent="0.2">
      <c r="E213" s="63"/>
    </row>
    <row r="214" spans="5:5" x14ac:dyDescent="0.2">
      <c r="E214" s="63"/>
    </row>
    <row r="215" spans="5:5" x14ac:dyDescent="0.2">
      <c r="E215" s="63"/>
    </row>
    <row r="216" spans="5:5" x14ac:dyDescent="0.2">
      <c r="E216" s="63"/>
    </row>
    <row r="217" spans="5:5" x14ac:dyDescent="0.2">
      <c r="E217" s="63"/>
    </row>
    <row r="218" spans="5:5" x14ac:dyDescent="0.2">
      <c r="E218" s="63"/>
    </row>
    <row r="219" spans="5:5" x14ac:dyDescent="0.2">
      <c r="E219" s="63"/>
    </row>
    <row r="220" spans="5:5" x14ac:dyDescent="0.2">
      <c r="E220" s="63"/>
    </row>
    <row r="221" spans="5:5" x14ac:dyDescent="0.2">
      <c r="E221" s="63"/>
    </row>
    <row r="222" spans="5:5" x14ac:dyDescent="0.2">
      <c r="E222" s="63"/>
    </row>
    <row r="223" spans="5:5" x14ac:dyDescent="0.2">
      <c r="E223" s="63"/>
    </row>
    <row r="224" spans="5:5" x14ac:dyDescent="0.2">
      <c r="E224" s="63"/>
    </row>
    <row r="225" spans="5:5" x14ac:dyDescent="0.2">
      <c r="E225" s="63"/>
    </row>
    <row r="226" spans="5:5" x14ac:dyDescent="0.2">
      <c r="E226" s="63"/>
    </row>
    <row r="227" spans="5:5" x14ac:dyDescent="0.2">
      <c r="E227" s="63"/>
    </row>
    <row r="228" spans="5:5" x14ac:dyDescent="0.2">
      <c r="E228" s="63"/>
    </row>
    <row r="229" spans="5:5" x14ac:dyDescent="0.2">
      <c r="E229" s="63"/>
    </row>
    <row r="230" spans="5:5" x14ac:dyDescent="0.2">
      <c r="E230" s="63"/>
    </row>
    <row r="231" spans="5:5" x14ac:dyDescent="0.2">
      <c r="E231" s="63"/>
    </row>
    <row r="232" spans="5:5" x14ac:dyDescent="0.2">
      <c r="E232" s="63"/>
    </row>
    <row r="233" spans="5:5" x14ac:dyDescent="0.2">
      <c r="E233" s="63"/>
    </row>
    <row r="234" spans="5:5" x14ac:dyDescent="0.2">
      <c r="E234" s="63"/>
    </row>
    <row r="235" spans="5:5" x14ac:dyDescent="0.2">
      <c r="E235" s="63"/>
    </row>
    <row r="236" spans="5:5" x14ac:dyDescent="0.2">
      <c r="E236" s="63"/>
    </row>
    <row r="237" spans="5:5" x14ac:dyDescent="0.2">
      <c r="E237" s="63"/>
    </row>
    <row r="238" spans="5:5" x14ac:dyDescent="0.2">
      <c r="E238" s="63"/>
    </row>
    <row r="239" spans="5:5" x14ac:dyDescent="0.2">
      <c r="E239" s="63"/>
    </row>
    <row r="240" spans="5:5" x14ac:dyDescent="0.2">
      <c r="E240" s="63"/>
    </row>
    <row r="241" spans="5:5" x14ac:dyDescent="0.2">
      <c r="E241" s="63"/>
    </row>
    <row r="242" spans="5:5" x14ac:dyDescent="0.2">
      <c r="E242" s="63"/>
    </row>
    <row r="243" spans="5:5" x14ac:dyDescent="0.2">
      <c r="E243" s="63"/>
    </row>
    <row r="244" spans="5:5" x14ac:dyDescent="0.2">
      <c r="E244" s="63"/>
    </row>
    <row r="245" spans="5:5" x14ac:dyDescent="0.2">
      <c r="E245" s="63"/>
    </row>
    <row r="246" spans="5:5" x14ac:dyDescent="0.2">
      <c r="E246" s="63"/>
    </row>
    <row r="247" spans="5:5" x14ac:dyDescent="0.2">
      <c r="E247" s="63"/>
    </row>
    <row r="248" spans="5:5" x14ac:dyDescent="0.2">
      <c r="E248" s="63"/>
    </row>
    <row r="249" spans="5:5" x14ac:dyDescent="0.2">
      <c r="E249" s="63"/>
    </row>
    <row r="250" spans="5:5" x14ac:dyDescent="0.2">
      <c r="E250" s="63"/>
    </row>
    <row r="251" spans="5:5" x14ac:dyDescent="0.2">
      <c r="E251" s="63"/>
    </row>
    <row r="252" spans="5:5" x14ac:dyDescent="0.2">
      <c r="E252" s="63"/>
    </row>
    <row r="253" spans="5:5" x14ac:dyDescent="0.2">
      <c r="E253" s="63"/>
    </row>
    <row r="254" spans="5:5" x14ac:dyDescent="0.2">
      <c r="E254" s="63"/>
    </row>
    <row r="255" spans="5:5" x14ac:dyDescent="0.2">
      <c r="E255" s="63"/>
    </row>
    <row r="256" spans="5:5" x14ac:dyDescent="0.2">
      <c r="E256" s="63"/>
    </row>
    <row r="257" spans="5:5" x14ac:dyDescent="0.2">
      <c r="E257" s="63"/>
    </row>
    <row r="258" spans="5:5" x14ac:dyDescent="0.2">
      <c r="E258" s="63"/>
    </row>
    <row r="259" spans="5:5" x14ac:dyDescent="0.2">
      <c r="E259" s="63"/>
    </row>
    <row r="260" spans="5:5" x14ac:dyDescent="0.2">
      <c r="E260" s="63"/>
    </row>
    <row r="261" spans="5:5" x14ac:dyDescent="0.2">
      <c r="E261" s="63"/>
    </row>
    <row r="262" spans="5:5" x14ac:dyDescent="0.2">
      <c r="E262" s="63"/>
    </row>
    <row r="263" spans="5:5" x14ac:dyDescent="0.2">
      <c r="E263" s="63"/>
    </row>
    <row r="264" spans="5:5" x14ac:dyDescent="0.2">
      <c r="E264" s="63"/>
    </row>
    <row r="265" spans="5:5" x14ac:dyDescent="0.2">
      <c r="E265" s="63"/>
    </row>
    <row r="266" spans="5:5" x14ac:dyDescent="0.2">
      <c r="E266" s="63"/>
    </row>
    <row r="267" spans="5:5" x14ac:dyDescent="0.2">
      <c r="E267" s="63"/>
    </row>
    <row r="268" spans="5:5" x14ac:dyDescent="0.2">
      <c r="E268" s="63"/>
    </row>
    <row r="269" spans="5:5" x14ac:dyDescent="0.2">
      <c r="E269" s="63"/>
    </row>
    <row r="270" spans="5:5" x14ac:dyDescent="0.2">
      <c r="E270" s="63"/>
    </row>
    <row r="271" spans="5:5" x14ac:dyDescent="0.2">
      <c r="E271" s="63"/>
    </row>
    <row r="272" spans="5:5" x14ac:dyDescent="0.2">
      <c r="E272" s="63"/>
    </row>
    <row r="273" spans="5:5" x14ac:dyDescent="0.2">
      <c r="E273" s="63"/>
    </row>
    <row r="274" spans="5:5" x14ac:dyDescent="0.2">
      <c r="E274" s="63"/>
    </row>
    <row r="275" spans="5:5" x14ac:dyDescent="0.2">
      <c r="E275" s="63"/>
    </row>
    <row r="276" spans="5:5" x14ac:dyDescent="0.2">
      <c r="E276" s="63"/>
    </row>
    <row r="277" spans="5:5" x14ac:dyDescent="0.2">
      <c r="E277" s="63"/>
    </row>
    <row r="278" spans="5:5" x14ac:dyDescent="0.2">
      <c r="E278" s="63"/>
    </row>
    <row r="279" spans="5:5" x14ac:dyDescent="0.2">
      <c r="E279" s="63"/>
    </row>
    <row r="280" spans="5:5" x14ac:dyDescent="0.2">
      <c r="E280" s="63"/>
    </row>
    <row r="281" spans="5:5" x14ac:dyDescent="0.2">
      <c r="E281" s="63"/>
    </row>
    <row r="282" spans="5:5" x14ac:dyDescent="0.2">
      <c r="E282" s="63"/>
    </row>
    <row r="283" spans="5:5" x14ac:dyDescent="0.2">
      <c r="E283" s="63"/>
    </row>
    <row r="284" spans="5:5" x14ac:dyDescent="0.2">
      <c r="E284" s="63"/>
    </row>
    <row r="285" spans="5:5" x14ac:dyDescent="0.2">
      <c r="E285" s="63"/>
    </row>
    <row r="286" spans="5:5" x14ac:dyDescent="0.2">
      <c r="E286" s="63"/>
    </row>
    <row r="287" spans="5:5" x14ac:dyDescent="0.2">
      <c r="E287" s="63"/>
    </row>
    <row r="288" spans="5:5" x14ac:dyDescent="0.2">
      <c r="E288" s="63"/>
    </row>
    <row r="289" spans="5:5" x14ac:dyDescent="0.2">
      <c r="E289" s="63"/>
    </row>
    <row r="290" spans="5:5" x14ac:dyDescent="0.2">
      <c r="E290" s="63"/>
    </row>
    <row r="291" spans="5:5" x14ac:dyDescent="0.2">
      <c r="E291" s="63"/>
    </row>
    <row r="292" spans="5:5" x14ac:dyDescent="0.2">
      <c r="E292" s="63"/>
    </row>
    <row r="293" spans="5:5" x14ac:dyDescent="0.2">
      <c r="E293" s="63"/>
    </row>
    <row r="294" spans="5:5" x14ac:dyDescent="0.2">
      <c r="E294" s="63"/>
    </row>
    <row r="295" spans="5:5" x14ac:dyDescent="0.2">
      <c r="E295" s="63"/>
    </row>
    <row r="296" spans="5:5" x14ac:dyDescent="0.2">
      <c r="E296" s="63"/>
    </row>
    <row r="297" spans="5:5" x14ac:dyDescent="0.2">
      <c r="E297" s="63"/>
    </row>
    <row r="298" spans="5:5" x14ac:dyDescent="0.2">
      <c r="E298" s="63"/>
    </row>
    <row r="299" spans="5:5" x14ac:dyDescent="0.2">
      <c r="E299" s="63"/>
    </row>
    <row r="300" spans="5:5" x14ac:dyDescent="0.2">
      <c r="E300" s="63"/>
    </row>
    <row r="301" spans="5:5" x14ac:dyDescent="0.2">
      <c r="E301" s="63"/>
    </row>
    <row r="302" spans="5:5" x14ac:dyDescent="0.2">
      <c r="E302" s="63"/>
    </row>
    <row r="303" spans="5:5" x14ac:dyDescent="0.2">
      <c r="E303" s="63"/>
    </row>
    <row r="304" spans="5:5" x14ac:dyDescent="0.2">
      <c r="E304" s="63"/>
    </row>
    <row r="305" spans="5:5" x14ac:dyDescent="0.2">
      <c r="E305" s="63"/>
    </row>
    <row r="306" spans="5:5" x14ac:dyDescent="0.2">
      <c r="E306" s="63"/>
    </row>
    <row r="307" spans="5:5" x14ac:dyDescent="0.2">
      <c r="E307" s="63"/>
    </row>
    <row r="308" spans="5:5" x14ac:dyDescent="0.2">
      <c r="E308" s="63"/>
    </row>
    <row r="309" spans="5:5" x14ac:dyDescent="0.2">
      <c r="E309" s="63"/>
    </row>
    <row r="310" spans="5:5" x14ac:dyDescent="0.2">
      <c r="E310" s="63"/>
    </row>
    <row r="311" spans="5:5" x14ac:dyDescent="0.2">
      <c r="E311" s="63"/>
    </row>
    <row r="312" spans="5:5" x14ac:dyDescent="0.2">
      <c r="E312" s="63"/>
    </row>
    <row r="313" spans="5:5" x14ac:dyDescent="0.2">
      <c r="E313" s="63"/>
    </row>
    <row r="314" spans="5:5" x14ac:dyDescent="0.2">
      <c r="E314" s="63"/>
    </row>
    <row r="315" spans="5:5" x14ac:dyDescent="0.2">
      <c r="E315" s="63"/>
    </row>
    <row r="316" spans="5:5" x14ac:dyDescent="0.2">
      <c r="E316" s="63"/>
    </row>
    <row r="317" spans="5:5" x14ac:dyDescent="0.2">
      <c r="E317" s="63"/>
    </row>
    <row r="318" spans="5:5" x14ac:dyDescent="0.2">
      <c r="E318" s="63"/>
    </row>
    <row r="319" spans="5:5" x14ac:dyDescent="0.2">
      <c r="E319" s="63"/>
    </row>
    <row r="320" spans="5:5" x14ac:dyDescent="0.2">
      <c r="E320" s="63"/>
    </row>
    <row r="321" spans="5:5" x14ac:dyDescent="0.2">
      <c r="E321" s="63"/>
    </row>
    <row r="322" spans="5:5" x14ac:dyDescent="0.2">
      <c r="E322" s="63"/>
    </row>
    <row r="323" spans="5:5" x14ac:dyDescent="0.2">
      <c r="E323" s="63"/>
    </row>
    <row r="324" spans="5:5" x14ac:dyDescent="0.2">
      <c r="E324" s="63"/>
    </row>
    <row r="325" spans="5:5" x14ac:dyDescent="0.2">
      <c r="E325" s="63"/>
    </row>
    <row r="326" spans="5:5" x14ac:dyDescent="0.2">
      <c r="E326" s="63"/>
    </row>
    <row r="327" spans="5:5" x14ac:dyDescent="0.2">
      <c r="E327" s="63"/>
    </row>
    <row r="328" spans="5:5" x14ac:dyDescent="0.2">
      <c r="E328" s="63"/>
    </row>
    <row r="329" spans="5:5" x14ac:dyDescent="0.2">
      <c r="E329" s="63"/>
    </row>
    <row r="330" spans="5:5" x14ac:dyDescent="0.2">
      <c r="E330" s="63"/>
    </row>
    <row r="331" spans="5:5" x14ac:dyDescent="0.2">
      <c r="E331" s="63"/>
    </row>
    <row r="332" spans="5:5" x14ac:dyDescent="0.2">
      <c r="E332" s="63"/>
    </row>
    <row r="333" spans="5:5" x14ac:dyDescent="0.2">
      <c r="E333" s="63"/>
    </row>
    <row r="334" spans="5:5" x14ac:dyDescent="0.2">
      <c r="E334" s="63"/>
    </row>
    <row r="335" spans="5:5" x14ac:dyDescent="0.2">
      <c r="E335" s="63"/>
    </row>
    <row r="336" spans="5:5" x14ac:dyDescent="0.2">
      <c r="E336" s="63"/>
    </row>
    <row r="337" spans="5:5" x14ac:dyDescent="0.2">
      <c r="E337" s="63"/>
    </row>
    <row r="338" spans="5:5" x14ac:dyDescent="0.2">
      <c r="E338" s="63"/>
    </row>
    <row r="339" spans="5:5" x14ac:dyDescent="0.2">
      <c r="E339" s="63"/>
    </row>
    <row r="340" spans="5:5" x14ac:dyDescent="0.2">
      <c r="E340" s="63"/>
    </row>
    <row r="341" spans="5:5" x14ac:dyDescent="0.2">
      <c r="E341" s="63"/>
    </row>
    <row r="342" spans="5:5" x14ac:dyDescent="0.2">
      <c r="E342" s="63"/>
    </row>
    <row r="343" spans="5:5" x14ac:dyDescent="0.2">
      <c r="E343" s="63"/>
    </row>
    <row r="344" spans="5:5" x14ac:dyDescent="0.2">
      <c r="E344" s="63"/>
    </row>
    <row r="345" spans="5:5" x14ac:dyDescent="0.2">
      <c r="E345" s="63"/>
    </row>
    <row r="346" spans="5:5" x14ac:dyDescent="0.2">
      <c r="E346" s="63"/>
    </row>
    <row r="347" spans="5:5" x14ac:dyDescent="0.2">
      <c r="E347" s="63"/>
    </row>
    <row r="348" spans="5:5" x14ac:dyDescent="0.2">
      <c r="E348" s="63"/>
    </row>
    <row r="349" spans="5:5" x14ac:dyDescent="0.2">
      <c r="E349" s="63"/>
    </row>
    <row r="350" spans="5:5" x14ac:dyDescent="0.2">
      <c r="E350" s="63"/>
    </row>
    <row r="351" spans="5:5" x14ac:dyDescent="0.2">
      <c r="E351" s="63"/>
    </row>
    <row r="352" spans="5:5" x14ac:dyDescent="0.2">
      <c r="E352" s="63"/>
    </row>
    <row r="353" spans="5:5" x14ac:dyDescent="0.2">
      <c r="E353" s="63"/>
    </row>
    <row r="354" spans="5:5" x14ac:dyDescent="0.2">
      <c r="E354" s="63"/>
    </row>
    <row r="355" spans="5:5" x14ac:dyDescent="0.2">
      <c r="E355" s="63"/>
    </row>
    <row r="356" spans="5:5" x14ac:dyDescent="0.2">
      <c r="E356" s="63"/>
    </row>
    <row r="357" spans="5:5" x14ac:dyDescent="0.2">
      <c r="E357" s="63"/>
    </row>
    <row r="358" spans="5:5" x14ac:dyDescent="0.2">
      <c r="E358" s="63"/>
    </row>
    <row r="359" spans="5:5" x14ac:dyDescent="0.2">
      <c r="E359" s="63"/>
    </row>
    <row r="360" spans="5:5" x14ac:dyDescent="0.2">
      <c r="E360" s="63"/>
    </row>
    <row r="361" spans="5:5" x14ac:dyDescent="0.2">
      <c r="E361" s="63"/>
    </row>
    <row r="362" spans="5:5" x14ac:dyDescent="0.2">
      <c r="E362" s="63"/>
    </row>
    <row r="363" spans="5:5" x14ac:dyDescent="0.2">
      <c r="E363" s="63"/>
    </row>
    <row r="364" spans="5:5" x14ac:dyDescent="0.2">
      <c r="E364" s="63"/>
    </row>
    <row r="365" spans="5:5" x14ac:dyDescent="0.2">
      <c r="E365" s="63"/>
    </row>
    <row r="366" spans="5:5" x14ac:dyDescent="0.2">
      <c r="E366" s="63"/>
    </row>
    <row r="367" spans="5:5" x14ac:dyDescent="0.2">
      <c r="E367" s="63"/>
    </row>
    <row r="368" spans="5:5" x14ac:dyDescent="0.2">
      <c r="E368" s="63"/>
    </row>
    <row r="369" spans="5:5" x14ac:dyDescent="0.2">
      <c r="E369" s="63"/>
    </row>
    <row r="370" spans="5:5" x14ac:dyDescent="0.2">
      <c r="E370" s="63"/>
    </row>
    <row r="371" spans="5:5" x14ac:dyDescent="0.2">
      <c r="E371" s="63"/>
    </row>
    <row r="372" spans="5:5" x14ac:dyDescent="0.2">
      <c r="E372" s="63"/>
    </row>
    <row r="373" spans="5:5" x14ac:dyDescent="0.2">
      <c r="E373" s="63"/>
    </row>
    <row r="374" spans="5:5" x14ac:dyDescent="0.2">
      <c r="E374" s="63"/>
    </row>
    <row r="375" spans="5:5" x14ac:dyDescent="0.2">
      <c r="E375" s="63"/>
    </row>
    <row r="376" spans="5:5" x14ac:dyDescent="0.2">
      <c r="E376" s="63"/>
    </row>
    <row r="377" spans="5:5" x14ac:dyDescent="0.2">
      <c r="E377" s="63"/>
    </row>
    <row r="378" spans="5:5" x14ac:dyDescent="0.2">
      <c r="E378" s="63"/>
    </row>
    <row r="379" spans="5:5" x14ac:dyDescent="0.2">
      <c r="E379" s="63"/>
    </row>
    <row r="380" spans="5:5" x14ac:dyDescent="0.2">
      <c r="E380" s="63"/>
    </row>
    <row r="381" spans="5:5" x14ac:dyDescent="0.2">
      <c r="E381" s="63"/>
    </row>
    <row r="382" spans="5:5" x14ac:dyDescent="0.2">
      <c r="E382" s="63"/>
    </row>
    <row r="383" spans="5:5" x14ac:dyDescent="0.2">
      <c r="E383" s="63"/>
    </row>
    <row r="384" spans="5:5" x14ac:dyDescent="0.2">
      <c r="E384" s="63"/>
    </row>
    <row r="385" spans="5:5" x14ac:dyDescent="0.2">
      <c r="E385" s="63"/>
    </row>
    <row r="386" spans="5:5" x14ac:dyDescent="0.2">
      <c r="E386" s="63"/>
    </row>
    <row r="387" spans="5:5" x14ac:dyDescent="0.2">
      <c r="E387" s="63"/>
    </row>
    <row r="388" spans="5:5" x14ac:dyDescent="0.2">
      <c r="E388" s="63"/>
    </row>
    <row r="389" spans="5:5" x14ac:dyDescent="0.2">
      <c r="E389" s="63"/>
    </row>
    <row r="390" spans="5:5" x14ac:dyDescent="0.2">
      <c r="E390" s="63"/>
    </row>
    <row r="391" spans="5:5" x14ac:dyDescent="0.2">
      <c r="E391" s="63"/>
    </row>
    <row r="392" spans="5:5" x14ac:dyDescent="0.2">
      <c r="E392" s="63"/>
    </row>
    <row r="393" spans="5:5" x14ac:dyDescent="0.2">
      <c r="E393" s="63"/>
    </row>
    <row r="394" spans="5:5" x14ac:dyDescent="0.2">
      <c r="E394" s="63"/>
    </row>
    <row r="395" spans="5:5" x14ac:dyDescent="0.2">
      <c r="E395" s="63"/>
    </row>
    <row r="396" spans="5:5" x14ac:dyDescent="0.2">
      <c r="E396" s="63"/>
    </row>
    <row r="397" spans="5:5" x14ac:dyDescent="0.2">
      <c r="E397" s="63"/>
    </row>
    <row r="398" spans="5:5" x14ac:dyDescent="0.2">
      <c r="E398" s="63"/>
    </row>
    <row r="399" spans="5:5" x14ac:dyDescent="0.2">
      <c r="E399" s="63"/>
    </row>
    <row r="400" spans="5:5" x14ac:dyDescent="0.2">
      <c r="E400" s="63"/>
    </row>
    <row r="401" spans="5:5" x14ac:dyDescent="0.2">
      <c r="E401" s="63"/>
    </row>
    <row r="402" spans="5:5" x14ac:dyDescent="0.2">
      <c r="E402" s="63"/>
    </row>
    <row r="403" spans="5:5" x14ac:dyDescent="0.2">
      <c r="E403" s="63"/>
    </row>
    <row r="404" spans="5:5" x14ac:dyDescent="0.2">
      <c r="E404" s="63"/>
    </row>
    <row r="405" spans="5:5" x14ac:dyDescent="0.2">
      <c r="E405" s="63"/>
    </row>
    <row r="406" spans="5:5" x14ac:dyDescent="0.2">
      <c r="E406" s="63"/>
    </row>
    <row r="407" spans="5:5" x14ac:dyDescent="0.2">
      <c r="E407" s="63"/>
    </row>
    <row r="408" spans="5:5" x14ac:dyDescent="0.2">
      <c r="E408" s="63"/>
    </row>
    <row r="409" spans="5:5" x14ac:dyDescent="0.2">
      <c r="E409" s="63"/>
    </row>
    <row r="410" spans="5:5" x14ac:dyDescent="0.2">
      <c r="E410" s="63"/>
    </row>
    <row r="411" spans="5:5" x14ac:dyDescent="0.2">
      <c r="E411" s="63"/>
    </row>
    <row r="412" spans="5:5" x14ac:dyDescent="0.2">
      <c r="E412" s="63"/>
    </row>
    <row r="413" spans="5:5" x14ac:dyDescent="0.2">
      <c r="E413" s="63"/>
    </row>
    <row r="414" spans="5:5" x14ac:dyDescent="0.2">
      <c r="E414" s="63"/>
    </row>
    <row r="415" spans="5:5" x14ac:dyDescent="0.2">
      <c r="E415" s="63"/>
    </row>
    <row r="416" spans="5:5" x14ac:dyDescent="0.2">
      <c r="E416" s="63"/>
    </row>
    <row r="417" spans="5:5" x14ac:dyDescent="0.2">
      <c r="E417" s="63"/>
    </row>
    <row r="418" spans="5:5" x14ac:dyDescent="0.2">
      <c r="E418" s="63"/>
    </row>
    <row r="419" spans="5:5" x14ac:dyDescent="0.2">
      <c r="E419" s="63"/>
    </row>
    <row r="420" spans="5:5" x14ac:dyDescent="0.2">
      <c r="E420" s="63"/>
    </row>
    <row r="421" spans="5:5" x14ac:dyDescent="0.2">
      <c r="E421" s="63"/>
    </row>
    <row r="422" spans="5:5" x14ac:dyDescent="0.2">
      <c r="E422" s="63"/>
    </row>
    <row r="423" spans="5:5" x14ac:dyDescent="0.2">
      <c r="E423" s="63"/>
    </row>
    <row r="424" spans="5:5" x14ac:dyDescent="0.2">
      <c r="E424" s="63"/>
    </row>
    <row r="425" spans="5:5" x14ac:dyDescent="0.2">
      <c r="E425" s="63"/>
    </row>
    <row r="426" spans="5:5" x14ac:dyDescent="0.2">
      <c r="E426" s="63"/>
    </row>
    <row r="427" spans="5:5" x14ac:dyDescent="0.2">
      <c r="E427" s="63"/>
    </row>
    <row r="428" spans="5:5" x14ac:dyDescent="0.2">
      <c r="E428" s="63"/>
    </row>
    <row r="429" spans="5:5" x14ac:dyDescent="0.2">
      <c r="E429" s="63"/>
    </row>
    <row r="430" spans="5:5" x14ac:dyDescent="0.2">
      <c r="E430" s="63"/>
    </row>
    <row r="431" spans="5:5" x14ac:dyDescent="0.2">
      <c r="E431" s="63"/>
    </row>
    <row r="432" spans="5:5" x14ac:dyDescent="0.2">
      <c r="E432" s="63"/>
    </row>
    <row r="433" spans="5:5" x14ac:dyDescent="0.2">
      <c r="E433" s="63"/>
    </row>
    <row r="434" spans="5:5" x14ac:dyDescent="0.2">
      <c r="E434" s="63"/>
    </row>
    <row r="435" spans="5:5" x14ac:dyDescent="0.2">
      <c r="E435" s="63"/>
    </row>
    <row r="436" spans="5:5" x14ac:dyDescent="0.2">
      <c r="E436" s="63"/>
    </row>
    <row r="437" spans="5:5" x14ac:dyDescent="0.2">
      <c r="E437" s="63"/>
    </row>
    <row r="438" spans="5:5" x14ac:dyDescent="0.2">
      <c r="E438" s="63"/>
    </row>
    <row r="439" spans="5:5" x14ac:dyDescent="0.2">
      <c r="E439" s="63"/>
    </row>
    <row r="440" spans="5:5" x14ac:dyDescent="0.2">
      <c r="E440" s="63"/>
    </row>
    <row r="441" spans="5:5" x14ac:dyDescent="0.2">
      <c r="E441" s="63"/>
    </row>
    <row r="442" spans="5:5" x14ac:dyDescent="0.2">
      <c r="E442" s="63"/>
    </row>
    <row r="443" spans="5:5" x14ac:dyDescent="0.2">
      <c r="E443" s="63"/>
    </row>
    <row r="444" spans="5:5" x14ac:dyDescent="0.2">
      <c r="E444" s="63"/>
    </row>
    <row r="445" spans="5:5" x14ac:dyDescent="0.2">
      <c r="E445" s="63"/>
    </row>
    <row r="446" spans="5:5" x14ac:dyDescent="0.2">
      <c r="E446" s="63"/>
    </row>
    <row r="447" spans="5:5" x14ac:dyDescent="0.2">
      <c r="E447" s="63"/>
    </row>
    <row r="448" spans="5:5" x14ac:dyDescent="0.2">
      <c r="E448" s="63"/>
    </row>
    <row r="449" spans="5:5" x14ac:dyDescent="0.2">
      <c r="E449" s="63"/>
    </row>
    <row r="450" spans="5:5" x14ac:dyDescent="0.2">
      <c r="E450" s="63"/>
    </row>
    <row r="451" spans="5:5" x14ac:dyDescent="0.2">
      <c r="E451" s="63"/>
    </row>
    <row r="452" spans="5:5" x14ac:dyDescent="0.2">
      <c r="E452" s="63"/>
    </row>
    <row r="453" spans="5:5" x14ac:dyDescent="0.2">
      <c r="E453" s="63"/>
    </row>
    <row r="454" spans="5:5" x14ac:dyDescent="0.2">
      <c r="E454" s="63"/>
    </row>
    <row r="455" spans="5:5" x14ac:dyDescent="0.2">
      <c r="E455" s="63"/>
    </row>
    <row r="456" spans="5:5" x14ac:dyDescent="0.2">
      <c r="E456" s="63"/>
    </row>
    <row r="457" spans="5:5" x14ac:dyDescent="0.2">
      <c r="E457" s="63"/>
    </row>
    <row r="458" spans="5:5" x14ac:dyDescent="0.2">
      <c r="E458" s="63"/>
    </row>
    <row r="459" spans="5:5" x14ac:dyDescent="0.2">
      <c r="E459" s="63"/>
    </row>
    <row r="460" spans="5:5" x14ac:dyDescent="0.2">
      <c r="E460" s="63"/>
    </row>
    <row r="461" spans="5:5" x14ac:dyDescent="0.2">
      <c r="E461" s="63"/>
    </row>
    <row r="462" spans="5:5" x14ac:dyDescent="0.2">
      <c r="E462" s="63"/>
    </row>
    <row r="463" spans="5:5" x14ac:dyDescent="0.2">
      <c r="E463" s="63"/>
    </row>
    <row r="464" spans="5:5" x14ac:dyDescent="0.2">
      <c r="E464" s="63"/>
    </row>
    <row r="465" spans="5:5" x14ac:dyDescent="0.2">
      <c r="E465" s="63"/>
    </row>
    <row r="466" spans="5:5" x14ac:dyDescent="0.2">
      <c r="E466" s="63"/>
    </row>
    <row r="467" spans="5:5" x14ac:dyDescent="0.2">
      <c r="E467" s="63"/>
    </row>
    <row r="468" spans="5:5" x14ac:dyDescent="0.2">
      <c r="E468" s="63"/>
    </row>
    <row r="469" spans="5:5" x14ac:dyDescent="0.2">
      <c r="E469" s="63"/>
    </row>
    <row r="470" spans="5:5" x14ac:dyDescent="0.2">
      <c r="E470" s="63"/>
    </row>
    <row r="471" spans="5:5" x14ac:dyDescent="0.2">
      <c r="E471" s="63"/>
    </row>
    <row r="472" spans="5:5" x14ac:dyDescent="0.2">
      <c r="E472" s="63"/>
    </row>
    <row r="473" spans="5:5" x14ac:dyDescent="0.2">
      <c r="E473" s="63"/>
    </row>
    <row r="474" spans="5:5" x14ac:dyDescent="0.2">
      <c r="E474" s="63"/>
    </row>
    <row r="475" spans="5:5" x14ac:dyDescent="0.2">
      <c r="E475" s="63"/>
    </row>
    <row r="476" spans="5:5" x14ac:dyDescent="0.2">
      <c r="E476" s="63"/>
    </row>
    <row r="477" spans="5:5" x14ac:dyDescent="0.2">
      <c r="E477" s="63"/>
    </row>
    <row r="478" spans="5:5" x14ac:dyDescent="0.2">
      <c r="E478" s="63"/>
    </row>
    <row r="479" spans="5:5" x14ac:dyDescent="0.2">
      <c r="E479" s="63"/>
    </row>
    <row r="480" spans="5:5" x14ac:dyDescent="0.2">
      <c r="E480" s="63"/>
    </row>
    <row r="481" spans="5:5" x14ac:dyDescent="0.2">
      <c r="E481" s="63"/>
    </row>
    <row r="482" spans="5:5" x14ac:dyDescent="0.2">
      <c r="E482" s="63"/>
    </row>
    <row r="483" spans="5:5" x14ac:dyDescent="0.2">
      <c r="E483" s="63"/>
    </row>
    <row r="484" spans="5:5" x14ac:dyDescent="0.2">
      <c r="E484" s="63"/>
    </row>
    <row r="485" spans="5:5" x14ac:dyDescent="0.2">
      <c r="E485" s="63"/>
    </row>
    <row r="486" spans="5:5" x14ac:dyDescent="0.2">
      <c r="E486" s="63"/>
    </row>
    <row r="487" spans="5:5" x14ac:dyDescent="0.2">
      <c r="E487" s="63"/>
    </row>
    <row r="488" spans="5:5" x14ac:dyDescent="0.2">
      <c r="E488" s="63"/>
    </row>
    <row r="489" spans="5:5" x14ac:dyDescent="0.2">
      <c r="E489" s="63"/>
    </row>
    <row r="490" spans="5:5" x14ac:dyDescent="0.2">
      <c r="E490" s="63"/>
    </row>
    <row r="491" spans="5:5" x14ac:dyDescent="0.2">
      <c r="E491" s="63"/>
    </row>
    <row r="492" spans="5:5" x14ac:dyDescent="0.2">
      <c r="E492" s="63"/>
    </row>
    <row r="493" spans="5:5" x14ac:dyDescent="0.2">
      <c r="E493" s="63"/>
    </row>
    <row r="494" spans="5:5" x14ac:dyDescent="0.2">
      <c r="E494" s="63"/>
    </row>
    <row r="495" spans="5:5" x14ac:dyDescent="0.2">
      <c r="E495" s="63"/>
    </row>
    <row r="496" spans="5:5" x14ac:dyDescent="0.2">
      <c r="E496" s="63"/>
    </row>
    <row r="497" spans="5:5" x14ac:dyDescent="0.2">
      <c r="E497" s="63"/>
    </row>
    <row r="498" spans="5:5" x14ac:dyDescent="0.2">
      <c r="E498" s="63"/>
    </row>
    <row r="499" spans="5:5" x14ac:dyDescent="0.2">
      <c r="E499" s="63"/>
    </row>
    <row r="500" spans="5:5" x14ac:dyDescent="0.2">
      <c r="E500" s="63"/>
    </row>
    <row r="501" spans="5:5" x14ac:dyDescent="0.2">
      <c r="E501" s="63"/>
    </row>
    <row r="502" spans="5:5" x14ac:dyDescent="0.2">
      <c r="E502" s="63"/>
    </row>
    <row r="503" spans="5:5" x14ac:dyDescent="0.2">
      <c r="E503" s="63"/>
    </row>
    <row r="504" spans="5:5" x14ac:dyDescent="0.2">
      <c r="E504" s="63"/>
    </row>
    <row r="505" spans="5:5" x14ac:dyDescent="0.2">
      <c r="E505" s="63"/>
    </row>
    <row r="506" spans="5:5" x14ac:dyDescent="0.2">
      <c r="E506" s="63"/>
    </row>
    <row r="507" spans="5:5" x14ac:dyDescent="0.2">
      <c r="E507" s="63"/>
    </row>
    <row r="508" spans="5:5" x14ac:dyDescent="0.2">
      <c r="E508" s="63"/>
    </row>
    <row r="509" spans="5:5" x14ac:dyDescent="0.2">
      <c r="E509" s="63"/>
    </row>
    <row r="510" spans="5:5" x14ac:dyDescent="0.2">
      <c r="E510" s="63"/>
    </row>
    <row r="511" spans="5:5" x14ac:dyDescent="0.2">
      <c r="E511" s="63"/>
    </row>
    <row r="512" spans="5:5" x14ac:dyDescent="0.2">
      <c r="E512" s="63"/>
    </row>
    <row r="513" spans="5:5" x14ac:dyDescent="0.2">
      <c r="E513" s="63"/>
    </row>
    <row r="514" spans="5:5" x14ac:dyDescent="0.2">
      <c r="E514" s="63"/>
    </row>
    <row r="515" spans="5:5" x14ac:dyDescent="0.2">
      <c r="E515" s="63"/>
    </row>
    <row r="516" spans="5:5" x14ac:dyDescent="0.2">
      <c r="E516" s="63"/>
    </row>
    <row r="517" spans="5:5" x14ac:dyDescent="0.2">
      <c r="E517" s="63"/>
    </row>
    <row r="518" spans="5:5" x14ac:dyDescent="0.2">
      <c r="E518" s="63"/>
    </row>
    <row r="519" spans="5:5" x14ac:dyDescent="0.2">
      <c r="E519" s="63"/>
    </row>
    <row r="520" spans="5:5" x14ac:dyDescent="0.2">
      <c r="E520" s="63"/>
    </row>
    <row r="521" spans="5:5" x14ac:dyDescent="0.2">
      <c r="E521" s="63"/>
    </row>
    <row r="522" spans="5:5" x14ac:dyDescent="0.2">
      <c r="E522" s="63"/>
    </row>
    <row r="523" spans="5:5" x14ac:dyDescent="0.2">
      <c r="E523" s="63"/>
    </row>
    <row r="524" spans="5:5" x14ac:dyDescent="0.2">
      <c r="E524" s="63"/>
    </row>
    <row r="525" spans="5:5" x14ac:dyDescent="0.2">
      <c r="E525" s="63"/>
    </row>
    <row r="526" spans="5:5" x14ac:dyDescent="0.2">
      <c r="E526" s="63"/>
    </row>
    <row r="527" spans="5:5" x14ac:dyDescent="0.2">
      <c r="E527" s="63"/>
    </row>
    <row r="528" spans="5:5" x14ac:dyDescent="0.2">
      <c r="E528" s="63"/>
    </row>
    <row r="529" spans="5:5" x14ac:dyDescent="0.2">
      <c r="E529" s="63"/>
    </row>
    <row r="530" spans="5:5" x14ac:dyDescent="0.2">
      <c r="E530" s="63"/>
    </row>
    <row r="531" spans="5:5" x14ac:dyDescent="0.2">
      <c r="E531" s="63"/>
    </row>
    <row r="532" spans="5:5" x14ac:dyDescent="0.2">
      <c r="E532" s="63"/>
    </row>
    <row r="533" spans="5:5" x14ac:dyDescent="0.2">
      <c r="E533" s="63"/>
    </row>
    <row r="534" spans="5:5" x14ac:dyDescent="0.2">
      <c r="E534" s="63"/>
    </row>
    <row r="535" spans="5:5" x14ac:dyDescent="0.2">
      <c r="E535" s="63"/>
    </row>
    <row r="536" spans="5:5" x14ac:dyDescent="0.2">
      <c r="E536" s="63"/>
    </row>
    <row r="537" spans="5:5" x14ac:dyDescent="0.2">
      <c r="E537" s="63"/>
    </row>
    <row r="538" spans="5:5" x14ac:dyDescent="0.2">
      <c r="E538" s="63"/>
    </row>
    <row r="539" spans="5:5" x14ac:dyDescent="0.2">
      <c r="E539" s="63"/>
    </row>
    <row r="540" spans="5:5" x14ac:dyDescent="0.2">
      <c r="E540" s="63"/>
    </row>
    <row r="541" spans="5:5" x14ac:dyDescent="0.2">
      <c r="E541" s="63"/>
    </row>
    <row r="542" spans="5:5" x14ac:dyDescent="0.2">
      <c r="E542" s="63"/>
    </row>
    <row r="543" spans="5:5" x14ac:dyDescent="0.2">
      <c r="E543" s="63"/>
    </row>
    <row r="544" spans="5:5" x14ac:dyDescent="0.2">
      <c r="E544" s="63"/>
    </row>
    <row r="545" spans="5:5" x14ac:dyDescent="0.2">
      <c r="E545" s="63"/>
    </row>
    <row r="546" spans="5:5" x14ac:dyDescent="0.2">
      <c r="E546" s="63"/>
    </row>
    <row r="547" spans="5:5" x14ac:dyDescent="0.2">
      <c r="E547" s="63"/>
    </row>
    <row r="548" spans="5:5" x14ac:dyDescent="0.2">
      <c r="E548" s="63"/>
    </row>
    <row r="549" spans="5:5" x14ac:dyDescent="0.2">
      <c r="E549" s="63"/>
    </row>
    <row r="550" spans="5:5" x14ac:dyDescent="0.2">
      <c r="E550" s="63"/>
    </row>
    <row r="551" spans="5:5" x14ac:dyDescent="0.2">
      <c r="E551" s="63"/>
    </row>
    <row r="552" spans="5:5" x14ac:dyDescent="0.2">
      <c r="E552" s="63"/>
    </row>
    <row r="553" spans="5:5" x14ac:dyDescent="0.2">
      <c r="E553" s="63"/>
    </row>
    <row r="554" spans="5:5" x14ac:dyDescent="0.2">
      <c r="E554" s="63"/>
    </row>
    <row r="555" spans="5:5" x14ac:dyDescent="0.2">
      <c r="E555" s="63"/>
    </row>
    <row r="556" spans="5:5" x14ac:dyDescent="0.2">
      <c r="E556" s="63"/>
    </row>
    <row r="557" spans="5:5" x14ac:dyDescent="0.2">
      <c r="E557" s="63"/>
    </row>
    <row r="558" spans="5:5" x14ac:dyDescent="0.2">
      <c r="E558" s="63"/>
    </row>
    <row r="559" spans="5:5" x14ac:dyDescent="0.2">
      <c r="E559" s="63"/>
    </row>
    <row r="560" spans="5:5" x14ac:dyDescent="0.2">
      <c r="E560" s="63"/>
    </row>
    <row r="561" spans="5:5" x14ac:dyDescent="0.2">
      <c r="E561" s="63"/>
    </row>
    <row r="562" spans="5:5" x14ac:dyDescent="0.2">
      <c r="E562" s="63"/>
    </row>
    <row r="563" spans="5:5" x14ac:dyDescent="0.2">
      <c r="E563" s="63"/>
    </row>
    <row r="564" spans="5:5" x14ac:dyDescent="0.2">
      <c r="E564" s="63"/>
    </row>
    <row r="565" spans="5:5" x14ac:dyDescent="0.2">
      <c r="E565" s="63"/>
    </row>
    <row r="566" spans="5:5" x14ac:dyDescent="0.2">
      <c r="E566" s="63"/>
    </row>
    <row r="567" spans="5:5" x14ac:dyDescent="0.2">
      <c r="E567" s="63"/>
    </row>
    <row r="568" spans="5:5" x14ac:dyDescent="0.2">
      <c r="E568" s="63"/>
    </row>
    <row r="569" spans="5:5" x14ac:dyDescent="0.2">
      <c r="E569" s="63"/>
    </row>
    <row r="570" spans="5:5" x14ac:dyDescent="0.2">
      <c r="E570" s="63"/>
    </row>
    <row r="571" spans="5:5" x14ac:dyDescent="0.2">
      <c r="E571" s="63"/>
    </row>
    <row r="572" spans="5:5" x14ac:dyDescent="0.2">
      <c r="E572" s="63"/>
    </row>
    <row r="573" spans="5:5" x14ac:dyDescent="0.2">
      <c r="E573" s="63"/>
    </row>
    <row r="574" spans="5:5" x14ac:dyDescent="0.2">
      <c r="E574" s="63"/>
    </row>
    <row r="575" spans="5:5" x14ac:dyDescent="0.2">
      <c r="E575" s="63"/>
    </row>
    <row r="576" spans="5:5" x14ac:dyDescent="0.2">
      <c r="E576" s="63"/>
    </row>
    <row r="577" spans="5:5" x14ac:dyDescent="0.2">
      <c r="E577" s="63"/>
    </row>
    <row r="578" spans="5:5" x14ac:dyDescent="0.2">
      <c r="E578" s="63"/>
    </row>
    <row r="579" spans="5:5" x14ac:dyDescent="0.2">
      <c r="E579" s="63"/>
    </row>
    <row r="580" spans="5:5" x14ac:dyDescent="0.2">
      <c r="E580" s="63"/>
    </row>
    <row r="581" spans="5:5" x14ac:dyDescent="0.2">
      <c r="E581" s="63"/>
    </row>
    <row r="582" spans="5:5" x14ac:dyDescent="0.2">
      <c r="E582" s="63"/>
    </row>
    <row r="583" spans="5:5" x14ac:dyDescent="0.2">
      <c r="E583" s="63"/>
    </row>
    <row r="584" spans="5:5" x14ac:dyDescent="0.2">
      <c r="E584" s="63"/>
    </row>
    <row r="585" spans="5:5" x14ac:dyDescent="0.2">
      <c r="E585" s="63"/>
    </row>
    <row r="586" spans="5:5" x14ac:dyDescent="0.2">
      <c r="E586" s="63"/>
    </row>
    <row r="587" spans="5:5" x14ac:dyDescent="0.2">
      <c r="E587" s="63"/>
    </row>
    <row r="588" spans="5:5" x14ac:dyDescent="0.2">
      <c r="E588" s="63"/>
    </row>
    <row r="589" spans="5:5" x14ac:dyDescent="0.2">
      <c r="E589" s="63"/>
    </row>
    <row r="590" spans="5:5" x14ac:dyDescent="0.2">
      <c r="E590" s="63"/>
    </row>
    <row r="591" spans="5:5" x14ac:dyDescent="0.2">
      <c r="E591" s="63"/>
    </row>
    <row r="592" spans="5:5" x14ac:dyDescent="0.2">
      <c r="E592" s="63"/>
    </row>
    <row r="593" spans="5:5" x14ac:dyDescent="0.2">
      <c r="E593" s="63"/>
    </row>
    <row r="594" spans="5:5" x14ac:dyDescent="0.2">
      <c r="E594" s="63"/>
    </row>
    <row r="595" spans="5:5" x14ac:dyDescent="0.2">
      <c r="E595" s="63"/>
    </row>
    <row r="596" spans="5:5" x14ac:dyDescent="0.2">
      <c r="E596" s="63"/>
    </row>
    <row r="597" spans="5:5" x14ac:dyDescent="0.2">
      <c r="E597" s="63"/>
    </row>
    <row r="598" spans="5:5" x14ac:dyDescent="0.2">
      <c r="E598" s="63"/>
    </row>
    <row r="599" spans="5:5" x14ac:dyDescent="0.2">
      <c r="E599" s="63"/>
    </row>
    <row r="600" spans="5:5" x14ac:dyDescent="0.2">
      <c r="E600" s="63"/>
    </row>
    <row r="601" spans="5:5" x14ac:dyDescent="0.2">
      <c r="E601" s="63"/>
    </row>
    <row r="602" spans="5:5" x14ac:dyDescent="0.2">
      <c r="E602" s="63"/>
    </row>
    <row r="603" spans="5:5" x14ac:dyDescent="0.2">
      <c r="E603" s="63"/>
    </row>
    <row r="604" spans="5:5" x14ac:dyDescent="0.2">
      <c r="E604" s="63"/>
    </row>
    <row r="605" spans="5:5" x14ac:dyDescent="0.2">
      <c r="E605" s="63"/>
    </row>
    <row r="606" spans="5:5" x14ac:dyDescent="0.2">
      <c r="E606" s="63"/>
    </row>
    <row r="607" spans="5:5" x14ac:dyDescent="0.2">
      <c r="E607" s="63"/>
    </row>
    <row r="608" spans="5:5" x14ac:dyDescent="0.2">
      <c r="E608" s="63"/>
    </row>
    <row r="609" spans="5:5" x14ac:dyDescent="0.2">
      <c r="E609" s="63"/>
    </row>
    <row r="610" spans="5:5" x14ac:dyDescent="0.2">
      <c r="E610" s="63"/>
    </row>
    <row r="611" spans="5:5" x14ac:dyDescent="0.2">
      <c r="E611" s="63"/>
    </row>
  </sheetData>
  <mergeCells count="4">
    <mergeCell ref="B53:D53"/>
    <mergeCell ref="B54:D54"/>
    <mergeCell ref="B55:D55"/>
    <mergeCell ref="B56:D56"/>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5F1E-0DFA-4CB2-8921-DAA609E1C6B4}">
  <dimension ref="B1:X54"/>
  <sheetViews>
    <sheetView zoomScale="85" zoomScaleNormal="85" workbookViewId="0">
      <selection activeCell="R1" sqref="R1"/>
    </sheetView>
  </sheetViews>
  <sheetFormatPr defaultRowHeight="15" x14ac:dyDescent="0.2"/>
  <cols>
    <col min="1" max="1" width="3.2265625" customWidth="1"/>
    <col min="2" max="2" width="12.375" customWidth="1"/>
    <col min="4" max="4" width="14.2578125" customWidth="1"/>
    <col min="16" max="16" width="4.3046875" customWidth="1"/>
  </cols>
  <sheetData>
    <row r="1" spans="2:24" ht="15.75" thickBot="1" x14ac:dyDescent="0.25"/>
    <row r="2" spans="2:24" ht="56.25" thickBot="1" x14ac:dyDescent="0.35">
      <c r="B2" s="19" t="s">
        <v>616</v>
      </c>
      <c r="C2" s="25" t="s">
        <v>1</v>
      </c>
      <c r="D2" s="25" t="s">
        <v>674</v>
      </c>
      <c r="E2" s="25" t="s">
        <v>652</v>
      </c>
      <c r="F2" s="25" t="s">
        <v>653</v>
      </c>
      <c r="G2" s="25" t="s">
        <v>654</v>
      </c>
      <c r="H2" s="25" t="s">
        <v>665</v>
      </c>
      <c r="I2" s="20" t="s">
        <v>666</v>
      </c>
      <c r="K2" s="45" t="s">
        <v>632</v>
      </c>
      <c r="L2" s="46" t="s">
        <v>633</v>
      </c>
      <c r="M2" s="46" t="s">
        <v>634</v>
      </c>
      <c r="N2" s="47" t="s">
        <v>635</v>
      </c>
    </row>
    <row r="3" spans="2:24" x14ac:dyDescent="0.2">
      <c r="B3" s="12">
        <v>1</v>
      </c>
      <c r="C3" s="44">
        <v>1973</v>
      </c>
      <c r="D3" s="90">
        <v>0.10844750445818097</v>
      </c>
      <c r="E3" s="90">
        <f>$L$14+($L$15*COS((2)*(PI())*(1/$N$14)*(B3)))+($L$16*SIN((2)*(PI())*(1/$N$14)*(B3)))</f>
        <v>-9.497027883494475</v>
      </c>
      <c r="F3" s="90">
        <f>E3+($L$17*COS((2)*PI()*(1/$N$15)*B3))+($L$18*SIN((2)*(PI())*(1/$N$15)*B3))</f>
        <v>-6.1643849116700791</v>
      </c>
      <c r="G3" s="90">
        <f>F3+($L$19*COS((2)*PI()*(1/$N$16)*(B3)))+($L$20*SIN(2*PI()*(1/$N$16)*(B3)))</f>
        <v>-8.2480552848440478</v>
      </c>
      <c r="H3" s="90">
        <f>G3+($L$21*COS(2*PI()*(1/$N$17)*(B3)))+($L$22*SIN(2*PI()*(1/$N$17)*(B3)))</f>
        <v>-8.8905600811282408</v>
      </c>
      <c r="I3" s="91">
        <f>H3+($L$23*COS(2*PI()*(1/$N$18)*B3))+($L$24*SIN(2*PI()*(1/$N$18)*B3))</f>
        <v>-7.5206301072586772</v>
      </c>
      <c r="K3" s="77">
        <f>50/1</f>
        <v>50</v>
      </c>
      <c r="L3" s="78">
        <f>(2/50)*SUMPRODUCT($D$3:$D$52,COS(2*PI()*(1/K3)*($B$3:$B$52)))</f>
        <v>-9.2929151469649902</v>
      </c>
      <c r="M3" s="78">
        <f t="array" ref="M3">(2/COUNT($B$3:$B$52))*(SUMPRODUCT($D$3:$D$52,SIN(2*PI()*(1/K3)*($B$3:$B$52))))</f>
        <v>0.59942197758548521</v>
      </c>
      <c r="N3" s="79">
        <f>POWER(L3,2)+POWER(M3,2)</f>
        <v>86.717578635903848</v>
      </c>
    </row>
    <row r="4" spans="2:24" x14ac:dyDescent="0.2">
      <c r="B4" s="21">
        <v>2</v>
      </c>
      <c r="C4" s="10">
        <v>1974</v>
      </c>
      <c r="D4" s="64">
        <v>7.5471060694453307E-2</v>
      </c>
      <c r="E4" s="64">
        <f t="shared" ref="E4:E52" si="0">$L$14+($L$15*COS((2)*(PI())*(1/$N$14)*(B4)))+($L$16*SIN((2)*(PI())*(1/$N$14)*(B4)))</f>
        <v>-9.2044085880204332</v>
      </c>
      <c r="F4" s="64">
        <f t="shared" ref="F4:F52" si="1">E4+($L$17*COS((2)*PI()*(1/$N$15)*B4))+($L$18*SIN((2)*(PI())*(1/$N$15)*B4))</f>
        <v>-5.2547677578421208</v>
      </c>
      <c r="G4" s="64">
        <f t="shared" ref="G4:G52" si="2">F4+($L$19*COS((2)*PI()*(1/$N$16)*(B4)))+($L$20*SIN(2*PI()*(1/$N$16)*(B4)))</f>
        <v>-6.6666421018123332</v>
      </c>
      <c r="H4" s="87">
        <f t="shared" ref="H4:H52" si="3">G4+($L$21*COS(2*PI()*(1/$N$17)*(B4)))+($L$22*SIN(2*PI()*(1/$N$17)*(B4)))</f>
        <v>-5.8705806392635873</v>
      </c>
      <c r="I4" s="71">
        <f t="shared" ref="I4:I52" si="4">H4+($L$23*COS(2*PI()*(1/$N$18)*B4))+($L$24*SIN(2*PI()*(1/$N$18)*B4))</f>
        <v>-3.7477703600483641</v>
      </c>
      <c r="K4" s="80">
        <f>50/2</f>
        <v>25</v>
      </c>
      <c r="L4" s="81">
        <f t="array" ref="L4">(2/COUNT($B$3:$B$52))*SUMPRODUCT($D$3:$D$52,COS(2*PI()*(1/K4)*($B$3:$B$52)))</f>
        <v>2.5062428989472658</v>
      </c>
      <c r="M4" s="81">
        <f t="array" ref="M4">(2/COUNT($B$3:$B$52))*(SUMPRODUCT($D$3:$D$52,SIN(2*PI()*(1/K4)*($B$3:$B$52))))</f>
        <v>3.6396264943650851</v>
      </c>
      <c r="N4" s="82">
        <f t="shared" ref="N4:N12" si="5">POWER(L4,2)+POWER(M4,2)</f>
        <v>19.528134487007875</v>
      </c>
    </row>
    <row r="5" spans="2:24" x14ac:dyDescent="0.2">
      <c r="B5" s="21">
        <v>3</v>
      </c>
      <c r="C5" s="10">
        <v>1975</v>
      </c>
      <c r="D5" s="64">
        <v>2.4083495299578317E-2</v>
      </c>
      <c r="E5" s="64">
        <f t="shared" si="0"/>
        <v>-8.7721896844776044</v>
      </c>
      <c r="F5" s="64">
        <f t="shared" si="1"/>
        <v>-4.4537214550683579</v>
      </c>
      <c r="G5" s="64">
        <f t="shared" si="2"/>
        <v>-4.9955062923749658</v>
      </c>
      <c r="H5" s="87">
        <f t="shared" si="3"/>
        <v>-2.9578135413768645</v>
      </c>
      <c r="I5" s="71">
        <f t="shared" si="4"/>
        <v>-0.89296433180854295</v>
      </c>
      <c r="K5" s="80">
        <f>50/3</f>
        <v>16.666666666666668</v>
      </c>
      <c r="L5" s="81">
        <f t="array" ref="L5">(2/COUNT($B$3:$B$52))*SUMPRODUCT($D$3:$D$52,COS(2*PI()*(1/K5)*($B$3:$B$52)))</f>
        <v>-2.46282120633651</v>
      </c>
      <c r="M5" s="81">
        <f t="array" ref="M5">(2/COUNT($B$3:$B$52))*(SUMPRODUCT($D$3:$D$52,SIN(2*PI()*(1/K5)*($B$3:$B$52))))</f>
        <v>0.56014460200175908</v>
      </c>
      <c r="N5" s="82">
        <f t="shared" si="5"/>
        <v>6.3792502695325313</v>
      </c>
    </row>
    <row r="6" spans="2:24" x14ac:dyDescent="0.2">
      <c r="B6" s="21">
        <v>4</v>
      </c>
      <c r="C6" s="10">
        <v>1976</v>
      </c>
      <c r="D6" s="64">
        <v>0.13365307839154283</v>
      </c>
      <c r="E6" s="64">
        <f t="shared" si="0"/>
        <v>-8.2071875231699138</v>
      </c>
      <c r="F6" s="64">
        <f t="shared" si="1"/>
        <v>-3.7912371355986871</v>
      </c>
      <c r="G6" s="64">
        <f t="shared" si="2"/>
        <v>-3.3868404259809104</v>
      </c>
      <c r="H6" s="87">
        <f t="shared" si="3"/>
        <v>-0.61161434937646941</v>
      </c>
      <c r="I6" s="71">
        <f t="shared" si="4"/>
        <v>0.60657157413320639</v>
      </c>
      <c r="K6" s="80">
        <f>50/4</f>
        <v>12.5</v>
      </c>
      <c r="L6" s="81">
        <f t="array" ref="L6">(2/COUNT($B$3:$B$52))*SUMPRODUCT($D$3:$D$52,COS(2*PI()*(1/K6)*($B$3:$B$52)))</f>
        <v>-1.922123952436867</v>
      </c>
      <c r="M6" s="81">
        <f t="array" ref="M6">(2/COUNT($B$3:$B$52))*(SUMPRODUCT($D$3:$D$52,SIN(2*PI()*(1/K6)*($B$3:$B$52))))</f>
        <v>2.1626514111204718</v>
      </c>
      <c r="N6" s="82">
        <f t="shared" si="5"/>
        <v>8.3716216145528914</v>
      </c>
    </row>
    <row r="7" spans="2:24" ht="15.75" thickBot="1" x14ac:dyDescent="0.25">
      <c r="B7" s="21">
        <v>5</v>
      </c>
      <c r="C7" s="10">
        <v>1977</v>
      </c>
      <c r="D7" s="64">
        <v>-0.54667393889789473</v>
      </c>
      <c r="E7" s="64">
        <f t="shared" si="0"/>
        <v>-7.5183125256971159</v>
      </c>
      <c r="F7" s="64">
        <f t="shared" si="1"/>
        <v>-3.2823503835444767</v>
      </c>
      <c r="G7" s="64">
        <f t="shared" si="2"/>
        <v>-1.9885684206426801</v>
      </c>
      <c r="H7" s="87">
        <f t="shared" si="3"/>
        <v>0.83763712748000785</v>
      </c>
      <c r="I7" s="71">
        <f t="shared" si="4"/>
        <v>0.74385414676702133</v>
      </c>
      <c r="K7" s="83">
        <f>50/5</f>
        <v>10</v>
      </c>
      <c r="L7" s="84">
        <f t="array" ref="L7">(2/COUNT($B$3:$B$52))*SUMPRODUCT($D$3:$D$52,COS(2*PI()*(1/K7)*($B$3:$B$52)))</f>
        <v>9.3782980712986727E-2</v>
      </c>
      <c r="M7" s="84">
        <f t="array" ref="M7">(2/COUNT($B$3:$B$52))*(SUMPRODUCT($D$3:$D$52,SIN(2*PI()*(1/K7)*($B$3:$B$52))))</f>
        <v>2.2015828802144153</v>
      </c>
      <c r="N7" s="85">
        <f t="shared" si="5"/>
        <v>4.8557624259246124</v>
      </c>
    </row>
    <row r="8" spans="2:24" x14ac:dyDescent="0.2">
      <c r="B8" s="21">
        <v>6</v>
      </c>
      <c r="C8" s="10">
        <v>1978</v>
      </c>
      <c r="D8" s="64">
        <v>-1.6202434232298319</v>
      </c>
      <c r="E8" s="64">
        <f t="shared" si="0"/>
        <v>-6.7164286622833318</v>
      </c>
      <c r="F8" s="64">
        <f t="shared" si="1"/>
        <v>-2.926615845719736</v>
      </c>
      <c r="G8" s="64">
        <f t="shared" si="2"/>
        <v>-0.9251563895723981</v>
      </c>
      <c r="H8" s="87">
        <f t="shared" si="3"/>
        <v>1.2528631358170417</v>
      </c>
      <c r="I8" s="71">
        <f t="shared" si="4"/>
        <v>-0.11706683805252216</v>
      </c>
      <c r="K8" s="23">
        <f>50/6</f>
        <v>8.3333333333333339</v>
      </c>
      <c r="L8" s="30">
        <f t="array" ref="L8">(2/COUNT($B$3:$B$52))*SUMPRODUCT($D$3:$D$52,COS(2*PI()*(1/K8)*($B$3:$B$52)))</f>
        <v>-1.2016138461046662</v>
      </c>
      <c r="M8" s="30">
        <f t="array" ref="M8">(2/COUNT($B$3:$B$52))*(SUMPRODUCT($D$3:$D$52,SIN(2*PI()*(1/K8)*($B$3:$B$52))))</f>
        <v>1.3235414609863116</v>
      </c>
      <c r="N8" s="31">
        <f t="shared" si="5"/>
        <v>3.1956378341002285</v>
      </c>
    </row>
    <row r="9" spans="2:24" x14ac:dyDescent="0.2">
      <c r="B9" s="21">
        <v>7</v>
      </c>
      <c r="C9" s="10">
        <v>1979</v>
      </c>
      <c r="D9" s="64">
        <v>-2.1876053094960763</v>
      </c>
      <c r="E9" s="64">
        <f t="shared" si="0"/>
        <v>-5.8141821204767998</v>
      </c>
      <c r="F9" s="64">
        <f t="shared" si="1"/>
        <v>-2.7086465067235022</v>
      </c>
      <c r="G9" s="64">
        <f t="shared" si="2"/>
        <v>-0.2806084789516004</v>
      </c>
      <c r="H9" s="87">
        <f t="shared" si="3"/>
        <v>0.71041209165517394</v>
      </c>
      <c r="I9" s="71">
        <f t="shared" si="4"/>
        <v>-1.4123981875600491</v>
      </c>
      <c r="K9" s="21">
        <f>50/7</f>
        <v>7.1428571428571432</v>
      </c>
      <c r="L9" s="10">
        <f t="array" ref="L9">(2/COUNT($B$3:$B$52))*SUMPRODUCT($D$3:$D$52,COS(2*PI()*(1/K9)*($B$3:$B$52)))</f>
        <v>0.14613803173307757</v>
      </c>
      <c r="M9" s="30">
        <f t="array" ref="M9">(2/COUNT($B$3:$B$52))*(SUMPRODUCT($D$3:$D$52,SIN(2*PI()*(1/K9)*($B$3:$B$52))))</f>
        <v>0.50056022118210519</v>
      </c>
      <c r="N9" s="26">
        <f t="shared" si="5"/>
        <v>0.27191685934869608</v>
      </c>
    </row>
    <row r="10" spans="2:24" x14ac:dyDescent="0.2">
      <c r="B10" s="21">
        <v>8</v>
      </c>
      <c r="C10" s="10">
        <v>1980</v>
      </c>
      <c r="D10" s="64">
        <v>-3.0168674128561932</v>
      </c>
      <c r="E10" s="64">
        <f t="shared" si="0"/>
        <v>-4.8258018672177672</v>
      </c>
      <c r="F10" s="64">
        <f t="shared" si="1"/>
        <v>-2.5996756802479366</v>
      </c>
      <c r="G10" s="64">
        <f t="shared" si="2"/>
        <v>-8.6069671480771479E-2</v>
      </c>
      <c r="H10" s="87">
        <f t="shared" si="3"/>
        <v>-0.52721330470301475</v>
      </c>
      <c r="I10" s="71">
        <f t="shared" si="4"/>
        <v>-2.592062514271336</v>
      </c>
      <c r="K10" s="21">
        <f>50/8</f>
        <v>6.25</v>
      </c>
      <c r="L10" s="10">
        <f t="array" ref="L10">(2/COUNT($B$3:$B$52))*SUMPRODUCT($D$3:$D$52,COS(2*PI()*(1/K10)*($B$3:$B$52)))</f>
        <v>-0.50412182703434483</v>
      </c>
      <c r="M10" s="30">
        <f t="array" ref="M10">(2/COUNT($B$3:$B$52))*(SUMPRODUCT($D$3:$D$52,SIN(2*PI()*(1/K10)*($B$3:$B$52))))</f>
        <v>0.61084074585587322</v>
      </c>
      <c r="N10" s="26">
        <f t="shared" si="5"/>
        <v>0.62726523329020534</v>
      </c>
    </row>
    <row r="11" spans="2:24" x14ac:dyDescent="0.2">
      <c r="B11" s="21">
        <v>9</v>
      </c>
      <c r="C11" s="10">
        <v>1981</v>
      </c>
      <c r="D11" s="64">
        <v>-2.8101494462124492</v>
      </c>
      <c r="E11" s="64">
        <f t="shared" si="0"/>
        <v>-3.766875249529873</v>
      </c>
      <c r="F11" s="64">
        <f t="shared" si="1"/>
        <v>-2.5600341847902413</v>
      </c>
      <c r="G11" s="64">
        <f t="shared" si="2"/>
        <v>-0.31388854954894679</v>
      </c>
      <c r="H11" s="87">
        <f t="shared" si="3"/>
        <v>-2.078063345458665</v>
      </c>
      <c r="I11" s="71">
        <f t="shared" si="4"/>
        <v>-3.2962492689683409</v>
      </c>
      <c r="K11" s="21">
        <f>50/9</f>
        <v>5.5555555555555554</v>
      </c>
      <c r="L11" s="10">
        <f t="array" ref="L11">(2/COUNT($B$3:$B$52))*SUMPRODUCT($D$3:$D$52,COS(2*PI()*(1/K11)*($B$3:$B$52)))</f>
        <v>-0.89316706904136112</v>
      </c>
      <c r="M11" s="30">
        <f t="array" ref="M11">(2/COUNT($B$3:$B$52))*(SUMPRODUCT($D$3:$D$52,SIN(2*PI()*(1/K11)*($B$3:$B$52))))</f>
        <v>0.22705465627398</v>
      </c>
      <c r="N11" s="26">
        <f t="shared" si="5"/>
        <v>0.84930123015563075</v>
      </c>
    </row>
    <row r="12" spans="2:24" ht="15.75" thickBot="1" x14ac:dyDescent="0.25">
      <c r="B12" s="21">
        <v>10</v>
      </c>
      <c r="C12" s="10">
        <v>1982</v>
      </c>
      <c r="D12" s="64">
        <v>-2.6263872541940891</v>
      </c>
      <c r="E12" s="64">
        <f t="shared" si="0"/>
        <v>-2.6541021727461547</v>
      </c>
      <c r="F12" s="64">
        <f t="shared" si="1"/>
        <v>-2.5423764927852743</v>
      </c>
      <c r="G12" s="64">
        <f t="shared" si="2"/>
        <v>-0.87915558580895081</v>
      </c>
      <c r="H12" s="87">
        <f t="shared" si="3"/>
        <v>-3.5299282694281198</v>
      </c>
      <c r="I12" s="71">
        <f t="shared" si="4"/>
        <v>-3.4361452887151334</v>
      </c>
      <c r="K12" s="22">
        <f>50/10</f>
        <v>5</v>
      </c>
      <c r="L12" s="27">
        <f t="array" ref="L12">(2/COUNT($B$3:$B$52))*SUMPRODUCT($D$3:$D$52,COS(2*PI()*(1/K12)*($B$3:$B$52)))</f>
        <v>-0.52497495695308272</v>
      </c>
      <c r="M12" s="76">
        <f t="array" ref="M12">(2/COUNT($B$3:$B$52))*(SUMPRODUCT($D$3:$D$52,SIN(2*PI()*(1/K12)*($B$3:$B$52))))</f>
        <v>0.83525952024767669</v>
      </c>
      <c r="N12" s="28">
        <f t="shared" si="5"/>
        <v>0.97325717159226999</v>
      </c>
    </row>
    <row r="13" spans="2:24" x14ac:dyDescent="0.2">
      <c r="B13" s="21">
        <v>11</v>
      </c>
      <c r="C13" s="10">
        <v>1983</v>
      </c>
      <c r="D13" s="64">
        <v>-2.6558122753189366</v>
      </c>
      <c r="E13" s="64">
        <f t="shared" si="0"/>
        <v>-1.5050317330259051</v>
      </c>
      <c r="F13" s="64">
        <f t="shared" si="1"/>
        <v>-2.4954415732140296</v>
      </c>
      <c r="G13" s="64">
        <f t="shared" si="2"/>
        <v>-1.6487397358382074</v>
      </c>
      <c r="H13" s="87">
        <f t="shared" si="3"/>
        <v>-4.5303445597950427</v>
      </c>
      <c r="I13" s="71">
        <f t="shared" si="4"/>
        <v>-3.1604145859254795</v>
      </c>
    </row>
    <row r="14" spans="2:24" ht="18" x14ac:dyDescent="0.3">
      <c r="B14" s="21">
        <v>12</v>
      </c>
      <c r="C14" s="10">
        <v>1984</v>
      </c>
      <c r="D14" s="64">
        <v>-2.0946562446293822</v>
      </c>
      <c r="E14" s="64">
        <f t="shared" si="0"/>
        <v>-0.33778545762492374</v>
      </c>
      <c r="F14" s="64">
        <f t="shared" si="1"/>
        <v>-2.368099725230433</v>
      </c>
      <c r="G14" s="64">
        <f t="shared" si="2"/>
        <v>-2.4568336673039308</v>
      </c>
      <c r="H14" s="87">
        <f t="shared" si="3"/>
        <v>-4.8564000966447542</v>
      </c>
      <c r="I14" s="71">
        <f t="shared" si="4"/>
        <v>-2.733589817429531</v>
      </c>
      <c r="K14" t="s">
        <v>655</v>
      </c>
      <c r="L14">
        <f>AVERAGE(D3:D52)</f>
        <v>-0.35251764284281362</v>
      </c>
      <c r="M14" s="88" t="s">
        <v>662</v>
      </c>
      <c r="N14">
        <v>50</v>
      </c>
      <c r="Q14" s="177" t="s">
        <v>636</v>
      </c>
      <c r="R14" s="177"/>
      <c r="S14" s="177"/>
      <c r="T14" s="177"/>
      <c r="U14" s="177"/>
      <c r="V14" s="177"/>
      <c r="W14" s="177"/>
      <c r="X14" s="177"/>
    </row>
    <row r="15" spans="2:24" ht="18" x14ac:dyDescent="0.3">
      <c r="B15" s="21">
        <v>13</v>
      </c>
      <c r="C15" s="10">
        <v>1985</v>
      </c>
      <c r="D15" s="64">
        <v>-1.8344561497622447</v>
      </c>
      <c r="E15" s="64">
        <f t="shared" si="0"/>
        <v>0.82922848241459035</v>
      </c>
      <c r="F15" s="64">
        <f t="shared" si="1"/>
        <v>-2.1134181002010965</v>
      </c>
      <c r="G15" s="64">
        <f t="shared" si="2"/>
        <v>-3.1251254081829192</v>
      </c>
      <c r="H15" s="87">
        <f t="shared" si="3"/>
        <v>-4.4490327667068135</v>
      </c>
      <c r="I15" s="71">
        <f t="shared" si="4"/>
        <v>-2.3841835571384924</v>
      </c>
      <c r="K15" t="s">
        <v>656</v>
      </c>
      <c r="L15">
        <f>L3</f>
        <v>-9.2929151469649902</v>
      </c>
      <c r="M15" s="89" t="s">
        <v>663</v>
      </c>
      <c r="N15">
        <v>25</v>
      </c>
      <c r="Q15" s="177"/>
      <c r="R15" s="177"/>
      <c r="S15" s="177"/>
      <c r="T15" s="177"/>
      <c r="U15" s="177"/>
      <c r="V15" s="177"/>
      <c r="W15" s="177"/>
      <c r="X15" s="177"/>
    </row>
    <row r="16" spans="2:24" ht="18" x14ac:dyDescent="0.3">
      <c r="B16" s="21">
        <v>14</v>
      </c>
      <c r="C16" s="10">
        <v>1986</v>
      </c>
      <c r="D16" s="64">
        <v>-2.3395511207773012</v>
      </c>
      <c r="E16" s="64">
        <f t="shared" si="0"/>
        <v>1.9776055801178805</v>
      </c>
      <c r="F16" s="64">
        <f t="shared" si="1"/>
        <v>-1.6924760104251426</v>
      </c>
      <c r="G16" s="64">
        <f t="shared" si="2"/>
        <v>-3.4850654556390022</v>
      </c>
      <c r="H16" s="87">
        <f t="shared" si="3"/>
        <v>-3.4057967503656079</v>
      </c>
      <c r="I16" s="71">
        <f t="shared" si="4"/>
        <v>-2.187610826855932</v>
      </c>
      <c r="K16" t="s">
        <v>657</v>
      </c>
      <c r="L16">
        <f>M3</f>
        <v>0.59942197758548521</v>
      </c>
      <c r="M16" s="88" t="s">
        <v>664</v>
      </c>
      <c r="N16">
        <v>16.66667</v>
      </c>
      <c r="Q16" s="177"/>
      <c r="R16" s="177"/>
      <c r="S16" s="177"/>
      <c r="T16" s="177"/>
      <c r="U16" s="177"/>
      <c r="V16" s="177"/>
      <c r="W16" s="177"/>
      <c r="X16" s="177"/>
    </row>
    <row r="17" spans="2:14" ht="18" x14ac:dyDescent="0.3">
      <c r="B17" s="21">
        <v>15</v>
      </c>
      <c r="C17" s="10">
        <v>1987</v>
      </c>
      <c r="D17" s="64">
        <v>-2.7954379348051273</v>
      </c>
      <c r="E17" s="64">
        <f t="shared" si="0"/>
        <v>3.0892352426469354</v>
      </c>
      <c r="F17" s="64">
        <f t="shared" si="1"/>
        <v>-1.0776766318736883</v>
      </c>
      <c r="G17" s="64">
        <f t="shared" si="2"/>
        <v>-3.3993844534244628</v>
      </c>
      <c r="H17" s="87">
        <f t="shared" si="3"/>
        <v>-1.9365497030015626</v>
      </c>
      <c r="I17" s="71">
        <f t="shared" si="4"/>
        <v>-2.0303326837145486</v>
      </c>
      <c r="K17" t="s">
        <v>658</v>
      </c>
      <c r="L17">
        <f>L4</f>
        <v>2.5062428989472658</v>
      </c>
      <c r="M17" s="88" t="s">
        <v>671</v>
      </c>
      <c r="N17">
        <v>12.5</v>
      </c>
    </row>
    <row r="18" spans="2:14" ht="18" x14ac:dyDescent="0.3">
      <c r="B18" s="21">
        <v>16</v>
      </c>
      <c r="C18" s="10">
        <v>1988</v>
      </c>
      <c r="D18" s="64">
        <v>-2.6888101506842137</v>
      </c>
      <c r="E18" s="64">
        <f t="shared" si="0"/>
        <v>4.1465864061683</v>
      </c>
      <c r="F18" s="64">
        <f t="shared" si="1"/>
        <v>-0.25533335442390825</v>
      </c>
      <c r="G18" s="64">
        <f t="shared" si="2"/>
        <v>-2.7800827172538569</v>
      </c>
      <c r="H18" s="87">
        <f t="shared" si="3"/>
        <v>-0.29556769533548044</v>
      </c>
      <c r="I18" s="71">
        <f t="shared" si="4"/>
        <v>-1.6654976692050436</v>
      </c>
      <c r="K18" t="s">
        <v>659</v>
      </c>
      <c r="L18">
        <f>M4</f>
        <v>3.6396264943650851</v>
      </c>
      <c r="M18" s="88" t="s">
        <v>672</v>
      </c>
      <c r="N18">
        <v>10</v>
      </c>
    </row>
    <row r="19" spans="2:14" ht="18" x14ac:dyDescent="0.3">
      <c r="B19" s="21">
        <v>17</v>
      </c>
      <c r="C19" s="10">
        <v>1989</v>
      </c>
      <c r="D19" s="64">
        <v>-1.2786475562412214</v>
      </c>
      <c r="E19" s="64">
        <f t="shared" si="0"/>
        <v>5.1329840112022787</v>
      </c>
      <c r="F19" s="64">
        <f t="shared" si="1"/>
        <v>0.77264517222492612</v>
      </c>
      <c r="G19" s="64">
        <f t="shared" si="2"/>
        <v>-1.6005523270190922</v>
      </c>
      <c r="H19" s="87">
        <f t="shared" si="3"/>
        <v>1.2910071433108077</v>
      </c>
      <c r="I19" s="71">
        <f t="shared" si="4"/>
        <v>-0.8318031359044149</v>
      </c>
      <c r="K19" t="s">
        <v>660</v>
      </c>
      <c r="L19">
        <f>L5</f>
        <v>-2.46282120633651</v>
      </c>
    </row>
    <row r="20" spans="2:14" ht="18" x14ac:dyDescent="0.3">
      <c r="B20" s="21">
        <v>18</v>
      </c>
      <c r="C20" s="10">
        <v>1990</v>
      </c>
      <c r="D20" s="64">
        <v>-0.92602261173006539</v>
      </c>
      <c r="E20" s="64">
        <f t="shared" si="0"/>
        <v>6.0328719782721105</v>
      </c>
      <c r="F20" s="64">
        <f t="shared" si="1"/>
        <v>1.9880901863670597</v>
      </c>
      <c r="G20" s="64">
        <f t="shared" si="2"/>
        <v>9.9752955124627174E-2</v>
      </c>
      <c r="H20" s="87">
        <f t="shared" si="3"/>
        <v>2.6830236923946251</v>
      </c>
      <c r="I20" s="71">
        <f t="shared" si="4"/>
        <v>0.61817448282630316</v>
      </c>
      <c r="K20" t="s">
        <v>661</v>
      </c>
      <c r="L20">
        <f>M5</f>
        <v>0.56014460200175908</v>
      </c>
    </row>
    <row r="21" spans="2:14" ht="18" x14ac:dyDescent="0.3">
      <c r="B21" s="21">
        <v>19</v>
      </c>
      <c r="C21" s="10">
        <v>1991</v>
      </c>
      <c r="D21" s="64">
        <v>3.2986010928132465</v>
      </c>
      <c r="E21" s="64">
        <f t="shared" si="0"/>
        <v>6.8320585365700968</v>
      </c>
      <c r="F21" s="64">
        <f t="shared" si="1"/>
        <v>3.3569823073896039</v>
      </c>
      <c r="G21" s="64">
        <f t="shared" si="2"/>
        <v>2.2187165917354332</v>
      </c>
      <c r="H21" s="87">
        <f t="shared" si="3"/>
        <v>3.8546319282686037</v>
      </c>
      <c r="I21" s="71">
        <f t="shared" si="4"/>
        <v>2.6364460047589278</v>
      </c>
      <c r="K21" t="s">
        <v>667</v>
      </c>
      <c r="L21">
        <f>L6</f>
        <v>-1.922123952436867</v>
      </c>
    </row>
    <row r="22" spans="2:14" ht="18" x14ac:dyDescent="0.3">
      <c r="B22" s="21">
        <v>20</v>
      </c>
      <c r="C22" s="10">
        <v>1992</v>
      </c>
      <c r="D22" s="64">
        <v>7.6671950142527727</v>
      </c>
      <c r="E22" s="64">
        <f t="shared" si="0"/>
        <v>7.5179400366609634</v>
      </c>
      <c r="F22" s="64">
        <f t="shared" si="1"/>
        <v>4.8309211901208018</v>
      </c>
      <c r="G22" s="64">
        <f t="shared" si="2"/>
        <v>4.6025929639599683</v>
      </c>
      <c r="H22" s="87">
        <f t="shared" si="3"/>
        <v>4.8864493014704191</v>
      </c>
      <c r="I22" s="71">
        <f t="shared" si="4"/>
        <v>4.9802322821834046</v>
      </c>
      <c r="K22" t="s">
        <v>668</v>
      </c>
      <c r="L22">
        <f>M6</f>
        <v>2.1626514111204718</v>
      </c>
    </row>
    <row r="23" spans="2:14" ht="18" x14ac:dyDescent="0.3">
      <c r="B23" s="21">
        <v>21</v>
      </c>
      <c r="C23" s="10">
        <v>1993</v>
      </c>
      <c r="D23" s="64">
        <v>9.6859664473493652</v>
      </c>
      <c r="E23" s="64">
        <f t="shared" si="0"/>
        <v>8.0796997175625336</v>
      </c>
      <c r="F23" s="64">
        <f t="shared" si="1"/>
        <v>6.3495735299548732</v>
      </c>
      <c r="G23" s="64">
        <f t="shared" si="2"/>
        <v>7.0632508014362863</v>
      </c>
      <c r="H23" s="87">
        <f t="shared" si="3"/>
        <v>5.9248258743694979</v>
      </c>
      <c r="I23" s="71">
        <f t="shared" si="4"/>
        <v>7.2947558482390606</v>
      </c>
      <c r="K23" t="s">
        <v>669</v>
      </c>
      <c r="L23">
        <f>L7</f>
        <v>9.3782980712986727E-2</v>
      </c>
    </row>
    <row r="24" spans="2:14" ht="18" x14ac:dyDescent="0.3">
      <c r="B24" s="21">
        <v>22</v>
      </c>
      <c r="C24" s="10">
        <v>1994</v>
      </c>
      <c r="D24" s="64">
        <v>8.6609089092866753</v>
      </c>
      <c r="E24" s="64">
        <f t="shared" si="0"/>
        <v>8.5084782935280199</v>
      </c>
      <c r="F24" s="64">
        <f t="shared" si="1"/>
        <v>7.8439549561792727</v>
      </c>
      <c r="G24" s="64">
        <f t="shared" si="2"/>
        <v>9.3994039130302625</v>
      </c>
      <c r="H24" s="87">
        <f t="shared" si="3"/>
        <v>7.1203288388856638</v>
      </c>
      <c r="I24" s="71">
        <f t="shared" si="4"/>
        <v>9.2431391181008866</v>
      </c>
      <c r="K24" t="s">
        <v>670</v>
      </c>
      <c r="L24">
        <f>M7</f>
        <v>2.2015828802144153</v>
      </c>
    </row>
    <row r="25" spans="2:14" x14ac:dyDescent="0.2">
      <c r="B25" s="21">
        <v>23</v>
      </c>
      <c r="C25" s="10">
        <v>1995</v>
      </c>
      <c r="D25" s="64">
        <v>8.4737854291542298</v>
      </c>
      <c r="E25" s="64">
        <f t="shared" si="0"/>
        <v>8.797513670274542</v>
      </c>
      <c r="F25" s="64">
        <f t="shared" si="1"/>
        <v>9.2403476284162025</v>
      </c>
      <c r="G25" s="64">
        <f t="shared" si="2"/>
        <v>11.419110173439575</v>
      </c>
      <c r="H25" s="87">
        <f t="shared" si="3"/>
        <v>8.5631976769176159</v>
      </c>
      <c r="I25" s="71">
        <f t="shared" si="4"/>
        <v>10.628046886485938</v>
      </c>
    </row>
    <row r="26" spans="2:14" x14ac:dyDescent="0.2">
      <c r="B26" s="21">
        <v>24</v>
      </c>
      <c r="C26" s="10">
        <v>1996</v>
      </c>
      <c r="D26" s="64">
        <v>10.266644719301624</v>
      </c>
      <c r="E26" s="64">
        <f t="shared" si="0"/>
        <v>8.9422475872494438</v>
      </c>
      <c r="F26" s="64">
        <f t="shared" si="1"/>
        <v>10.464613954662102</v>
      </c>
      <c r="G26" s="64">
        <f t="shared" si="2"/>
        <v>12.960689484151816</v>
      </c>
      <c r="H26" s="87">
        <f t="shared" si="3"/>
        <v>10.234454161650529</v>
      </c>
      <c r="I26" s="71">
        <f t="shared" si="4"/>
        <v>11.452640085160205</v>
      </c>
    </row>
    <row r="27" spans="2:14" x14ac:dyDescent="0.2">
      <c r="B27" s="21">
        <v>25</v>
      </c>
      <c r="C27" s="10">
        <v>1997</v>
      </c>
      <c r="D27" s="64">
        <v>9.7540118709003316</v>
      </c>
      <c r="E27" s="64">
        <f t="shared" si="0"/>
        <v>8.9403975041221759</v>
      </c>
      <c r="F27" s="64">
        <f t="shared" si="1"/>
        <v>11.446640403069443</v>
      </c>
      <c r="G27" s="64">
        <f t="shared" si="2"/>
        <v>13.909462665249068</v>
      </c>
      <c r="H27" s="87">
        <f t="shared" si="3"/>
        <v>11.987338712812205</v>
      </c>
      <c r="I27" s="71">
        <f t="shared" si="4"/>
        <v>11.89355573209922</v>
      </c>
    </row>
    <row r="28" spans="2:14" x14ac:dyDescent="0.2">
      <c r="B28" s="21">
        <v>26</v>
      </c>
      <c r="C28" s="10">
        <v>1998</v>
      </c>
      <c r="D28" s="64">
        <v>13.284811881405162</v>
      </c>
      <c r="E28" s="64">
        <f t="shared" si="0"/>
        <v>8.7919925978088465</v>
      </c>
      <c r="F28" s="64">
        <f t="shared" si="1"/>
        <v>12.124635569633243</v>
      </c>
      <c r="G28" s="64">
        <f t="shared" si="2"/>
        <v>14.20830863345282</v>
      </c>
      <c r="H28" s="87">
        <f t="shared" si="3"/>
        <v>13.565803837168627</v>
      </c>
      <c r="I28" s="71">
        <f t="shared" si="4"/>
        <v>12.195873863299065</v>
      </c>
    </row>
    <row r="29" spans="2:14" x14ac:dyDescent="0.2">
      <c r="B29" s="21">
        <v>27</v>
      </c>
      <c r="C29" s="10">
        <v>1999</v>
      </c>
      <c r="D29" s="64">
        <v>13.565184320225377</v>
      </c>
      <c r="E29" s="64">
        <f t="shared" si="0"/>
        <v>8.4993733023348046</v>
      </c>
      <c r="F29" s="64">
        <f t="shared" si="1"/>
        <v>12.449014132513119</v>
      </c>
      <c r="G29" s="64">
        <f t="shared" si="2"/>
        <v>13.860892424038404</v>
      </c>
      <c r="H29" s="87">
        <f t="shared" si="3"/>
        <v>14.656953886587152</v>
      </c>
      <c r="I29" s="71">
        <f t="shared" si="4"/>
        <v>12.534143607371931</v>
      </c>
    </row>
    <row r="30" spans="2:14" x14ac:dyDescent="0.2">
      <c r="B30" s="21">
        <v>28</v>
      </c>
      <c r="C30" s="10">
        <v>2000</v>
      </c>
      <c r="D30" s="64">
        <v>13.852105770792701</v>
      </c>
      <c r="E30" s="64">
        <f t="shared" si="0"/>
        <v>8.067154398791974</v>
      </c>
      <c r="F30" s="64">
        <f t="shared" si="1"/>
        <v>12.385622628201221</v>
      </c>
      <c r="G30" s="64">
        <f t="shared" si="2"/>
        <v>12.927412115550208</v>
      </c>
      <c r="H30" s="87">
        <f t="shared" si="3"/>
        <v>14.965104866548312</v>
      </c>
      <c r="I30" s="71">
        <f t="shared" si="4"/>
        <v>12.90025565697999</v>
      </c>
    </row>
    <row r="31" spans="2:14" x14ac:dyDescent="0.2">
      <c r="B31" s="21">
        <v>29</v>
      </c>
      <c r="C31" s="10">
        <v>2001</v>
      </c>
      <c r="D31" s="64">
        <v>14.400128352345149</v>
      </c>
      <c r="E31" s="64">
        <f t="shared" si="0"/>
        <v>7.5021522374842853</v>
      </c>
      <c r="F31" s="64">
        <f t="shared" si="1"/>
        <v>11.918102625055512</v>
      </c>
      <c r="G31" s="64">
        <f t="shared" si="2"/>
        <v>11.513710614883042</v>
      </c>
      <c r="H31" s="87">
        <f t="shared" si="3"/>
        <v>14.288936691487482</v>
      </c>
      <c r="I31" s="71">
        <f t="shared" si="4"/>
        <v>13.070750767977804</v>
      </c>
    </row>
    <row r="32" spans="2:14" x14ac:dyDescent="0.2">
      <c r="B32" s="21">
        <v>30</v>
      </c>
      <c r="C32" s="10">
        <v>2002</v>
      </c>
      <c r="D32" s="64">
        <v>14.025400956461546</v>
      </c>
      <c r="E32" s="64">
        <f t="shared" si="0"/>
        <v>6.8132772400114856</v>
      </c>
      <c r="F32" s="64">
        <f t="shared" si="1"/>
        <v>11.049239382164124</v>
      </c>
      <c r="G32" s="64">
        <f t="shared" si="2"/>
        <v>9.7554615080876967</v>
      </c>
      <c r="H32" s="87">
        <f t="shared" si="3"/>
        <v>12.581667056210385</v>
      </c>
      <c r="I32" s="71">
        <f t="shared" si="4"/>
        <v>12.675450036923371</v>
      </c>
    </row>
    <row r="33" spans="2:9" x14ac:dyDescent="0.2">
      <c r="B33" s="21">
        <v>31</v>
      </c>
      <c r="C33" s="10">
        <v>2003</v>
      </c>
      <c r="D33" s="64">
        <v>10.13356483167653</v>
      </c>
      <c r="E33" s="64">
        <f t="shared" si="0"/>
        <v>6.011393376597705</v>
      </c>
      <c r="F33" s="64">
        <f t="shared" si="1"/>
        <v>9.8012061931613008</v>
      </c>
      <c r="G33" s="64">
        <f t="shared" si="2"/>
        <v>7.799749640956251</v>
      </c>
      <c r="H33" s="87">
        <f t="shared" si="3"/>
        <v>9.9777691663456913</v>
      </c>
      <c r="I33" s="71">
        <f t="shared" si="4"/>
        <v>11.347699140215253</v>
      </c>
    </row>
    <row r="34" spans="2:9" x14ac:dyDescent="0.2">
      <c r="B34" s="21">
        <v>32</v>
      </c>
      <c r="C34" s="10">
        <v>2004</v>
      </c>
      <c r="D34" s="64">
        <v>6.8502151477099176</v>
      </c>
      <c r="E34" s="64">
        <f t="shared" si="0"/>
        <v>5.1091468347911722</v>
      </c>
      <c r="F34" s="64">
        <f t="shared" si="1"/>
        <v>8.2146824485444689</v>
      </c>
      <c r="G34" s="64">
        <f t="shared" si="2"/>
        <v>5.7866457319818689</v>
      </c>
      <c r="H34" s="87">
        <f t="shared" si="3"/>
        <v>6.7776663025886421</v>
      </c>
      <c r="I34" s="71">
        <f t="shared" si="4"/>
        <v>8.9004765818038649</v>
      </c>
    </row>
    <row r="35" spans="2:9" x14ac:dyDescent="0.2">
      <c r="B35" s="21">
        <v>33</v>
      </c>
      <c r="C35" s="10">
        <v>2005</v>
      </c>
      <c r="D35" s="64">
        <v>3.5143535022837327</v>
      </c>
      <c r="E35" s="64">
        <f t="shared" si="0"/>
        <v>4.1207665815321377</v>
      </c>
      <c r="F35" s="64">
        <f t="shared" si="1"/>
        <v>6.3468927685019656</v>
      </c>
      <c r="G35" s="64">
        <f t="shared" si="2"/>
        <v>3.83328629405574</v>
      </c>
      <c r="H35" s="87">
        <f t="shared" si="3"/>
        <v>3.3921426608334926</v>
      </c>
      <c r="I35" s="71">
        <f t="shared" si="4"/>
        <v>5.456991870401815</v>
      </c>
    </row>
    <row r="36" spans="2:9" x14ac:dyDescent="0.2">
      <c r="B36" s="21">
        <v>34</v>
      </c>
      <c r="C36" s="10">
        <v>2006</v>
      </c>
      <c r="D36" s="64">
        <v>2.4928146648380576</v>
      </c>
      <c r="E36" s="64">
        <f t="shared" si="0"/>
        <v>3.0618399638442417</v>
      </c>
      <c r="F36" s="64">
        <f t="shared" si="1"/>
        <v>4.2686810285838686</v>
      </c>
      <c r="G36" s="64">
        <f t="shared" si="2"/>
        <v>2.0225332161783642</v>
      </c>
      <c r="H36" s="87">
        <f t="shared" si="3"/>
        <v>0.25835842026864109</v>
      </c>
      <c r="I36" s="71">
        <f t="shared" si="4"/>
        <v>1.4765443437783183</v>
      </c>
    </row>
    <row r="37" spans="2:9" x14ac:dyDescent="0.2">
      <c r="B37" s="21">
        <v>35</v>
      </c>
      <c r="C37" s="10">
        <v>2007</v>
      </c>
      <c r="D37" s="64">
        <v>-3.7802658173122978</v>
      </c>
      <c r="E37" s="64">
        <f t="shared" si="0"/>
        <v>1.9490668870605288</v>
      </c>
      <c r="F37" s="64">
        <f t="shared" si="1"/>
        <v>2.0607925670214091</v>
      </c>
      <c r="G37" s="64">
        <f t="shared" si="2"/>
        <v>0.39756807717184933</v>
      </c>
      <c r="H37" s="87">
        <f t="shared" si="3"/>
        <v>-2.2532046064473183</v>
      </c>
      <c r="I37" s="71">
        <f t="shared" si="4"/>
        <v>-2.3469875871603034</v>
      </c>
    </row>
    <row r="38" spans="2:9" x14ac:dyDescent="0.2">
      <c r="B38" s="21">
        <v>36</v>
      </c>
      <c r="C38" s="10">
        <v>2008</v>
      </c>
      <c r="D38" s="64">
        <v>-3.9920515270550538</v>
      </c>
      <c r="E38" s="64">
        <f t="shared" si="0"/>
        <v>0.79999644734027875</v>
      </c>
      <c r="F38" s="64">
        <f t="shared" si="1"/>
        <v>-0.19041339284784442</v>
      </c>
      <c r="G38" s="64">
        <f t="shared" si="2"/>
        <v>-1.0371197156022256</v>
      </c>
      <c r="H38" s="87">
        <f t="shared" si="3"/>
        <v>-3.9187245395590606</v>
      </c>
      <c r="I38" s="71">
        <f t="shared" si="4"/>
        <v>-5.2886545134286234</v>
      </c>
    </row>
    <row r="39" spans="2:9" x14ac:dyDescent="0.2">
      <c r="B39" s="21">
        <v>37</v>
      </c>
      <c r="C39" s="10">
        <v>2009</v>
      </c>
      <c r="D39" s="64">
        <v>-1.6386643121353046</v>
      </c>
      <c r="E39" s="64">
        <f t="shared" si="0"/>
        <v>-0.36724982806070439</v>
      </c>
      <c r="F39" s="64">
        <f t="shared" si="1"/>
        <v>-2.3975640956662145</v>
      </c>
      <c r="G39" s="64">
        <f t="shared" si="2"/>
        <v>-2.3088349115187641</v>
      </c>
      <c r="H39" s="87">
        <f t="shared" si="3"/>
        <v>-4.7084013408595862</v>
      </c>
      <c r="I39" s="71">
        <f t="shared" si="4"/>
        <v>-6.831211620074809</v>
      </c>
    </row>
    <row r="40" spans="2:9" x14ac:dyDescent="0.2">
      <c r="B40" s="21">
        <v>38</v>
      </c>
      <c r="C40" s="10">
        <v>2010</v>
      </c>
      <c r="D40" s="64">
        <v>-6.9996110278597286</v>
      </c>
      <c r="E40" s="64">
        <f t="shared" si="0"/>
        <v>-1.5342637681002205</v>
      </c>
      <c r="F40" s="64">
        <f t="shared" si="1"/>
        <v>-4.4769103507159098</v>
      </c>
      <c r="G40" s="64">
        <f t="shared" si="2"/>
        <v>-3.4652074049713111</v>
      </c>
      <c r="H40" s="87">
        <f t="shared" si="3"/>
        <v>-4.7891147634952018</v>
      </c>
      <c r="I40" s="71">
        <f t="shared" si="4"/>
        <v>-6.8539639730635233</v>
      </c>
    </row>
    <row r="41" spans="2:9" x14ac:dyDescent="0.2">
      <c r="B41" s="21">
        <v>39</v>
      </c>
      <c r="C41" s="10">
        <v>2011</v>
      </c>
      <c r="D41" s="64">
        <v>-8.8757446052501336</v>
      </c>
      <c r="E41" s="64">
        <f t="shared" si="0"/>
        <v>-2.6826408658035104</v>
      </c>
      <c r="F41" s="64">
        <f t="shared" si="1"/>
        <v>-6.3527224563465357</v>
      </c>
      <c r="G41" s="64">
        <f t="shared" si="2"/>
        <v>-4.5601363650180637</v>
      </c>
      <c r="H41" s="87">
        <f t="shared" si="3"/>
        <v>-4.4808676597446651</v>
      </c>
      <c r="I41" s="71">
        <f t="shared" si="4"/>
        <v>-5.6990535832543427</v>
      </c>
    </row>
    <row r="42" spans="2:9" x14ac:dyDescent="0.2">
      <c r="B42" s="21">
        <v>40</v>
      </c>
      <c r="C42" s="10">
        <v>2012</v>
      </c>
      <c r="D42" s="64">
        <v>-5.119151164779403</v>
      </c>
      <c r="E42" s="64">
        <f t="shared" si="0"/>
        <v>-3.7942705283325595</v>
      </c>
      <c r="F42" s="64">
        <f t="shared" si="1"/>
        <v>-7.961182402853181</v>
      </c>
      <c r="G42" s="64">
        <f t="shared" si="2"/>
        <v>-5.6394764557929093</v>
      </c>
      <c r="H42" s="87">
        <f t="shared" si="3"/>
        <v>-4.1766417053700131</v>
      </c>
      <c r="I42" s="71">
        <f t="shared" si="4"/>
        <v>-4.0828587246570285</v>
      </c>
    </row>
    <row r="43" spans="2:9" x14ac:dyDescent="0.2">
      <c r="B43" s="21">
        <v>41</v>
      </c>
      <c r="C43" s="10">
        <v>2013</v>
      </c>
      <c r="D43" s="64">
        <v>-3.1042632320388677</v>
      </c>
      <c r="E43" s="64">
        <f t="shared" si="0"/>
        <v>-4.8516216918539268</v>
      </c>
      <c r="F43" s="64">
        <f t="shared" si="1"/>
        <v>-9.2535414524461341</v>
      </c>
      <c r="G43" s="64">
        <f t="shared" si="2"/>
        <v>-6.7287922214452864</v>
      </c>
      <c r="H43" s="87">
        <f t="shared" si="3"/>
        <v>-4.2442771995269108</v>
      </c>
      <c r="I43" s="71">
        <f t="shared" si="4"/>
        <v>-2.874347225657349</v>
      </c>
    </row>
    <row r="44" spans="2:9" x14ac:dyDescent="0.2">
      <c r="B44" s="21">
        <v>42</v>
      </c>
      <c r="C44" s="10">
        <v>2014</v>
      </c>
      <c r="D44" s="64">
        <v>-3.9337241147217625</v>
      </c>
      <c r="E44" s="64">
        <f t="shared" si="0"/>
        <v>-5.8380192968879046</v>
      </c>
      <c r="F44" s="64">
        <f t="shared" si="1"/>
        <v>-10.198358135865256</v>
      </c>
      <c r="G44" s="64">
        <f t="shared" si="2"/>
        <v>-7.825159007273939</v>
      </c>
      <c r="H44" s="87">
        <f t="shared" si="3"/>
        <v>-4.9335995369440386</v>
      </c>
      <c r="I44" s="71">
        <f t="shared" si="4"/>
        <v>-2.8107892577288158</v>
      </c>
    </row>
    <row r="45" spans="2:9" x14ac:dyDescent="0.2">
      <c r="B45" s="21">
        <v>43</v>
      </c>
      <c r="C45" s="10">
        <v>2015</v>
      </c>
      <c r="D45" s="64">
        <v>-4.3485201701753624</v>
      </c>
      <c r="E45" s="64">
        <f t="shared" si="0"/>
        <v>-6.7379072639577391</v>
      </c>
      <c r="F45" s="64">
        <f t="shared" si="1"/>
        <v>-10.782689055862788</v>
      </c>
      <c r="G45" s="64">
        <f t="shared" si="2"/>
        <v>-8.8943486629335524</v>
      </c>
      <c r="H45" s="87">
        <f t="shared" si="3"/>
        <v>-6.3110779256635565</v>
      </c>
      <c r="I45" s="71">
        <f t="shared" si="4"/>
        <v>-4.246228716095235</v>
      </c>
    </row>
    <row r="46" spans="2:9" x14ac:dyDescent="0.2">
      <c r="B46" s="21">
        <v>44</v>
      </c>
      <c r="C46" s="10">
        <v>2016</v>
      </c>
      <c r="D46" s="64">
        <v>-4.9735893628132004</v>
      </c>
      <c r="E46" s="64">
        <f t="shared" si="0"/>
        <v>-7.5370938222557253</v>
      </c>
      <c r="F46" s="64">
        <f t="shared" si="1"/>
        <v>-11.012170051436216</v>
      </c>
      <c r="G46" s="64">
        <f t="shared" si="2"/>
        <v>-9.8739000858050741</v>
      </c>
      <c r="H46" s="87">
        <f t="shared" si="3"/>
        <v>-8.2379847492719076</v>
      </c>
      <c r="I46" s="71">
        <f t="shared" si="4"/>
        <v>-7.0197988257622299</v>
      </c>
    </row>
    <row r="47" spans="2:9" x14ac:dyDescent="0.2">
      <c r="B47" s="21">
        <v>45</v>
      </c>
      <c r="C47" s="10">
        <v>2017</v>
      </c>
      <c r="D47" s="64">
        <v>-10.926697847567013</v>
      </c>
      <c r="E47" s="64">
        <f t="shared" si="0"/>
        <v>-8.2229753223465938</v>
      </c>
      <c r="F47" s="64">
        <f t="shared" si="1"/>
        <v>-10.909994168886751</v>
      </c>
      <c r="G47" s="64">
        <f t="shared" si="2"/>
        <v>-10.681661201355185</v>
      </c>
      <c r="H47" s="87">
        <f t="shared" si="3"/>
        <v>-10.397804863844742</v>
      </c>
      <c r="I47" s="71">
        <f t="shared" si="4"/>
        <v>-10.491587844557728</v>
      </c>
    </row>
    <row r="48" spans="2:9" x14ac:dyDescent="0.2">
      <c r="B48" s="21">
        <v>46</v>
      </c>
      <c r="C48" s="10">
        <v>2018</v>
      </c>
      <c r="D48" s="64">
        <v>-11.723684652638411</v>
      </c>
      <c r="E48" s="64">
        <f t="shared" si="0"/>
        <v>-8.7847350032481621</v>
      </c>
      <c r="F48" s="64">
        <f t="shared" si="1"/>
        <v>-10.514861190855823</v>
      </c>
      <c r="G48" s="64">
        <f t="shared" si="2"/>
        <v>-11.228533895483908</v>
      </c>
      <c r="H48" s="87">
        <f t="shared" si="3"/>
        <v>-12.366958822550696</v>
      </c>
      <c r="I48" s="71">
        <f t="shared" si="4"/>
        <v>-13.736888796420258</v>
      </c>
    </row>
    <row r="49" spans="2:9" x14ac:dyDescent="0.2">
      <c r="B49" s="21">
        <v>47</v>
      </c>
      <c r="C49" s="10">
        <v>2019</v>
      </c>
      <c r="D49" s="64">
        <v>-14.039491205422181</v>
      </c>
      <c r="E49" s="64">
        <f t="shared" si="0"/>
        <v>-9.2135135792136484</v>
      </c>
      <c r="F49" s="64">
        <f t="shared" si="1"/>
        <v>-9.8780369165623974</v>
      </c>
      <c r="G49" s="64">
        <f t="shared" si="2"/>
        <v>-11.433482122478182</v>
      </c>
      <c r="H49" s="87">
        <f t="shared" si="3"/>
        <v>-13.712557196622781</v>
      </c>
      <c r="I49" s="71">
        <f t="shared" si="4"/>
        <v>-15.835367475838002</v>
      </c>
    </row>
    <row r="50" spans="2:9" x14ac:dyDescent="0.2">
      <c r="B50" s="21">
        <v>48</v>
      </c>
      <c r="C50" s="10">
        <v>2020</v>
      </c>
      <c r="D50" s="64">
        <v>-14.884192449639272</v>
      </c>
      <c r="E50" s="64">
        <f t="shared" si="0"/>
        <v>-9.5025489559601723</v>
      </c>
      <c r="F50" s="64">
        <f t="shared" si="1"/>
        <v>-9.0597149978185083</v>
      </c>
      <c r="G50" s="64">
        <f t="shared" si="2"/>
        <v>-11.238475134632296</v>
      </c>
      <c r="H50" s="87">
        <f t="shared" si="3"/>
        <v>-14.094387631154259</v>
      </c>
      <c r="I50" s="71">
        <f t="shared" si="4"/>
        <v>-16.159236840722581</v>
      </c>
    </row>
    <row r="51" spans="2:9" x14ac:dyDescent="0.2">
      <c r="B51" s="21">
        <v>49</v>
      </c>
      <c r="C51" s="10">
        <v>2021</v>
      </c>
      <c r="D51" s="64">
        <v>-19.863796306095139</v>
      </c>
      <c r="E51" s="64">
        <f t="shared" si="0"/>
        <v>-9.6472828729350724</v>
      </c>
      <c r="F51" s="64">
        <f t="shared" si="1"/>
        <v>-8.1249165055224104</v>
      </c>
      <c r="G51" s="64">
        <f t="shared" si="2"/>
        <v>-10.620991307753906</v>
      </c>
      <c r="H51" s="87">
        <f t="shared" si="3"/>
        <v>-13.347226630255191</v>
      </c>
      <c r="I51" s="71">
        <f t="shared" si="4"/>
        <v>-14.565412553764869</v>
      </c>
    </row>
    <row r="52" spans="2:9" ht="15.75" thickBot="1" x14ac:dyDescent="0.25">
      <c r="B52" s="22">
        <v>50</v>
      </c>
      <c r="C52" s="27">
        <v>2022</v>
      </c>
      <c r="D52" s="86">
        <v>-20.268461567442657</v>
      </c>
      <c r="E52" s="86">
        <f t="shared" si="0"/>
        <v>-9.6454327898078045</v>
      </c>
      <c r="F52" s="86">
        <f t="shared" si="1"/>
        <v>-7.1391898908605347</v>
      </c>
      <c r="G52" s="86">
        <f t="shared" si="2"/>
        <v>-9.6020132088745225</v>
      </c>
      <c r="H52" s="92">
        <f t="shared" si="3"/>
        <v>-11.524137161311383</v>
      </c>
      <c r="I52" s="93">
        <f t="shared" si="4"/>
        <v>-11.4303541805984</v>
      </c>
    </row>
    <row r="54" spans="2:9" x14ac:dyDescent="0.2">
      <c r="B54" s="51"/>
    </row>
  </sheetData>
  <mergeCells count="1">
    <mergeCell ref="Q14:X1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CE057-0C1D-403B-8996-AD6041EF01C5}">
  <dimension ref="A1:H53"/>
  <sheetViews>
    <sheetView zoomScale="70" zoomScaleNormal="70" workbookViewId="0"/>
  </sheetViews>
  <sheetFormatPr defaultRowHeight="15" x14ac:dyDescent="0.2"/>
  <cols>
    <col min="1" max="1" width="3.359375" customWidth="1"/>
    <col min="4" max="4" width="16.8125" customWidth="1"/>
    <col min="6" max="6" width="11.8359375" customWidth="1"/>
    <col min="8" max="8" width="13.71875" customWidth="1"/>
  </cols>
  <sheetData>
    <row r="1" spans="1:8" x14ac:dyDescent="0.2">
      <c r="A1" s="141" t="s">
        <v>725</v>
      </c>
    </row>
    <row r="2" spans="1:8" ht="15.75" thickBot="1" x14ac:dyDescent="0.25"/>
    <row r="3" spans="1:8" ht="36.6" customHeight="1" thickBot="1" x14ac:dyDescent="0.25">
      <c r="B3" s="57" t="s">
        <v>616</v>
      </c>
      <c r="C3" s="53" t="s">
        <v>637</v>
      </c>
      <c r="D3" s="53" t="s">
        <v>619</v>
      </c>
      <c r="E3" s="53" t="s">
        <v>714</v>
      </c>
      <c r="F3" s="52" t="s">
        <v>713</v>
      </c>
      <c r="H3" s="140" t="s">
        <v>724</v>
      </c>
    </row>
    <row r="4" spans="1:8" x14ac:dyDescent="0.2">
      <c r="B4" s="12">
        <v>1</v>
      </c>
      <c r="C4" s="44">
        <v>1973</v>
      </c>
      <c r="D4" s="90">
        <v>7.6584666666666683</v>
      </c>
      <c r="E4" s="44"/>
      <c r="F4" s="13"/>
      <c r="H4" s="139" t="s">
        <v>716</v>
      </c>
    </row>
    <row r="5" spans="1:8" x14ac:dyDescent="0.2">
      <c r="B5" s="21">
        <v>2</v>
      </c>
      <c r="C5" s="10">
        <v>1974</v>
      </c>
      <c r="D5" s="64">
        <v>8.032375</v>
      </c>
      <c r="E5" s="10"/>
      <c r="F5" s="26"/>
      <c r="H5" s="137" t="s">
        <v>717</v>
      </c>
    </row>
    <row r="6" spans="1:8" x14ac:dyDescent="0.2">
      <c r="B6" s="21">
        <v>3</v>
      </c>
      <c r="C6" s="10">
        <v>1975</v>
      </c>
      <c r="D6" s="64">
        <v>8.4098000000000006</v>
      </c>
      <c r="E6" s="10"/>
      <c r="F6" s="26"/>
      <c r="H6" s="137" t="s">
        <v>718</v>
      </c>
    </row>
    <row r="7" spans="1:8" x14ac:dyDescent="0.2">
      <c r="B7" s="21">
        <v>4</v>
      </c>
      <c r="C7" s="10">
        <v>1976</v>
      </c>
      <c r="D7" s="64">
        <v>8.9712916666666676</v>
      </c>
      <c r="E7" s="10"/>
      <c r="F7" s="26"/>
      <c r="H7" s="137" t="s">
        <v>719</v>
      </c>
    </row>
    <row r="8" spans="1:8" x14ac:dyDescent="0.2">
      <c r="B8" s="21">
        <v>5</v>
      </c>
      <c r="C8" s="10">
        <v>1977</v>
      </c>
      <c r="D8" s="64">
        <v>8.7672416666666653</v>
      </c>
      <c r="E8" s="10"/>
      <c r="F8" s="26"/>
      <c r="H8" s="137" t="s">
        <v>720</v>
      </c>
    </row>
    <row r="9" spans="1:8" x14ac:dyDescent="0.2">
      <c r="B9" s="21">
        <v>6</v>
      </c>
      <c r="C9" s="10">
        <v>1978</v>
      </c>
      <c r="D9" s="64">
        <v>8.1956166666666661</v>
      </c>
      <c r="E9" s="10"/>
      <c r="F9" s="26"/>
      <c r="H9" s="137" t="s">
        <v>721</v>
      </c>
    </row>
    <row r="10" spans="1:8" x14ac:dyDescent="0.2">
      <c r="B10" s="21">
        <v>7</v>
      </c>
      <c r="C10" s="10">
        <v>1979</v>
      </c>
      <c r="D10" s="64">
        <v>8.1572499999999994</v>
      </c>
      <c r="E10" s="10"/>
      <c r="F10" s="26"/>
      <c r="H10" s="137" t="s">
        <v>722</v>
      </c>
    </row>
    <row r="11" spans="1:8" x14ac:dyDescent="0.2">
      <c r="B11" s="21">
        <v>8</v>
      </c>
      <c r="C11" s="10">
        <v>1980</v>
      </c>
      <c r="D11" s="64">
        <v>7.8854916666666668</v>
      </c>
      <c r="E11" s="10">
        <f t="shared" ref="E11:E46" si="0">(-3/320)*D4+D5*(-6/320)+(-5/320)*D6+D7*(3/320)+(21/320)*D8+D9*(46/320)+(67/320)*D10+D11*(74/320)+(67/320)*D12+D13*(46/320)+(21/320)*D14+(3/320)*D15+(-5/320)*D16+(-6/320)*D17+(-3/320)*D18</f>
        <v>8.414910963541665</v>
      </c>
      <c r="F11" s="26">
        <f t="shared" ref="F11:F46" si="1">D11-E11</f>
        <v>-0.52941929687499822</v>
      </c>
      <c r="H11" s="137" t="s">
        <v>723</v>
      </c>
    </row>
    <row r="12" spans="1:8" x14ac:dyDescent="0.2">
      <c r="B12" s="21">
        <v>9</v>
      </c>
      <c r="C12" s="10">
        <v>1981</v>
      </c>
      <c r="D12" s="64">
        <v>8.6797583333333339</v>
      </c>
      <c r="E12" s="10">
        <f t="shared" si="0"/>
        <v>8.8067414062499996</v>
      </c>
      <c r="F12" s="26">
        <f t="shared" si="1"/>
        <v>-0.12698307291666566</v>
      </c>
      <c r="H12" s="137" t="s">
        <v>722</v>
      </c>
    </row>
    <row r="13" spans="1:8" x14ac:dyDescent="0.2">
      <c r="B13" s="21">
        <v>10</v>
      </c>
      <c r="C13" s="10">
        <v>1982</v>
      </c>
      <c r="D13" s="64">
        <v>9.4827333333333339</v>
      </c>
      <c r="E13" s="10">
        <f t="shared" si="0"/>
        <v>9.4330151041666657</v>
      </c>
      <c r="F13" s="26">
        <f t="shared" si="1"/>
        <v>4.9718229166668237E-2</v>
      </c>
      <c r="H13" s="137" t="s">
        <v>721</v>
      </c>
    </row>
    <row r="14" spans="1:8" x14ac:dyDescent="0.2">
      <c r="B14" s="21">
        <v>11</v>
      </c>
      <c r="C14" s="10">
        <v>1983</v>
      </c>
      <c r="D14" s="64">
        <v>10.105891666666666</v>
      </c>
      <c r="E14" s="10">
        <f t="shared" si="0"/>
        <v>10.201792265624999</v>
      </c>
      <c r="F14" s="26">
        <f t="shared" si="1"/>
        <v>-9.5900598958332139E-2</v>
      </c>
      <c r="H14" s="137" t="s">
        <v>720</v>
      </c>
    </row>
    <row r="15" spans="1:8" x14ac:dyDescent="0.2">
      <c r="B15" s="21">
        <v>12</v>
      </c>
      <c r="C15" s="10">
        <v>1984</v>
      </c>
      <c r="D15" s="64">
        <v>11.354799999999999</v>
      </c>
      <c r="E15" s="10">
        <f t="shared" si="0"/>
        <v>10.965413359375001</v>
      </c>
      <c r="F15" s="26">
        <f t="shared" si="1"/>
        <v>0.38938664062499839</v>
      </c>
      <c r="H15" s="137" t="s">
        <v>719</v>
      </c>
    </row>
    <row r="16" spans="1:8" x14ac:dyDescent="0.2">
      <c r="B16" s="21">
        <v>13</v>
      </c>
      <c r="C16" s="10">
        <v>1985</v>
      </c>
      <c r="D16" s="64">
        <v>12.339816666666669</v>
      </c>
      <c r="E16" s="10">
        <f t="shared" si="0"/>
        <v>11.634552109375001</v>
      </c>
      <c r="F16" s="26">
        <f t="shared" si="1"/>
        <v>0.70526455729166848</v>
      </c>
      <c r="H16" s="137" t="s">
        <v>718</v>
      </c>
    </row>
    <row r="17" spans="2:8" x14ac:dyDescent="0.2">
      <c r="B17" s="21">
        <v>14</v>
      </c>
      <c r="C17" s="10">
        <v>1986</v>
      </c>
      <c r="D17" s="64">
        <v>12.598599999999999</v>
      </c>
      <c r="E17" s="10">
        <f t="shared" si="0"/>
        <v>12.283057109375003</v>
      </c>
      <c r="F17" s="26">
        <f t="shared" si="1"/>
        <v>0.31554289062499663</v>
      </c>
      <c r="H17" s="137" t="s">
        <v>717</v>
      </c>
    </row>
    <row r="18" spans="2:8" ht="15.75" thickBot="1" x14ac:dyDescent="0.25">
      <c r="B18" s="21">
        <v>15</v>
      </c>
      <c r="C18" s="10">
        <v>1987</v>
      </c>
      <c r="D18" s="64">
        <v>12.947758333333335</v>
      </c>
      <c r="E18" s="10">
        <f t="shared" si="0"/>
        <v>13.143162916666666</v>
      </c>
      <c r="F18" s="26">
        <f t="shared" si="1"/>
        <v>-0.19540458333333177</v>
      </c>
      <c r="H18" s="138" t="s">
        <v>716</v>
      </c>
    </row>
    <row r="19" spans="2:8" x14ac:dyDescent="0.2">
      <c r="B19" s="21">
        <v>16</v>
      </c>
      <c r="C19" s="10">
        <v>1988</v>
      </c>
      <c r="D19" s="64">
        <v>13.902816666666668</v>
      </c>
      <c r="E19" s="10">
        <f t="shared" si="0"/>
        <v>14.519150104166666</v>
      </c>
      <c r="F19" s="26">
        <f t="shared" si="1"/>
        <v>-0.61633343749999803</v>
      </c>
    </row>
    <row r="20" spans="2:8" x14ac:dyDescent="0.2">
      <c r="B20" s="21">
        <v>17</v>
      </c>
      <c r="C20" s="10">
        <v>1989</v>
      </c>
      <c r="D20" s="64">
        <v>16.207133333333331</v>
      </c>
      <c r="E20" s="10">
        <f t="shared" si="0"/>
        <v>16.644975312499998</v>
      </c>
      <c r="F20" s="26">
        <f t="shared" si="1"/>
        <v>-0.43784197916666656</v>
      </c>
    </row>
    <row r="21" spans="2:8" x14ac:dyDescent="0.2">
      <c r="B21" s="21">
        <v>18</v>
      </c>
      <c r="C21" s="10">
        <v>1990</v>
      </c>
      <c r="D21" s="64">
        <v>17.502099999999995</v>
      </c>
      <c r="E21" s="10">
        <f t="shared" si="0"/>
        <v>19.53995161458333</v>
      </c>
      <c r="F21" s="26">
        <f t="shared" si="1"/>
        <v>-2.0378516145833352</v>
      </c>
    </row>
    <row r="22" spans="2:8" x14ac:dyDescent="0.2">
      <c r="B22" s="21">
        <v>19</v>
      </c>
      <c r="C22" s="10">
        <v>1991</v>
      </c>
      <c r="D22" s="64">
        <v>22.719849999999997</v>
      </c>
      <c r="E22" s="10">
        <f t="shared" si="0"/>
        <v>22.871356901041668</v>
      </c>
      <c r="F22" s="26">
        <f t="shared" si="1"/>
        <v>-0.15150690104167097</v>
      </c>
    </row>
    <row r="23" spans="2:8" x14ac:dyDescent="0.2">
      <c r="B23" s="21">
        <v>20</v>
      </c>
      <c r="C23" s="10">
        <v>1992</v>
      </c>
      <c r="D23" s="64">
        <v>28.135091666666671</v>
      </c>
      <c r="E23" s="10">
        <f t="shared" si="0"/>
        <v>26.190162760416669</v>
      </c>
      <c r="F23" s="26">
        <f t="shared" si="1"/>
        <v>1.9449289062500021</v>
      </c>
    </row>
    <row r="24" spans="2:8" x14ac:dyDescent="0.2">
      <c r="B24" s="21">
        <v>21</v>
      </c>
      <c r="C24" s="10">
        <v>1993</v>
      </c>
      <c r="D24" s="64">
        <v>31.256916666666665</v>
      </c>
      <c r="E24" s="10">
        <f t="shared" si="0"/>
        <v>29.13818153645834</v>
      </c>
      <c r="F24" s="26">
        <f t="shared" si="1"/>
        <v>2.118735130208325</v>
      </c>
    </row>
    <row r="25" spans="2:8" x14ac:dyDescent="0.2">
      <c r="B25" s="21">
        <v>22</v>
      </c>
      <c r="C25" s="10">
        <v>1994</v>
      </c>
      <c r="D25" s="64">
        <v>31.394358333333333</v>
      </c>
      <c r="E25" s="10">
        <f t="shared" si="0"/>
        <v>31.578161223958343</v>
      </c>
      <c r="F25" s="26">
        <f t="shared" si="1"/>
        <v>-0.18380289062501021</v>
      </c>
    </row>
    <row r="26" spans="2:8" x14ac:dyDescent="0.2">
      <c r="B26" s="21">
        <v>23</v>
      </c>
      <c r="C26" s="10">
        <v>1995</v>
      </c>
      <c r="D26" s="64">
        <v>32.432383333333334</v>
      </c>
      <c r="E26" s="10">
        <f t="shared" si="0"/>
        <v>33.653703854166665</v>
      </c>
      <c r="F26" s="26">
        <f t="shared" si="1"/>
        <v>-1.2213205208333306</v>
      </c>
    </row>
    <row r="27" spans="2:8" x14ac:dyDescent="0.2">
      <c r="B27" s="21">
        <v>24</v>
      </c>
      <c r="C27" s="10">
        <v>1996</v>
      </c>
      <c r="D27" s="64">
        <v>35.516416666666672</v>
      </c>
      <c r="E27" s="10">
        <f t="shared" si="0"/>
        <v>35.71676187500001</v>
      </c>
      <c r="F27" s="26">
        <f t="shared" si="1"/>
        <v>-0.20034520833333858</v>
      </c>
    </row>
    <row r="28" spans="2:8" x14ac:dyDescent="0.2">
      <c r="B28" s="21">
        <v>25</v>
      </c>
      <c r="C28" s="10">
        <v>1997</v>
      </c>
      <c r="D28" s="64">
        <v>36.364541666666668</v>
      </c>
      <c r="E28" s="10">
        <f t="shared" si="0"/>
        <v>38.021434140624997</v>
      </c>
      <c r="F28" s="26">
        <f t="shared" si="1"/>
        <v>-1.6568924739583295</v>
      </c>
    </row>
    <row r="29" spans="2:8" x14ac:dyDescent="0.2">
      <c r="B29" s="21">
        <v>26</v>
      </c>
      <c r="C29" s="10">
        <v>1998</v>
      </c>
      <c r="D29" s="64">
        <v>41.329433333333334</v>
      </c>
      <c r="E29" s="10">
        <f t="shared" si="0"/>
        <v>40.53346721354167</v>
      </c>
      <c r="F29" s="26">
        <f t="shared" si="1"/>
        <v>0.79596611979166454</v>
      </c>
    </row>
    <row r="30" spans="2:8" x14ac:dyDescent="0.2">
      <c r="B30" s="21">
        <v>27</v>
      </c>
      <c r="C30" s="10">
        <v>1999</v>
      </c>
      <c r="D30" s="64">
        <v>43.121183333333335</v>
      </c>
      <c r="E30" s="10">
        <f t="shared" si="0"/>
        <v>43.029519427083336</v>
      </c>
      <c r="F30" s="26">
        <f t="shared" si="1"/>
        <v>9.1663906249998206E-2</v>
      </c>
    </row>
    <row r="31" spans="2:8" x14ac:dyDescent="0.2">
      <c r="B31" s="21">
        <v>28</v>
      </c>
      <c r="C31" s="10">
        <v>2000</v>
      </c>
      <c r="D31" s="64">
        <v>45.000933333333336</v>
      </c>
      <c r="E31" s="10">
        <f t="shared" si="0"/>
        <v>45.146070156249998</v>
      </c>
      <c r="F31" s="26">
        <f t="shared" si="1"/>
        <v>-0.14513682291666186</v>
      </c>
    </row>
    <row r="32" spans="2:8" x14ac:dyDescent="0.2">
      <c r="B32" s="21">
        <v>29</v>
      </c>
      <c r="C32" s="10">
        <v>2001</v>
      </c>
      <c r="D32" s="64">
        <v>47.227624999999989</v>
      </c>
      <c r="E32" s="10">
        <f t="shared" si="0"/>
        <v>46.514719401041674</v>
      </c>
      <c r="F32" s="26">
        <f t="shared" si="1"/>
        <v>0.71290559895831507</v>
      </c>
    </row>
    <row r="33" spans="2:6" x14ac:dyDescent="0.2">
      <c r="B33" s="21">
        <v>30</v>
      </c>
      <c r="C33" s="10">
        <v>2002</v>
      </c>
      <c r="D33" s="64">
        <v>48.622033333333327</v>
      </c>
      <c r="E33" s="10">
        <f t="shared" si="0"/>
        <v>46.945380572916662</v>
      </c>
      <c r="F33" s="26">
        <f t="shared" si="1"/>
        <v>1.6766527604166654</v>
      </c>
    </row>
    <row r="34" spans="2:6" x14ac:dyDescent="0.2">
      <c r="B34" s="21">
        <v>31</v>
      </c>
      <c r="C34" s="10">
        <v>2003</v>
      </c>
      <c r="D34" s="64">
        <v>46.594675000000002</v>
      </c>
      <c r="E34" s="10">
        <f t="shared" si="0"/>
        <v>46.585840781249999</v>
      </c>
      <c r="F34" s="26">
        <f t="shared" si="1"/>
        <v>8.834218750003231E-3</v>
      </c>
    </row>
    <row r="35" spans="2:6" x14ac:dyDescent="0.2">
      <c r="B35" s="21">
        <v>32</v>
      </c>
      <c r="C35" s="10">
        <v>2004</v>
      </c>
      <c r="D35" s="64">
        <v>45.276283333333332</v>
      </c>
      <c r="E35" s="10">
        <f t="shared" si="0"/>
        <v>45.71800875000001</v>
      </c>
      <c r="F35" s="26">
        <f t="shared" si="1"/>
        <v>-0.44172541666667797</v>
      </c>
    </row>
    <row r="36" spans="2:6" x14ac:dyDescent="0.2">
      <c r="B36" s="21">
        <v>33</v>
      </c>
      <c r="C36" s="10">
        <v>2005</v>
      </c>
      <c r="D36" s="64">
        <v>44.011275000000005</v>
      </c>
      <c r="E36" s="10">
        <f t="shared" si="0"/>
        <v>44.684433932291661</v>
      </c>
      <c r="F36" s="26">
        <f t="shared" si="1"/>
        <v>-0.67315893229165624</v>
      </c>
    </row>
    <row r="37" spans="2:6" x14ac:dyDescent="0.2">
      <c r="B37" s="21">
        <v>34</v>
      </c>
      <c r="C37" s="10">
        <v>2006</v>
      </c>
      <c r="D37" s="64">
        <v>45.17219166666667</v>
      </c>
      <c r="E37" s="10">
        <f t="shared" si="0"/>
        <v>43.884981458333336</v>
      </c>
      <c r="F37" s="26">
        <f t="shared" si="1"/>
        <v>1.2872102083333345</v>
      </c>
    </row>
    <row r="38" spans="2:6" x14ac:dyDescent="0.2">
      <c r="B38" s="21">
        <v>35</v>
      </c>
      <c r="C38" s="10">
        <v>2007</v>
      </c>
      <c r="D38" s="64">
        <v>41.199183333333337</v>
      </c>
      <c r="E38" s="10">
        <f t="shared" si="0"/>
        <v>43.617711406249995</v>
      </c>
      <c r="F38" s="26">
        <f t="shared" si="1"/>
        <v>-2.4185280729166578</v>
      </c>
    </row>
    <row r="39" spans="2:6" x14ac:dyDescent="0.2">
      <c r="B39" s="21">
        <v>36</v>
      </c>
      <c r="C39" s="10">
        <v>2008</v>
      </c>
      <c r="D39" s="64">
        <v>43.411425000000008</v>
      </c>
      <c r="E39" s="10">
        <f t="shared" si="0"/>
        <v>43.967580208333331</v>
      </c>
      <c r="F39" s="26">
        <f t="shared" si="1"/>
        <v>-0.55615520833332255</v>
      </c>
    </row>
    <row r="40" spans="2:6" x14ac:dyDescent="0.2">
      <c r="B40" s="21">
        <v>37</v>
      </c>
      <c r="C40" s="10">
        <v>2009</v>
      </c>
      <c r="D40" s="64">
        <v>48.31947499999999</v>
      </c>
      <c r="E40" s="10">
        <f t="shared" si="0"/>
        <v>45.049637135416667</v>
      </c>
      <c r="F40" s="26">
        <f t="shared" si="1"/>
        <v>3.269837864583323</v>
      </c>
    </row>
    <row r="41" spans="2:6" x14ac:dyDescent="0.2">
      <c r="B41" s="21">
        <v>38</v>
      </c>
      <c r="C41" s="10">
        <v>2010</v>
      </c>
      <c r="D41" s="64">
        <v>45.650866666666673</v>
      </c>
      <c r="E41" s="10">
        <f t="shared" si="0"/>
        <v>47.039054635416669</v>
      </c>
      <c r="F41" s="26">
        <f t="shared" si="1"/>
        <v>-1.3881879687499961</v>
      </c>
    </row>
    <row r="42" spans="2:6" x14ac:dyDescent="0.2">
      <c r="B42" s="21">
        <v>39</v>
      </c>
      <c r="C42" s="10">
        <v>2011</v>
      </c>
      <c r="D42" s="64">
        <v>46.612166666666667</v>
      </c>
      <c r="E42" s="10">
        <f t="shared" si="0"/>
        <v>49.841695807291664</v>
      </c>
      <c r="F42" s="26">
        <f t="shared" si="1"/>
        <v>-3.2295291406249973</v>
      </c>
    </row>
    <row r="43" spans="2:6" x14ac:dyDescent="0.2">
      <c r="B43" s="21">
        <v>40</v>
      </c>
      <c r="C43" s="10">
        <v>2012</v>
      </c>
      <c r="D43" s="64">
        <v>53.359108333333332</v>
      </c>
      <c r="E43" s="10">
        <f t="shared" si="0"/>
        <v>53.237339296875</v>
      </c>
      <c r="F43" s="26">
        <f t="shared" si="1"/>
        <v>0.12176903645833193</v>
      </c>
    </row>
    <row r="44" spans="2:6" x14ac:dyDescent="0.2">
      <c r="B44" s="21">
        <v>41</v>
      </c>
      <c r="C44" s="10">
        <v>2013</v>
      </c>
      <c r="D44" s="64">
        <v>58.525499999999994</v>
      </c>
      <c r="E44" s="10">
        <f t="shared" si="0"/>
        <v>56.905960338541661</v>
      </c>
      <c r="F44" s="26">
        <f t="shared" si="1"/>
        <v>1.6195396614583331</v>
      </c>
    </row>
    <row r="45" spans="2:6" x14ac:dyDescent="0.2">
      <c r="B45" s="21">
        <v>42</v>
      </c>
      <c r="C45" s="10">
        <v>2014</v>
      </c>
      <c r="D45" s="64">
        <v>61.017383333333335</v>
      </c>
      <c r="E45" s="10">
        <f t="shared" si="0"/>
        <v>60.373760989583332</v>
      </c>
      <c r="F45" s="26">
        <f t="shared" si="1"/>
        <v>0.64362234375000327</v>
      </c>
    </row>
    <row r="46" spans="2:6" x14ac:dyDescent="0.2">
      <c r="B46" s="21">
        <v>43</v>
      </c>
      <c r="C46" s="10">
        <v>2015</v>
      </c>
      <c r="D46" s="64">
        <v>64.102925000000013</v>
      </c>
      <c r="E46" s="10">
        <f t="shared" si="0"/>
        <v>63.214321406250008</v>
      </c>
      <c r="F46" s="26">
        <f t="shared" si="1"/>
        <v>0.88860359375000542</v>
      </c>
    </row>
    <row r="47" spans="2:6" x14ac:dyDescent="0.2">
      <c r="B47" s="21">
        <v>44</v>
      </c>
      <c r="C47" s="10">
        <v>2016</v>
      </c>
      <c r="D47" s="64">
        <v>67.166833333333329</v>
      </c>
      <c r="E47" s="10"/>
      <c r="F47" s="26"/>
    </row>
    <row r="48" spans="2:6" x14ac:dyDescent="0.2">
      <c r="B48" s="21">
        <v>45</v>
      </c>
      <c r="C48" s="10">
        <v>2017</v>
      </c>
      <c r="D48" s="64">
        <v>65.101508333333342</v>
      </c>
      <c r="E48" s="10"/>
      <c r="F48" s="26"/>
    </row>
    <row r="49" spans="2:6" x14ac:dyDescent="0.2">
      <c r="B49" s="21">
        <v>46</v>
      </c>
      <c r="C49" s="10">
        <v>2018</v>
      </c>
      <c r="D49" s="64">
        <v>68.401825000000017</v>
      </c>
      <c r="E49" s="10"/>
      <c r="F49" s="26"/>
    </row>
    <row r="50" spans="2:6" x14ac:dyDescent="0.2">
      <c r="B50" s="21">
        <v>47</v>
      </c>
      <c r="C50" s="10">
        <v>2019</v>
      </c>
      <c r="D50" s="64">
        <v>70.404133333333348</v>
      </c>
      <c r="E50" s="10"/>
      <c r="F50" s="26"/>
    </row>
    <row r="51" spans="2:6" x14ac:dyDescent="0.2">
      <c r="B51" s="21">
        <v>48</v>
      </c>
      <c r="C51" s="10">
        <v>2020</v>
      </c>
      <c r="D51" s="64">
        <v>74.110258333333334</v>
      </c>
      <c r="E51" s="10"/>
      <c r="F51" s="26"/>
    </row>
    <row r="52" spans="2:6" x14ac:dyDescent="0.2">
      <c r="B52" s="21">
        <v>49</v>
      </c>
      <c r="C52" s="10">
        <v>2021</v>
      </c>
      <c r="D52" s="64">
        <v>73.926733333333331</v>
      </c>
      <c r="E52" s="10"/>
      <c r="F52" s="26"/>
    </row>
    <row r="53" spans="2:6" ht="15.75" thickBot="1" x14ac:dyDescent="0.25">
      <c r="B53" s="22">
        <v>50</v>
      </c>
      <c r="C53" s="27">
        <v>2022</v>
      </c>
      <c r="D53" s="86">
        <v>78.576616666666666</v>
      </c>
      <c r="E53" s="27"/>
      <c r="F53" s="28"/>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EB622-99DB-4083-B692-99FA29E0F86F}">
  <dimension ref="B1:M38"/>
  <sheetViews>
    <sheetView zoomScale="71" zoomScaleNormal="71" workbookViewId="0"/>
  </sheetViews>
  <sheetFormatPr defaultRowHeight="15" x14ac:dyDescent="0.2"/>
  <cols>
    <col min="1" max="1" width="4.03515625" customWidth="1"/>
    <col min="2" max="2" width="8.7421875" customWidth="1"/>
    <col min="4" max="4" width="10.22265625" customWidth="1"/>
    <col min="9" max="9" width="10.89453125" customWidth="1"/>
  </cols>
  <sheetData>
    <row r="1" spans="2:13" ht="15.75" thickBot="1" x14ac:dyDescent="0.25"/>
    <row r="2" spans="2:13" ht="34.5" customHeight="1" thickBot="1" x14ac:dyDescent="0.25">
      <c r="B2" s="57" t="s">
        <v>616</v>
      </c>
      <c r="C2" s="53" t="s">
        <v>1</v>
      </c>
      <c r="D2" s="53" t="s">
        <v>715</v>
      </c>
      <c r="E2" s="53" t="s">
        <v>652</v>
      </c>
      <c r="F2" s="53" t="s">
        <v>653</v>
      </c>
      <c r="G2" s="52" t="s">
        <v>654</v>
      </c>
      <c r="I2" s="57" t="s">
        <v>632</v>
      </c>
      <c r="J2" s="53" t="s">
        <v>633</v>
      </c>
      <c r="K2" s="53" t="s">
        <v>634</v>
      </c>
      <c r="L2" s="52" t="s">
        <v>635</v>
      </c>
    </row>
    <row r="3" spans="2:13" x14ac:dyDescent="0.2">
      <c r="B3" s="21">
        <v>1</v>
      </c>
      <c r="C3" s="10">
        <v>1980</v>
      </c>
      <c r="D3" s="10">
        <v>-0.52941929687499822</v>
      </c>
      <c r="E3" s="10">
        <f>$J$12+($J$13*COS((2)*(PI())*(1/$M$12)*(B3)))+($J$14*SIN((2)*(PI())*(1/$M$12)*(B3)))</f>
        <v>2.4364520234269722E-2</v>
      </c>
      <c r="F3" s="10">
        <f>E3+($J$15*COS((2)*PI()*(1/$M$13)*B3))+($J$16*SIN((2)*(PI())*(1/$M$13)*B3))</f>
        <v>0.2297095798892386</v>
      </c>
      <c r="G3" s="26">
        <f>F3+($J$17*COS((2)*PI()*(1/$M$14)*B3))+($J$18*SIN((2)*(PI())*(1/$M$14)*B3))</f>
        <v>0.49611028454624062</v>
      </c>
      <c r="I3" s="142">
        <f>(50-14)/1</f>
        <v>36</v>
      </c>
      <c r="J3" s="143">
        <f>(2/COUNT($B$3:$B$38))*SUMPRODUCT($D$3:$D$38,COS(2*PI()*(1/I3)*($B$3:$B$38)))</f>
        <v>-8.5549132132075843E-3</v>
      </c>
      <c r="K3" s="143">
        <f>(2/COUNT($B$3:$B$38))*SUMPRODUCT($D$3:$D$38,SIN(2*PI()*(1/I3)*($B$3:$B$38)))</f>
        <v>2.686705599574387E-2</v>
      </c>
      <c r="L3" s="144">
        <f>POWER(J3,2)+POWER(K3,2)</f>
        <v>7.9502523796395029E-4</v>
      </c>
    </row>
    <row r="4" spans="2:13" x14ac:dyDescent="0.2">
      <c r="B4" s="21">
        <v>2</v>
      </c>
      <c r="C4" s="10">
        <v>1981</v>
      </c>
      <c r="D4" s="10">
        <v>-0.12698307291666566</v>
      </c>
      <c r="E4" s="10">
        <f>$J$12+($J$13*COS((2)*(PI())*(1/$M$12)*(B4)))+($J$14*SIN((2)*(PI())*(1/$M$12)*(B4)))</f>
        <v>3.722658363595114E-2</v>
      </c>
      <c r="F4" s="10">
        <f>E4+($J$15*COS((2)*PI()*(1/$M$13)*B4))+($J$16*SIN((2)*(PI())*(1/$M$13)*B4))</f>
        <v>3.5813139960793258E-2</v>
      </c>
      <c r="G4" s="26">
        <f>F4+($J$17*COS((2)*PI()*(1/$M$14)*B4))+($J$18*SIN((2)*(PI())*(1/$M$14)*B4))</f>
        <v>0.15428062663456105</v>
      </c>
      <c r="I4" s="145">
        <f>(50-14)/2</f>
        <v>18</v>
      </c>
      <c r="J4" s="146">
        <f>(2/COUNT($B$3:$B$38))*SUMPRODUCT($D$3:$D$38,COS(2*PI()*(1/I4)*($B$3:$B$38)))</f>
        <v>0.14187772404694371</v>
      </c>
      <c r="K4" s="146">
        <f>(2/COUNT($B$3:$B$38))*SUMPRODUCT($D$3:$D$38,SIN(2*PI()*(1/I4)*($B$3:$B$38)))</f>
        <v>0.1668843824675719</v>
      </c>
      <c r="L4" s="147">
        <f t="shared" ref="L4:L9" si="0">POWER(J4,2)+POWER(K4,2)</f>
        <v>4.7979685692323526E-2</v>
      </c>
    </row>
    <row r="5" spans="2:13" ht="15.75" thickBot="1" x14ac:dyDescent="0.25">
      <c r="B5" s="21">
        <v>3</v>
      </c>
      <c r="C5" s="10">
        <v>1982</v>
      </c>
      <c r="D5" s="10">
        <v>4.9718229166668237E-2</v>
      </c>
      <c r="E5" s="10">
        <f>$J$12+($J$13*COS((2)*(PI())*(1/$M$12)*(B5)))+($J$14*SIN((2)*(PI())*(1/$M$12)*(B5)))</f>
        <v>3.0124453668838064E-2</v>
      </c>
      <c r="F5" s="10">
        <f>E5+($J$15*COS((2)*PI()*(1/$M$13)*B5))+($J$16*SIN((2)*(PI())*(1/$M$13)*B5))</f>
        <v>-0.176187458312701</v>
      </c>
      <c r="G5" s="26">
        <f>F5+($J$17*COS((2)*PI()*(1/$M$14)*B5))+($J$18*SIN((2)*(PI())*(1/$M$14)*B5))</f>
        <v>-0.26108544325628025</v>
      </c>
      <c r="I5" s="148">
        <f>(50-14)/3</f>
        <v>12</v>
      </c>
      <c r="J5" s="149">
        <f>(2/COUNT($B$3:$B$38))*SUMPRODUCT($D$3:$D$38,COS(2*PI()*(1/I5)*($B$3:$B$38)))</f>
        <v>0.28968207221718523</v>
      </c>
      <c r="K5" s="149">
        <f>(2/COUNT($B$3:$B$38))*SUMPRODUCT($D$3:$D$38,SIN(2*PI()*(1/I5)*($B$3:$B$38)))</f>
        <v>6.9216273452335858E-2</v>
      </c>
      <c r="L5" s="150">
        <f t="shared" si="0"/>
        <v>8.8706595474671052E-2</v>
      </c>
    </row>
    <row r="6" spans="2:13" x14ac:dyDescent="0.2">
      <c r="B6" s="21">
        <v>4</v>
      </c>
      <c r="C6" s="10">
        <v>1983</v>
      </c>
      <c r="D6" s="10">
        <v>-9.5900598958332139E-2</v>
      </c>
      <c r="E6" s="10">
        <f>$J$12+($J$13*COS((2)*(PI())*(1/$M$12)*(B6)))+($J$14*SIN((2)*(PI())*(1/$M$12)*(B6)))</f>
        <v>8.132067976669155E-3</v>
      </c>
      <c r="F6" s="10">
        <f>E6+($J$15*COS((2)*PI()*(1/$M$13)*B6))+($J$16*SIN((2)*(PI())*(1/$M$13)*B6))</f>
        <v>-0.13158013460090895</v>
      </c>
      <c r="G6" s="26">
        <f>F6+($J$17*COS((2)*PI()*(1/$M$14)*B6))+($J$18*SIN((2)*(PI())*(1/$M$14)*B6))</f>
        <v>-0.38011888047073189</v>
      </c>
      <c r="I6" s="77">
        <f>(50-14)/4</f>
        <v>9</v>
      </c>
      <c r="J6" s="78">
        <f>(2/COUNT($B$3:$B$38))*SUMPRODUCT($D$3:$D$38,COS(2*PI()*(1/I6)*($B$3:$B$38)))</f>
        <v>-0.36969695343462555</v>
      </c>
      <c r="K6" s="78">
        <f>(2/COUNT($B$3:$B$38))*SUMPRODUCT($D$3:$D$38,SIN(2*PI()*(1/I6)*($B$3:$B$38)))</f>
        <v>-0.11781534151950589</v>
      </c>
      <c r="L6" s="79">
        <f t="shared" si="0"/>
        <v>0.1505562920762015</v>
      </c>
    </row>
    <row r="7" spans="2:13" x14ac:dyDescent="0.2">
      <c r="B7" s="21">
        <v>5</v>
      </c>
      <c r="C7" s="10">
        <v>1984</v>
      </c>
      <c r="D7" s="10">
        <v>0.38938664062499839</v>
      </c>
      <c r="E7" s="10">
        <f>$J$12+($J$13*COS((2)*(PI())*(1/$M$12)*(B7)))+($J$14*SIN((2)*(PI())*(1/$M$12)*(B7)))</f>
        <v>-1.3038668116965193E-2</v>
      </c>
      <c r="F7" s="10">
        <f>E7+($J$15*COS((2)*PI()*(1/$M$13)*B7))+($J$16*SIN((2)*(PI())*(1/$M$13)*B7))</f>
        <v>9.7704477675648452E-2</v>
      </c>
      <c r="G7" s="26">
        <f>F7+($J$17*COS((2)*PI()*(1/$M$14)*B7))+($J$18*SIN((2)*(PI())*(1/$M$14)*B7))</f>
        <v>-0.19818098772744774</v>
      </c>
      <c r="I7" s="80">
        <f>(50-14)/5</f>
        <v>7.2</v>
      </c>
      <c r="J7" s="81">
        <f>(2/COUNT($B$3:$B$38))*SUMPRODUCT($D$3:$D$38,COS(2*PI()*(1/I7)*($B$3:$B$38)))</f>
        <v>0.65699245538081386</v>
      </c>
      <c r="K7" s="81">
        <f>(2/COUNT($B$3:$B$38))*SUMPRODUCT($D$3:$D$38,SIN(2*PI()*(1/I7)*($B$3:$B$38)))</f>
        <v>-0.33571724499299688</v>
      </c>
      <c r="L7" s="82">
        <f t="shared" si="0"/>
        <v>0.54434515501299863</v>
      </c>
    </row>
    <row r="8" spans="2:13" ht="15.75" thickBot="1" x14ac:dyDescent="0.25">
      <c r="B8" s="21">
        <v>6</v>
      </c>
      <c r="C8" s="10">
        <v>1985</v>
      </c>
      <c r="D8" s="10">
        <v>0.70526455729166848</v>
      </c>
      <c r="E8" s="10">
        <f>$J$12+($J$13*COS((2)*(PI())*(1/$M$12)*(B8)))+($J$14*SIN((2)*(PI())*(1/$M$12)*(B8)))</f>
        <v>-1.8262856122659793E-2</v>
      </c>
      <c r="F8" s="10">
        <f>E8+($J$15*COS((2)*PI()*(1/$M$13)*B8))+($J$16*SIN((2)*(PI())*(1/$M$13)*B8))</f>
        <v>0.19720211258430215</v>
      </c>
      <c r="G8" s="26">
        <f>F8+($J$17*COS((2)*PI()*(1/$M$14)*B8))+($J$18*SIN((2)*(PI())*(1/$M$14)*B8))</f>
        <v>-7.5819746893038692E-3</v>
      </c>
      <c r="I8" s="154">
        <f>(50-14)/7</f>
        <v>5.1428571428571432</v>
      </c>
      <c r="J8" s="84">
        <f>(2/COUNT($B$3:$B$38))*SUMPRODUCT($D$3:$D$38,COS(2*PI()*(1/I8)*($B$3:$B$38)))</f>
        <v>-0.20270129360908373</v>
      </c>
      <c r="K8" s="84">
        <f>(2/COUNT($B$3:$B$38))*SUMPRODUCT($D$3:$D$38,SIN(2*PI()*(1/I8)*($B$3:$B$38)))</f>
        <v>-0.59042296320712218</v>
      </c>
      <c r="L8" s="85">
        <f t="shared" si="0"/>
        <v>0.38968708991307471</v>
      </c>
    </row>
    <row r="9" spans="2:13" ht="15.75" thickBot="1" x14ac:dyDescent="0.25">
      <c r="B9" s="21">
        <v>7</v>
      </c>
      <c r="C9" s="10">
        <v>1986</v>
      </c>
      <c r="D9" s="10">
        <v>0.31554289062499663</v>
      </c>
      <c r="E9" s="10">
        <f>$J$12+($J$13*COS((2)*(PI())*(1/$M$12)*(B9)))+($J$14*SIN((2)*(PI())*(1/$M$12)*(B9)))</f>
        <v>-3.8082066704925024E-3</v>
      </c>
      <c r="F9" s="10">
        <f>E9+($J$15*COS((2)*PI()*(1/$M$13)*B9))+($J$16*SIN((2)*(PI())*(1/$M$13)*B9))</f>
        <v>3.2835352752036445E-2</v>
      </c>
      <c r="G9" s="26">
        <f>F9+($J$17*COS((2)*PI()*(1/$M$14)*B9))+($J$18*SIN((2)*(PI())*(1/$M$14)*B9))</f>
        <v>1.4973393964857237E-2</v>
      </c>
      <c r="I9" s="151">
        <f>(50-14)/8</f>
        <v>4.5</v>
      </c>
      <c r="J9" s="152">
        <f>(2/COUNT($B$3:$B$38))*SUMPRODUCT($D$3:$D$38,COS(2*PI()*(1/I9)*($B$3:$B$38)))</f>
        <v>7.708668682004606E-2</v>
      </c>
      <c r="K9" s="152">
        <f>(2/COUNT($B$3:$B$38))*SUMPRODUCT($D$3:$D$38,SIN(2*PI()*(1/I9)*($B$3:$B$38)))</f>
        <v>-0.29542448260477272</v>
      </c>
      <c r="L9" s="153">
        <f t="shared" si="0"/>
        <v>9.3217982207189534E-2</v>
      </c>
    </row>
    <row r="10" spans="2:13" x14ac:dyDescent="0.2">
      <c r="B10" s="21">
        <v>8</v>
      </c>
      <c r="C10" s="10">
        <v>1987</v>
      </c>
      <c r="D10" s="10">
        <v>-0.19540458333333177</v>
      </c>
      <c r="E10" s="10">
        <f>$J$12+($J$13*COS((2)*(PI())*(1/$M$12)*(B10)))+($J$14*SIN((2)*(PI())*(1/$M$12)*(B10)))</f>
        <v>1.9998520475633018E-2</v>
      </c>
      <c r="F10" s="10">
        <f>E10+($J$15*COS((2)*PI()*(1/$M$13)*B10))+($J$16*SIN((2)*(PI())*(1/$M$13)*B10))</f>
        <v>-0.17040077967716585</v>
      </c>
      <c r="G10" s="26">
        <f>F10+($J$17*COS((2)*PI()*(1/$M$14)*B10))+($J$18*SIN((2)*(PI())*(1/$M$14)*B10))</f>
        <v>7.0171990521624705E-3</v>
      </c>
    </row>
    <row r="11" spans="2:13" x14ac:dyDescent="0.2">
      <c r="B11" s="21">
        <v>9</v>
      </c>
      <c r="C11" s="10">
        <v>1988</v>
      </c>
      <c r="D11" s="10">
        <v>-0.61633343749999803</v>
      </c>
      <c r="E11" s="10">
        <f>$J$12+($J$13*COS((2)*(PI())*(1/$M$12)*(B11)))+($J$14*SIN((2)*(PI())*(1/$M$12)*(B11)))</f>
        <v>3.614920949690107E-2</v>
      </c>
      <c r="F11" s="10">
        <f>E11+($J$15*COS((2)*PI()*(1/$M$13)*B11))+($J$16*SIN((2)*(PI())*(1/$M$13)*B11))</f>
        <v>-0.13073512963657719</v>
      </c>
      <c r="G11" s="26">
        <f>F11+($J$17*COS((2)*PI()*(1/$M$14)*B11))+($J$18*SIN((2)*(PI())*(1/$M$14)*B11))</f>
        <v>0.15894694258060801</v>
      </c>
    </row>
    <row r="12" spans="2:13" ht="18" x14ac:dyDescent="0.3">
      <c r="B12" s="21">
        <v>10</v>
      </c>
      <c r="C12" s="10">
        <v>1989</v>
      </c>
      <c r="D12" s="10">
        <v>-0.43784197916666656</v>
      </c>
      <c r="E12" s="10">
        <f>$J$12+($J$13*COS((2)*(PI())*(1/$M$12)*(B12)))+($J$14*SIN((2)*(PI())*(1/$M$12)*(B12)))</f>
        <v>3.3105407932318601E-2</v>
      </c>
      <c r="F12" s="10">
        <f>E12+($J$15*COS((2)*PI()*(1/$M$13)*B12))+($J$16*SIN((2)*(PI())*(1/$M$13)*B12))</f>
        <v>0.10934910755062052</v>
      </c>
      <c r="G12" s="26">
        <f>F12+($J$17*COS((2)*PI()*(1/$M$14)*B12))+($J$18*SIN((2)*(PI())*(1/$M$14)*B12))</f>
        <v>0.3757498122076226</v>
      </c>
      <c r="I12" t="s">
        <v>655</v>
      </c>
      <c r="J12">
        <f>AVERAGE(D3:D38)</f>
        <v>9.2821535011572056E-3</v>
      </c>
      <c r="L12" s="88" t="s">
        <v>662</v>
      </c>
      <c r="M12">
        <f>7.2</f>
        <v>7.2</v>
      </c>
    </row>
    <row r="13" spans="2:13" ht="18" x14ac:dyDescent="0.3">
      <c r="B13" s="21">
        <v>11</v>
      </c>
      <c r="C13" s="10">
        <v>1990</v>
      </c>
      <c r="D13" s="10">
        <v>-2.0378516145833352</v>
      </c>
      <c r="E13" s="10">
        <f>$J$12+($J$13*COS((2)*(PI())*(1/$M$12)*(B13)))+($J$14*SIN((2)*(PI())*(1/$M$12)*(B13)))</f>
        <v>1.3041683046934333E-2</v>
      </c>
      <c r="F13" s="10">
        <f>E13+($J$15*COS((2)*PI()*(1/$M$13)*B13))+($J$16*SIN((2)*(PI())*(1/$M$13)*B13))</f>
        <v>0.23207977945980388</v>
      </c>
      <c r="G13" s="26">
        <f>F13+($J$17*COS((2)*PI()*(1/$M$14)*B13))+($J$18*SIN((2)*(PI())*(1/$M$14)*B13))</f>
        <v>0.35054726613357162</v>
      </c>
      <c r="I13" t="s">
        <v>656</v>
      </c>
      <c r="J13">
        <f>J3</f>
        <v>-8.5549132132075843E-3</v>
      </c>
      <c r="L13" s="89" t="s">
        <v>663</v>
      </c>
      <c r="M13">
        <f>5.142857</f>
        <v>5.1428570000000002</v>
      </c>
    </row>
    <row r="14" spans="2:13" ht="18" x14ac:dyDescent="0.3">
      <c r="B14" s="21">
        <v>12</v>
      </c>
      <c r="C14" s="10">
        <v>1991</v>
      </c>
      <c r="D14" s="10">
        <v>-0.15150690104167097</v>
      </c>
      <c r="E14" s="10">
        <f>$J$12+($J$13*COS((2)*(PI())*(1/$M$12)*(B14)))+($J$14*SIN((2)*(PI())*(1/$M$12)*(B14)))</f>
        <v>-9.7079429094522138E-3</v>
      </c>
      <c r="F14" s="10">
        <f>E14+($J$15*COS((2)*PI()*(1/$M$13)*B14))+($J$16*SIN((2)*(PI())*(1/$M$13)*B14))</f>
        <v>6.3879225759683023E-2</v>
      </c>
      <c r="G14" s="26">
        <f>F14+($J$17*COS((2)*PI()*(1/$M$14)*B14))+($J$18*SIN((2)*(PI())*(1/$M$14)*B14))</f>
        <v>-2.1018759183896049E-2</v>
      </c>
      <c r="I14" t="s">
        <v>657</v>
      </c>
      <c r="J14">
        <f>K3</f>
        <v>2.686705599574387E-2</v>
      </c>
      <c r="L14" s="88" t="s">
        <v>664</v>
      </c>
      <c r="M14">
        <v>9</v>
      </c>
    </row>
    <row r="15" spans="2:13" ht="18" x14ac:dyDescent="0.3">
      <c r="B15" s="21">
        <v>13</v>
      </c>
      <c r="C15" s="10">
        <v>1992</v>
      </c>
      <c r="D15" s="10">
        <v>1.9449289062500021</v>
      </c>
      <c r="E15" s="10">
        <f>$J$12+($J$13*COS((2)*(PI())*(1/$M$12)*(B15)))+($J$14*SIN((2)*(PI())*(1/$M$12)*(B15)))</f>
        <v>-1.8890573403605022E-2</v>
      </c>
      <c r="F15" s="10">
        <f>E15+($J$15*COS((2)*PI()*(1/$M$13)*B15))+($J$16*SIN((2)*(PI())*(1/$M$13)*B15))</f>
        <v>-0.18759208655961418</v>
      </c>
      <c r="G15" s="26">
        <f>F15+($J$17*COS((2)*PI()*(1/$M$14)*B15))+($J$18*SIN((2)*(PI())*(1/$M$14)*B15))</f>
        <v>-0.43613083242943718</v>
      </c>
      <c r="I15" t="s">
        <v>658</v>
      </c>
      <c r="J15">
        <f>J4</f>
        <v>0.14187772404694371</v>
      </c>
      <c r="L15" s="88"/>
    </row>
    <row r="16" spans="2:13" ht="18" x14ac:dyDescent="0.3">
      <c r="B16" s="21">
        <v>14</v>
      </c>
      <c r="C16" s="10">
        <v>1993</v>
      </c>
      <c r="D16" s="10">
        <v>2.118735130208325</v>
      </c>
      <c r="E16" s="10">
        <f>$J$12+($J$13*COS((2)*(PI())*(1/$M$12)*(B16)))+($J$14*SIN((2)*(PI())*(1/$M$12)*(B16)))</f>
        <v>-7.9459096591609144E-3</v>
      </c>
      <c r="F16" s="10">
        <f>E16+($J$15*COS((2)*PI()*(1/$M$13)*B16))+($J$16*SIN((2)*(PI())*(1/$M$13)*B16))</f>
        <v>-0.19693169898616006</v>
      </c>
      <c r="G16" s="26">
        <f>F16+($J$17*COS((2)*PI()*(1/$M$14)*B16))+($J$18*SIN((2)*(PI())*(1/$M$14)*B16))</f>
        <v>-0.49281716438925627</v>
      </c>
      <c r="I16" t="s">
        <v>659</v>
      </c>
      <c r="J16">
        <f>K4</f>
        <v>0.1668843824675719</v>
      </c>
      <c r="L16" s="88"/>
    </row>
    <row r="17" spans="2:10" ht="18" x14ac:dyDescent="0.3">
      <c r="B17" s="21">
        <v>15</v>
      </c>
      <c r="C17" s="10">
        <v>1994</v>
      </c>
      <c r="D17" s="10">
        <v>-0.18380289062501021</v>
      </c>
      <c r="E17" s="10">
        <f>$J$12+($J$13*COS((2)*(PI())*(1/$M$12)*(B17)))+($J$14*SIN((2)*(PI())*(1/$M$12)*(B17)))</f>
        <v>1.5306909329220183E-2</v>
      </c>
      <c r="F17" s="10">
        <f>E17+($J$15*COS((2)*PI()*(1/$M$13)*B17))+($J$16*SIN((2)*(PI())*(1/$M$13)*B17))</f>
        <v>5.4734541034590259E-2</v>
      </c>
      <c r="G17" s="26">
        <f>F17+($J$17*COS((2)*PI()*(1/$M$14)*B17))+($J$18*SIN((2)*(PI())*(1/$M$14)*B17))</f>
        <v>-0.15004954623901559</v>
      </c>
      <c r="I17" t="s">
        <v>660</v>
      </c>
      <c r="J17">
        <f>J5</f>
        <v>0.28968207221718523</v>
      </c>
    </row>
    <row r="18" spans="2:10" ht="18" x14ac:dyDescent="0.3">
      <c r="B18" s="21">
        <v>16</v>
      </c>
      <c r="C18" s="10">
        <v>1995</v>
      </c>
      <c r="D18" s="10">
        <v>-1.2213205208333306</v>
      </c>
      <c r="E18" s="10">
        <f>$J$12+($J$13*COS((2)*(PI())*(1/$M$12)*(B18)))+($J$14*SIN((2)*(PI())*(1/$M$12)*(B18)))</f>
        <v>3.4255493456806653E-2</v>
      </c>
      <c r="F18" s="10">
        <f>E18+($J$15*COS((2)*PI()*(1/$M$13)*B18))+($J$16*SIN((2)*(PI())*(1/$M$13)*B18))</f>
        <v>0.25021136876281169</v>
      </c>
      <c r="G18" s="26">
        <f>F18+($J$17*COS((2)*PI()*(1/$M$14)*B18))+($J$18*SIN((2)*(PI())*(1/$M$14)*B18))</f>
        <v>0.23234940997563241</v>
      </c>
      <c r="I18" t="s">
        <v>661</v>
      </c>
      <c r="J18">
        <f>K5</f>
        <v>6.9216273452335858E-2</v>
      </c>
    </row>
    <row r="19" spans="2:10" ht="18" x14ac:dyDescent="0.3">
      <c r="B19" s="21">
        <v>17</v>
      </c>
      <c r="C19" s="10">
        <v>1996</v>
      </c>
      <c r="D19" s="10">
        <v>-0.20034520833333858</v>
      </c>
      <c r="E19" s="10">
        <f>$J$12+($J$13*COS((2)*(PI())*(1/$M$12)*(B19)))+($J$14*SIN((2)*(PI())*(1/$M$12)*(B19)))</f>
        <v>3.5362504665056707E-2</v>
      </c>
      <c r="F19" s="10">
        <f>E19+($J$15*COS((2)*PI()*(1/$M$13)*B19))+($J$16*SIN((2)*(PI())*(1/$M$13)*B19))</f>
        <v>0.14365737803424736</v>
      </c>
      <c r="G19" s="26">
        <f>F19+($J$17*COS((2)*PI()*(1/$M$14)*B19))+($J$18*SIN((2)*(PI())*(1/$M$14)*B19))</f>
        <v>0.3210753567635754</v>
      </c>
      <c r="I19" t="s">
        <v>667</v>
      </c>
      <c r="J19">
        <f>J6</f>
        <v>-0.36969695343462555</v>
      </c>
    </row>
    <row r="20" spans="2:10" ht="18" x14ac:dyDescent="0.3">
      <c r="B20" s="21">
        <v>18</v>
      </c>
      <c r="C20" s="10">
        <v>1997</v>
      </c>
      <c r="D20" s="10">
        <v>-1.6568924739583295</v>
      </c>
      <c r="E20" s="10">
        <f>$J$12+($J$13*COS((2)*(PI())*(1/$M$12)*(B20)))+($J$14*SIN((2)*(PI())*(1/$M$12)*(B20)))</f>
        <v>1.7837066714364806E-2</v>
      </c>
      <c r="F20" s="10">
        <f>E20+($J$15*COS((2)*PI()*(1/$M$13)*B20))+($J$16*SIN((2)*(PI())*(1/$M$13)*B20))</f>
        <v>-0.12404075927642289</v>
      </c>
      <c r="G20" s="26">
        <f>F20+($J$17*COS((2)*PI()*(1/$M$14)*B20))+($J$18*SIN((2)*(PI())*(1/$M$14)*B20))</f>
        <v>0.16564131294076231</v>
      </c>
      <c r="I20" t="s">
        <v>668</v>
      </c>
      <c r="J20">
        <f>K6</f>
        <v>-0.11781534151950589</v>
      </c>
    </row>
    <row r="21" spans="2:10" x14ac:dyDescent="0.2">
      <c r="B21" s="21">
        <v>19</v>
      </c>
      <c r="C21" s="10">
        <v>1998</v>
      </c>
      <c r="D21" s="10">
        <v>0.79596611979166454</v>
      </c>
      <c r="E21" s="10">
        <f>$J$12+($J$13*COS((2)*(PI())*(1/$M$12)*(B21)))+($J$14*SIN((2)*(PI())*(1/$M$12)*(B21)))</f>
        <v>-5.8002132319552764E-3</v>
      </c>
      <c r="F21" s="10">
        <f>E21+($J$15*COS((2)*PI()*(1/$M$13)*B21))+($J$16*SIN((2)*(PI())*(1/$M$13)*B21))</f>
        <v>-0.21114522631229732</v>
      </c>
      <c r="G21" s="26">
        <f>F21+($J$17*COS((2)*PI()*(1/$M$14)*B21))+($J$18*SIN((2)*(PI())*(1/$M$14)*B21))</f>
        <v>5.5255478344704928E-2</v>
      </c>
    </row>
    <row r="22" spans="2:10" x14ac:dyDescent="0.2">
      <c r="B22" s="21">
        <v>20</v>
      </c>
      <c r="C22" s="10">
        <v>1999</v>
      </c>
      <c r="D22" s="10">
        <v>9.1663906249998206E-2</v>
      </c>
      <c r="E22" s="10">
        <f>$J$12+($J$13*COS((2)*(PI())*(1/$M$12)*(B22)))+($J$14*SIN((2)*(PI())*(1/$M$12)*(B22)))</f>
        <v>-1.8662276633636732E-2</v>
      </c>
      <c r="F22" s="10">
        <f>E22+($J$15*COS((2)*PI()*(1/$M$13)*B22))+($J$16*SIN((2)*(PI())*(1/$M$13)*B22))</f>
        <v>-1.7248699155716751E-2</v>
      </c>
      <c r="G22" s="26">
        <f>F22+($J$17*COS((2)*PI()*(1/$M$14)*B22))+($J$18*SIN((2)*(PI())*(1/$M$14)*B22))</f>
        <v>0.10121878751805111</v>
      </c>
    </row>
    <row r="23" spans="2:10" x14ac:dyDescent="0.2">
      <c r="B23" s="21">
        <v>21</v>
      </c>
      <c r="C23" s="10">
        <v>2000</v>
      </c>
      <c r="D23" s="10">
        <v>-0.14513682291666186</v>
      </c>
      <c r="E23" s="10">
        <f>$J$12+($J$13*COS((2)*(PI())*(1/$M$12)*(B23)))+($J$14*SIN((2)*(PI())*(1/$M$12)*(B23)))</f>
        <v>-1.1560146666523659E-2</v>
      </c>
      <c r="F23" s="10">
        <f>E23+($J$15*COS((2)*PI()*(1/$M$13)*B23))+($J$16*SIN((2)*(PI())*(1/$M$13)*B23))</f>
        <v>0.19475181026685978</v>
      </c>
      <c r="G23" s="26">
        <f>F23+($J$17*COS((2)*PI()*(1/$M$14)*B23))+($J$18*SIN((2)*(PI())*(1/$M$14)*B23))</f>
        <v>0.10985382532328078</v>
      </c>
    </row>
    <row r="24" spans="2:10" x14ac:dyDescent="0.2">
      <c r="B24" s="21">
        <v>22</v>
      </c>
      <c r="C24" s="10">
        <v>2001</v>
      </c>
      <c r="D24" s="10">
        <v>0.71290559895831507</v>
      </c>
      <c r="E24" s="10">
        <f>$J$12+($J$13*COS((2)*(PI())*(1/$M$12)*(B24)))+($J$14*SIN((2)*(PI())*(1/$M$12)*(B24)))</f>
        <v>1.0432239025645228E-2</v>
      </c>
      <c r="F24" s="10">
        <f>E24+($J$15*COS((2)*PI()*(1/$M$13)*B24))+($J$16*SIN((2)*(PI())*(1/$M$13)*B24))</f>
        <v>0.15014433854933087</v>
      </c>
      <c r="G24" s="26">
        <f>F24+($J$17*COS((2)*PI()*(1/$M$14)*B24))+($J$18*SIN((2)*(PI())*(1/$M$14)*B24))</f>
        <v>-9.8394407320492053E-2</v>
      </c>
    </row>
    <row r="25" spans="2:10" x14ac:dyDescent="0.2">
      <c r="B25" s="21">
        <v>23</v>
      </c>
      <c r="C25" s="10">
        <v>2002</v>
      </c>
      <c r="D25" s="10">
        <v>1.6766527604166654</v>
      </c>
      <c r="E25" s="10">
        <f>$J$12+($J$13*COS((2)*(PI())*(1/$M$12)*(B25)))+($J$14*SIN((2)*(PI())*(1/$M$12)*(B25)))</f>
        <v>3.1602975119279564E-2</v>
      </c>
      <c r="F25" s="10">
        <f>E25+($J$15*COS((2)*PI()*(1/$M$13)*B25))+($J$16*SIN((2)*(PI())*(1/$M$13)*B25))</f>
        <v>-7.9140286118186007E-2</v>
      </c>
      <c r="G25" s="26">
        <f>F25+($J$17*COS((2)*PI()*(1/$M$14)*B25))+($J$18*SIN((2)*(PI())*(1/$M$14)*B25))</f>
        <v>-0.37502575152128226</v>
      </c>
    </row>
    <row r="26" spans="2:10" x14ac:dyDescent="0.2">
      <c r="B26" s="21">
        <v>24</v>
      </c>
      <c r="C26" s="10">
        <v>2003</v>
      </c>
      <c r="D26" s="10">
        <v>8.834218750003231E-3</v>
      </c>
      <c r="E26" s="10">
        <f>$J$12+($J$13*COS((2)*(PI())*(1/$M$12)*(B26)))+($J$14*SIN((2)*(PI())*(1/$M$12)*(B26)))</f>
        <v>3.6827163124974208E-2</v>
      </c>
      <c r="F26" s="10">
        <f>E26+($J$15*COS((2)*PI()*(1/$M$13)*B26))+($J$16*SIN((2)*(PI())*(1/$M$13)*B26))</f>
        <v>-0.17863778149701756</v>
      </c>
      <c r="G26" s="26">
        <f>F26+($J$17*COS((2)*PI()*(1/$M$14)*B26))+($J$18*SIN((2)*(PI())*(1/$M$14)*B26))</f>
        <v>-0.38342186877062379</v>
      </c>
    </row>
    <row r="27" spans="2:10" x14ac:dyDescent="0.2">
      <c r="B27" s="21">
        <v>25</v>
      </c>
      <c r="C27" s="10">
        <v>2004</v>
      </c>
      <c r="D27" s="10">
        <v>-0.44172541666667797</v>
      </c>
      <c r="E27" s="10">
        <f>$J$12+($J$13*COS((2)*(PI())*(1/$M$12)*(B27)))+($J$14*SIN((2)*(PI())*(1/$M$12)*(B27)))</f>
        <v>2.2372513672806928E-2</v>
      </c>
      <c r="F27" s="10">
        <f>E27+($J$15*COS((2)*PI()*(1/$M$13)*B27))+($J$16*SIN((2)*(PI())*(1/$M$13)*B27))</f>
        <v>-1.4270913829781684E-2</v>
      </c>
      <c r="G27" s="26">
        <f>F27+($J$17*COS((2)*PI()*(1/$M$14)*B27))+($J$18*SIN((2)*(PI())*(1/$M$14)*B27))</f>
        <v>-3.2132872616961572E-2</v>
      </c>
    </row>
    <row r="28" spans="2:10" x14ac:dyDescent="0.2">
      <c r="B28" s="21">
        <v>26</v>
      </c>
      <c r="C28" s="10">
        <v>2005</v>
      </c>
      <c r="D28" s="10">
        <v>-0.67315893229165624</v>
      </c>
      <c r="E28" s="10">
        <f>$J$12+($J$13*COS((2)*(PI())*(1/$M$12)*(B28)))+($J$14*SIN((2)*(PI())*(1/$M$12)*(B28)))</f>
        <v>-1.4342134733185651E-3</v>
      </c>
      <c r="F28" s="10">
        <f>E28+($J$15*COS((2)*PI()*(1/$M$13)*B28))+($J$16*SIN((2)*(PI())*(1/$M$13)*B28))</f>
        <v>0.18896515283305548</v>
      </c>
      <c r="G28" s="26">
        <f>F28+($J$17*COS((2)*PI()*(1/$M$14)*B28))+($J$18*SIN((2)*(PI())*(1/$M$14)*B28))</f>
        <v>0.36638313156238389</v>
      </c>
    </row>
    <row r="29" spans="2:10" x14ac:dyDescent="0.2">
      <c r="B29" s="21">
        <v>27</v>
      </c>
      <c r="C29" s="10">
        <v>2006</v>
      </c>
      <c r="D29" s="10">
        <v>1.2872102083333345</v>
      </c>
      <c r="E29" s="10">
        <f>$J$12+($J$13*COS((2)*(PI())*(1/$M$12)*(B29)))+($J$14*SIN((2)*(PI())*(1/$M$12)*(B29)))</f>
        <v>-1.758490249458667E-2</v>
      </c>
      <c r="F29" s="10">
        <f>E29+($J$15*COS((2)*PI()*(1/$M$13)*B29))+($J$16*SIN((2)*(PI())*(1/$M$13)*B29))</f>
        <v>0.14929934997065755</v>
      </c>
      <c r="G29" s="26">
        <f>F29+($J$17*COS((2)*PI()*(1/$M$14)*B29))+($J$18*SIN((2)*(PI())*(1/$M$14)*B29))</f>
        <v>0.4389814221878427</v>
      </c>
    </row>
    <row r="30" spans="2:10" x14ac:dyDescent="0.2">
      <c r="B30" s="21">
        <v>28</v>
      </c>
      <c r="C30" s="10">
        <v>2007</v>
      </c>
      <c r="D30" s="10">
        <v>-2.4185280729166578</v>
      </c>
      <c r="E30" s="10">
        <f>$J$12+($J$13*COS((2)*(PI())*(1/$M$12)*(B30)))+($J$14*SIN((2)*(PI())*(1/$M$12)*(B30)))</f>
        <v>-1.4541100930004196E-2</v>
      </c>
      <c r="F30" s="10">
        <f>E30+($J$15*COS((2)*PI()*(1/$M$13)*B30))+($J$16*SIN((2)*(PI())*(1/$M$13)*B30))</f>
        <v>-9.0784925986439377E-2</v>
      </c>
      <c r="G30" s="26">
        <f>F30+($J$17*COS((2)*PI()*(1/$M$14)*B30))+($J$18*SIN((2)*(PI())*(1/$M$14)*B30))</f>
        <v>0.17561577867056288</v>
      </c>
    </row>
    <row r="31" spans="2:10" x14ac:dyDescent="0.2">
      <c r="B31" s="21">
        <v>29</v>
      </c>
      <c r="C31" s="10">
        <v>2008</v>
      </c>
      <c r="D31" s="10">
        <v>-0.55615520833332255</v>
      </c>
      <c r="E31" s="10">
        <f>$J$12+($J$13*COS((2)*(PI())*(1/$M$12)*(B31)))+($J$14*SIN((2)*(PI())*(1/$M$12)*(B31)))</f>
        <v>5.5226239553800615E-3</v>
      </c>
      <c r="F31" s="10">
        <f>E31+($J$15*COS((2)*PI()*(1/$M$13)*B31))+($J$16*SIN((2)*(PI())*(1/$M$13)*B31))</f>
        <v>-0.21351547159398415</v>
      </c>
      <c r="G31" s="26">
        <f>F31+($J$17*COS((2)*PI()*(1/$M$14)*B31))+($J$18*SIN((2)*(PI())*(1/$M$14)*B31))</f>
        <v>-9.5047984920215753E-2</v>
      </c>
    </row>
    <row r="32" spans="2:10" x14ac:dyDescent="0.2">
      <c r="B32" s="21">
        <v>30</v>
      </c>
      <c r="C32" s="10">
        <v>2009</v>
      </c>
      <c r="D32" s="10">
        <v>3.269837864583323</v>
      </c>
      <c r="E32" s="10">
        <f>$J$12+($J$13*COS((2)*(PI())*(1/$M$12)*(B32)))+($J$14*SIN((2)*(PI())*(1/$M$12)*(B32)))</f>
        <v>2.8272249911766575E-2</v>
      </c>
      <c r="F32" s="10">
        <f>E32+($J$15*COS((2)*PI()*(1/$M$13)*B32))+($J$16*SIN((2)*(PI())*(1/$M$13)*B32))</f>
        <v>-4.5314792728562966E-2</v>
      </c>
      <c r="G32" s="26">
        <f>F32+($J$17*COS((2)*PI()*(1/$M$14)*B32))+($J$18*SIN((2)*(PI())*(1/$M$14)*B32))</f>
        <v>-0.13021277767214237</v>
      </c>
    </row>
    <row r="33" spans="2:7" x14ac:dyDescent="0.2">
      <c r="B33" s="21">
        <v>31</v>
      </c>
      <c r="C33" s="10">
        <v>2010</v>
      </c>
      <c r="D33" s="10">
        <v>-1.3881879687499961</v>
      </c>
      <c r="E33" s="10">
        <f>$J$12+($J$13*COS((2)*(PI())*(1/$M$12)*(B33)))+($J$14*SIN((2)*(PI())*(1/$M$12)*(B33)))</f>
        <v>3.7454880405919433E-2</v>
      </c>
      <c r="F33" s="10">
        <f>E33+($J$15*COS((2)*PI()*(1/$M$13)*B33))+($J$16*SIN((2)*(PI())*(1/$M$13)*B33))</f>
        <v>0.20615647890719557</v>
      </c>
      <c r="G33" s="26">
        <f>F33+($J$17*COS((2)*PI()*(1/$M$14)*B33))+($J$18*SIN((2)*(PI())*(1/$M$14)*B33))</f>
        <v>-4.2382266962627341E-2</v>
      </c>
    </row>
    <row r="34" spans="2:7" x14ac:dyDescent="0.2">
      <c r="B34" s="21">
        <v>32</v>
      </c>
      <c r="C34" s="10">
        <v>2011</v>
      </c>
      <c r="D34" s="10">
        <v>-3.2295291406249973</v>
      </c>
      <c r="E34" s="10">
        <f>$J$12+($J$13*COS((2)*(PI())*(1/$M$12)*(B34)))+($J$14*SIN((2)*(PI())*(1/$M$12)*(B34)))</f>
        <v>2.6510216661475336E-2</v>
      </c>
      <c r="F34" s="10">
        <f>E34+($J$15*COS((2)*PI()*(1/$M$13)*B34))+($J$16*SIN((2)*(PI())*(1/$M$13)*B34))</f>
        <v>0.21549593833926423</v>
      </c>
      <c r="G34" s="26">
        <f>F34+($J$17*COS((2)*PI()*(1/$M$14)*B34))+($J$18*SIN((2)*(PI())*(1/$M$14)*B34))</f>
        <v>-8.0389527063831984E-2</v>
      </c>
    </row>
    <row r="35" spans="2:7" x14ac:dyDescent="0.2">
      <c r="B35" s="21">
        <v>33</v>
      </c>
      <c r="C35" s="10">
        <v>2012</v>
      </c>
      <c r="D35" s="10">
        <v>0.12176903645833193</v>
      </c>
      <c r="E35" s="10">
        <f>$J$12+($J$13*COS((2)*(PI())*(1/$M$12)*(B35)))+($J$14*SIN((2)*(PI())*(1/$M$12)*(B35)))</f>
        <v>3.257397673094244E-3</v>
      </c>
      <c r="F35" s="10">
        <f>E35+($J$15*COS((2)*PI()*(1/$M$13)*B35))+($J$16*SIN((2)*(PI())*(1/$M$13)*B35))</f>
        <v>-3.6170365652323649E-2</v>
      </c>
      <c r="G35" s="26">
        <f>F35+($J$17*COS((2)*PI()*(1/$M$14)*B35))+($J$18*SIN((2)*(PI())*(1/$M$14)*B35))</f>
        <v>-0.24095445292592998</v>
      </c>
    </row>
    <row r="36" spans="2:7" x14ac:dyDescent="0.2">
      <c r="B36" s="21">
        <v>34</v>
      </c>
      <c r="C36" s="10">
        <v>2013</v>
      </c>
      <c r="D36" s="10">
        <v>1.6195396614583331</v>
      </c>
      <c r="E36" s="10">
        <f>$J$12+($J$13*COS((2)*(PI())*(1/$M$12)*(B36)))+($J$14*SIN((2)*(PI())*(1/$M$12)*(B36)))</f>
        <v>-1.5691186454492259E-2</v>
      </c>
      <c r="F36" s="10">
        <f>E36+($J$15*COS((2)*PI()*(1/$M$13)*B36))+($J$16*SIN((2)*(PI())*(1/$M$13)*B36))</f>
        <v>-0.23164708414469393</v>
      </c>
      <c r="G36" s="26">
        <f>F36+($J$17*COS((2)*PI()*(1/$M$14)*B36))+($J$18*SIN((2)*(PI())*(1/$M$14)*B36))</f>
        <v>-0.24950904293187387</v>
      </c>
    </row>
    <row r="37" spans="2:7" x14ac:dyDescent="0.2">
      <c r="B37" s="21">
        <v>35</v>
      </c>
      <c r="C37" s="10">
        <v>2014</v>
      </c>
      <c r="D37" s="10">
        <v>0.64362234375000327</v>
      </c>
      <c r="E37" s="10">
        <f>$J$12+($J$13*COS((2)*(PI())*(1/$M$12)*(B37)))+($J$14*SIN((2)*(PI())*(1/$M$12)*(B37)))</f>
        <v>-1.6798197662742303E-2</v>
      </c>
      <c r="F37" s="10">
        <f>E37+($J$15*COS((2)*PI()*(1/$M$13)*B37))+($J$16*SIN((2)*(PI())*(1/$M$13)*B37))</f>
        <v>-0.12509295472357596</v>
      </c>
      <c r="G37" s="26">
        <f>F37+($J$17*COS((2)*PI()*(1/$M$14)*B37))+($J$18*SIN((2)*(PI())*(1/$M$14)*B37))</f>
        <v>5.2325024005752403E-2</v>
      </c>
    </row>
    <row r="38" spans="2:7" x14ac:dyDescent="0.2">
      <c r="B38" s="21">
        <v>36</v>
      </c>
      <c r="C38" s="10">
        <v>2015</v>
      </c>
      <c r="D38" s="10">
        <v>0.88860359375000542</v>
      </c>
      <c r="E38" s="10">
        <f>$J$12+($J$13*COS((2)*(PI())*(1/$M$12)*(B38)))+($J$14*SIN((2)*(PI())*(1/$M$12)*(B38)))</f>
        <v>7.2724028794958842E-4</v>
      </c>
      <c r="F38" s="10">
        <f>E38+($J$15*COS((2)*PI()*(1/$M$13)*B38))+($J$16*SIN((2)*(PI())*(1/$M$13)*B38))</f>
        <v>0.14260516822252833</v>
      </c>
      <c r="G38" s="26">
        <f>F38+($J$17*COS((2)*PI()*(1/$M$14)*B38))+($J$18*SIN((2)*(PI())*(1/$M$14)*B38))</f>
        <v>0.4322872404397135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57524-77EC-4A14-9941-344EB633B2AE}">
  <dimension ref="A1:A9"/>
  <sheetViews>
    <sheetView workbookViewId="0"/>
  </sheetViews>
  <sheetFormatPr defaultRowHeight="15" x14ac:dyDescent="0.2"/>
  <cols>
    <col min="1" max="1" width="8.7421875" customWidth="1"/>
  </cols>
  <sheetData>
    <row r="1" spans="1:1" x14ac:dyDescent="0.2">
      <c r="A1" s="18" t="s">
        <v>639</v>
      </c>
    </row>
    <row r="2" spans="1:1" x14ac:dyDescent="0.2">
      <c r="A2" s="50" t="s">
        <v>638</v>
      </c>
    </row>
    <row r="3" spans="1:1" x14ac:dyDescent="0.2">
      <c r="A3" t="s">
        <v>644</v>
      </c>
    </row>
    <row r="5" spans="1:1" x14ac:dyDescent="0.2">
      <c r="A5" s="18" t="s">
        <v>640</v>
      </c>
    </row>
    <row r="6" spans="1:1" x14ac:dyDescent="0.2">
      <c r="A6" t="s">
        <v>641</v>
      </c>
    </row>
    <row r="8" spans="1:1" x14ac:dyDescent="0.2">
      <c r="A8" s="18" t="s">
        <v>642</v>
      </c>
    </row>
    <row r="9" spans="1:1" x14ac:dyDescent="0.2">
      <c r="A9" t="s">
        <v>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9</vt:i4>
      </vt:variant>
    </vt:vector>
  </HeadingPairs>
  <TitlesOfParts>
    <vt:vector size="9" baseType="lpstr">
      <vt:lpstr>Data Rearrangement</vt:lpstr>
      <vt:lpstr>Trend Component (Monthly)</vt:lpstr>
      <vt:lpstr>Variate Difference Method</vt:lpstr>
      <vt:lpstr>Trend Comp (Polynomial)</vt:lpstr>
      <vt:lpstr>Trend Comp (Exponential)</vt:lpstr>
      <vt:lpstr>Cyclical comp (Exponential) </vt:lpstr>
      <vt:lpstr>Trend comp (Spencer's 15 pt)</vt:lpstr>
      <vt:lpstr>Cyclical comp (Spencer's 15 pt)</vt:lpstr>
      <vt:lpstr>Source of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Aayush Joshi</dc:creator>
  <cp:lastModifiedBy>Aayush Joshi</cp:lastModifiedBy>
  <dcterms:created xsi:type="dcterms:W3CDTF">2023-10-21T19:37:41Z</dcterms:created>
  <dcterms:modified xsi:type="dcterms:W3CDTF">2023-11-29T16:26:45Z</dcterms:modified>
</cp:coreProperties>
</file>