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.DESKTOP-DSA42NM.003\PycharmProjects\pythonProject\"/>
    </mc:Choice>
  </mc:AlternateContent>
  <xr:revisionPtr revIDLastSave="0" documentId="13_ncr:1_{09FB7571-FFDC-4F23-85B0-2855F4D1F5EC}" xr6:coauthVersionLast="45" xr6:coauthVersionMax="45" xr10:uidLastSave="{00000000-0000-0000-0000-000000000000}"/>
  <bookViews>
    <workbookView xWindow="-110" yWindow="-110" windowWidth="19420" windowHeight="10420" firstSheet="2" activeTab="7" xr2:uid="{C382A4F2-B6BE-4B94-BE09-C50D9C3AD498}"/>
  </bookViews>
  <sheets>
    <sheet name="תעסוקה בישראל+" sheetId="1" r:id="rId1"/>
    <sheet name="נתוני סקטוריםN" sheetId="2" r:id="rId2"/>
    <sheet name="נתוני על פי גילN " sheetId="3" r:id="rId3"/>
    <sheet name="נתונים מרכזייםN" sheetId="7" r:id="rId4"/>
    <sheet name="תוצר לנפש שנתיA " sheetId="10" r:id="rId5"/>
    <sheet name="מאזןM" sheetId="4" r:id="rId6"/>
    <sheet name="פיגורי תשלומיםe" sheetId="5" r:id="rId7"/>
    <sheet name="מדדN" sheetId="8" r:id="rId8"/>
    <sheet name="סיועc" sheetId="6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0" l="1"/>
  <c r="E35" i="10" s="1"/>
  <c r="D33" i="10"/>
  <c r="E33" i="10" s="1"/>
  <c r="D31" i="10"/>
  <c r="E31" i="10" s="1"/>
  <c r="D29" i="10"/>
  <c r="E29" i="10" s="1"/>
  <c r="F28" i="10"/>
  <c r="F34" i="10" s="1"/>
  <c r="G34" i="10" s="1"/>
  <c r="D28" i="10"/>
  <c r="E28" i="10" s="1"/>
  <c r="B28" i="10"/>
  <c r="B34" i="10" s="1"/>
  <c r="C34" i="10" s="1"/>
  <c r="G27" i="10"/>
  <c r="E27" i="10"/>
  <c r="C27" i="10"/>
  <c r="G26" i="10"/>
  <c r="E26" i="10"/>
  <c r="C26" i="10"/>
  <c r="G25" i="10"/>
  <c r="E25" i="10"/>
  <c r="C25" i="10"/>
  <c r="G24" i="10"/>
  <c r="E24" i="10"/>
  <c r="C24" i="10"/>
  <c r="G23" i="10"/>
  <c r="E23" i="10"/>
  <c r="C23" i="10"/>
  <c r="G22" i="10"/>
  <c r="E22" i="10"/>
  <c r="C22" i="10"/>
  <c r="G21" i="10"/>
  <c r="E21" i="10"/>
  <c r="C21" i="10"/>
  <c r="G20" i="10"/>
  <c r="E20" i="10"/>
  <c r="C20" i="10"/>
  <c r="G19" i="10"/>
  <c r="E19" i="10"/>
  <c r="C19" i="10"/>
  <c r="G18" i="10"/>
  <c r="E18" i="10"/>
  <c r="C18" i="10"/>
  <c r="G17" i="10"/>
  <c r="E17" i="10"/>
  <c r="C17" i="10"/>
  <c r="G16" i="10"/>
  <c r="E16" i="10"/>
  <c r="C16" i="10"/>
  <c r="G15" i="10"/>
  <c r="E15" i="10"/>
  <c r="C15" i="10"/>
  <c r="G14" i="10"/>
  <c r="E14" i="10"/>
  <c r="C14" i="10"/>
  <c r="G12" i="10"/>
  <c r="E12" i="10"/>
  <c r="C12" i="10"/>
  <c r="G11" i="10"/>
  <c r="E11" i="10"/>
  <c r="C11" i="10"/>
  <c r="G10" i="10"/>
  <c r="E10" i="10"/>
  <c r="C10" i="10"/>
  <c r="G9" i="10"/>
  <c r="E9" i="10"/>
  <c r="C9" i="10"/>
  <c r="G8" i="10"/>
  <c r="E8" i="10"/>
  <c r="C8" i="10"/>
  <c r="G7" i="10"/>
  <c r="E7" i="10"/>
  <c r="C7" i="10"/>
  <c r="G6" i="10"/>
  <c r="E6" i="10"/>
  <c r="C6" i="10"/>
  <c r="G5" i="10"/>
  <c r="E5" i="10"/>
  <c r="C5" i="10"/>
  <c r="G4" i="10"/>
  <c r="E4" i="10"/>
  <c r="C4" i="10"/>
  <c r="G3" i="10"/>
  <c r="E3" i="10"/>
  <c r="C3" i="10"/>
  <c r="C28" i="10" l="1"/>
  <c r="G28" i="10"/>
  <c r="B29" i="10"/>
  <c r="C29" i="10" s="1"/>
  <c r="F29" i="10"/>
  <c r="G29" i="10" s="1"/>
  <c r="D30" i="10"/>
  <c r="E30" i="10" s="1"/>
  <c r="B31" i="10"/>
  <c r="C31" i="10" s="1"/>
  <c r="F31" i="10"/>
  <c r="G31" i="10" s="1"/>
  <c r="D32" i="10"/>
  <c r="E32" i="10" s="1"/>
  <c r="B33" i="10"/>
  <c r="C33" i="10" s="1"/>
  <c r="F33" i="10"/>
  <c r="G33" i="10" s="1"/>
  <c r="D34" i="10"/>
  <c r="E34" i="10" s="1"/>
  <c r="B35" i="10"/>
  <c r="C35" i="10" s="1"/>
  <c r="F35" i="10"/>
  <c r="G35" i="10" s="1"/>
  <c r="B30" i="10"/>
  <c r="C30" i="10" s="1"/>
  <c r="F30" i="10"/>
  <c r="G30" i="10" s="1"/>
  <c r="B32" i="10"/>
  <c r="C32" i="10" s="1"/>
  <c r="F32" i="10"/>
  <c r="G32" i="10" s="1"/>
  <c r="S57" i="7" l="1"/>
  <c r="R57" i="7"/>
  <c r="Q57" i="7"/>
  <c r="P57" i="7"/>
  <c r="O57" i="7"/>
  <c r="N57" i="7"/>
  <c r="M57" i="7"/>
  <c r="L57" i="7"/>
  <c r="K57" i="7"/>
  <c r="J57" i="7"/>
  <c r="I57" i="7"/>
  <c r="H57" i="7"/>
  <c r="G57" i="7"/>
  <c r="K47" i="7"/>
  <c r="J47" i="7"/>
  <c r="H47" i="7"/>
  <c r="G47" i="7"/>
  <c r="S45" i="7"/>
  <c r="R45" i="7"/>
  <c r="Q45" i="7"/>
  <c r="P45" i="7"/>
  <c r="O45" i="7"/>
  <c r="N45" i="7"/>
  <c r="M45" i="7"/>
  <c r="L45" i="7"/>
  <c r="S44" i="7"/>
  <c r="R44" i="7"/>
  <c r="Q44" i="7"/>
  <c r="P44" i="7"/>
  <c r="O44" i="7"/>
  <c r="N44" i="7"/>
  <c r="M44" i="7"/>
  <c r="L44" i="7"/>
  <c r="K40" i="7"/>
  <c r="S38" i="7"/>
  <c r="S47" i="7" s="1"/>
  <c r="R38" i="7"/>
  <c r="R47" i="7" s="1"/>
  <c r="Q38" i="7"/>
  <c r="Q47" i="7" s="1"/>
  <c r="P38" i="7"/>
  <c r="P47" i="7" s="1"/>
  <c r="O38" i="7"/>
  <c r="O47" i="7" s="1"/>
  <c r="N38" i="7"/>
  <c r="N47" i="7" s="1"/>
  <c r="M38" i="7"/>
  <c r="M47" i="7" s="1"/>
  <c r="L38" i="7"/>
  <c r="L47" i="7" s="1"/>
  <c r="S37" i="7"/>
  <c r="S40" i="7" s="1"/>
  <c r="R37" i="7"/>
  <c r="R40" i="7" s="1"/>
  <c r="Q37" i="7"/>
  <c r="Q40" i="7" s="1"/>
  <c r="P37" i="7"/>
  <c r="P40" i="7" s="1"/>
  <c r="O37" i="7"/>
  <c r="O40" i="7" s="1"/>
  <c r="N37" i="7"/>
  <c r="N40" i="7" s="1"/>
  <c r="M37" i="7"/>
  <c r="M40" i="7" s="1"/>
  <c r="L37" i="7"/>
  <c r="L40" i="7" s="1"/>
  <c r="H37" i="7"/>
  <c r="G37" i="7"/>
  <c r="K30" i="7"/>
  <c r="J30" i="7"/>
  <c r="I30" i="7"/>
  <c r="H30" i="7"/>
  <c r="G30" i="7"/>
  <c r="S28" i="7"/>
  <c r="R28" i="7"/>
  <c r="Q28" i="7"/>
  <c r="P28" i="7"/>
  <c r="O28" i="7"/>
  <c r="N28" i="7"/>
  <c r="M28" i="7"/>
  <c r="L28" i="7"/>
  <c r="S27" i="7"/>
  <c r="R27" i="7"/>
  <c r="Q27" i="7"/>
  <c r="P27" i="7"/>
  <c r="O27" i="7"/>
  <c r="N27" i="7"/>
  <c r="M27" i="7"/>
  <c r="L27" i="7"/>
  <c r="K23" i="7"/>
  <c r="S21" i="7"/>
  <c r="S30" i="7" s="1"/>
  <c r="R21" i="7"/>
  <c r="R30" i="7" s="1"/>
  <c r="R26" i="7" s="1"/>
  <c r="R24" i="7" s="1"/>
  <c r="Q21" i="7"/>
  <c r="Q30" i="7" s="1"/>
  <c r="P21" i="7"/>
  <c r="P30" i="7" s="1"/>
  <c r="O21" i="7"/>
  <c r="O30" i="7" s="1"/>
  <c r="N21" i="7"/>
  <c r="N30" i="7" s="1"/>
  <c r="N26" i="7" s="1"/>
  <c r="N24" i="7" s="1"/>
  <c r="M21" i="7"/>
  <c r="M30" i="7" s="1"/>
  <c r="L21" i="7"/>
  <c r="L30" i="7" s="1"/>
  <c r="S20" i="7"/>
  <c r="S23" i="7" s="1"/>
  <c r="R20" i="7"/>
  <c r="R23" i="7" s="1"/>
  <c r="Q20" i="7"/>
  <c r="Q23" i="7" s="1"/>
  <c r="P20" i="7"/>
  <c r="P23" i="7" s="1"/>
  <c r="O20" i="7"/>
  <c r="O23" i="7" s="1"/>
  <c r="N20" i="7"/>
  <c r="N23" i="7" s="1"/>
  <c r="M20" i="7"/>
  <c r="M23" i="7" s="1"/>
  <c r="L20" i="7"/>
  <c r="L23" i="7" s="1"/>
  <c r="H20" i="7"/>
  <c r="G20" i="7"/>
  <c r="K13" i="7"/>
  <c r="J13" i="7"/>
  <c r="H13" i="7"/>
  <c r="G13" i="7"/>
  <c r="S11" i="7"/>
  <c r="R11" i="7"/>
  <c r="Q11" i="7"/>
  <c r="P11" i="7"/>
  <c r="O11" i="7"/>
  <c r="N11" i="7"/>
  <c r="M11" i="7"/>
  <c r="L11" i="7"/>
  <c r="S10" i="7"/>
  <c r="R10" i="7"/>
  <c r="Q10" i="7"/>
  <c r="P10" i="7"/>
  <c r="O10" i="7"/>
  <c r="N10" i="7"/>
  <c r="M10" i="7"/>
  <c r="L10" i="7"/>
  <c r="S7" i="7"/>
  <c r="R7" i="7"/>
  <c r="Q7" i="7"/>
  <c r="P7" i="7"/>
  <c r="O7" i="7"/>
  <c r="N7" i="7"/>
  <c r="M7" i="7"/>
  <c r="L7" i="7"/>
  <c r="K6" i="7"/>
  <c r="S4" i="7"/>
  <c r="S13" i="7" s="1"/>
  <c r="S9" i="7" s="1"/>
  <c r="R4" i="7"/>
  <c r="R13" i="7" s="1"/>
  <c r="Q4" i="7"/>
  <c r="Q13" i="7" s="1"/>
  <c r="Q9" i="7" s="1"/>
  <c r="P4" i="7"/>
  <c r="P13" i="7" s="1"/>
  <c r="O4" i="7"/>
  <c r="O13" i="7" s="1"/>
  <c r="O9" i="7" s="1"/>
  <c r="N4" i="7"/>
  <c r="N13" i="7" s="1"/>
  <c r="M4" i="7"/>
  <c r="M13" i="7" s="1"/>
  <c r="M9" i="7" s="1"/>
  <c r="L4" i="7"/>
  <c r="L13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H3" i="7"/>
  <c r="G3" i="7"/>
  <c r="P24" i="6"/>
  <c r="R24" i="6" s="1"/>
  <c r="N23" i="6"/>
  <c r="N25" i="6" s="1"/>
  <c r="J23" i="6"/>
  <c r="J25" i="6" s="1"/>
  <c r="O22" i="6"/>
  <c r="O23" i="6" s="1"/>
  <c r="O25" i="6" s="1"/>
  <c r="N22" i="6"/>
  <c r="M22" i="6"/>
  <c r="M23" i="6" s="1"/>
  <c r="M25" i="6" s="1"/>
  <c r="L22" i="6"/>
  <c r="L23" i="6" s="1"/>
  <c r="L25" i="6" s="1"/>
  <c r="K22" i="6"/>
  <c r="K23" i="6" s="1"/>
  <c r="K25" i="6" s="1"/>
  <c r="J22" i="6"/>
  <c r="I22" i="6"/>
  <c r="I23" i="6" s="1"/>
  <c r="I25" i="6" s="1"/>
  <c r="H22" i="6"/>
  <c r="G22" i="6"/>
  <c r="F22" i="6"/>
  <c r="E22" i="6"/>
  <c r="D22" i="6"/>
  <c r="D23" i="6" s="1"/>
  <c r="D25" i="6" s="1"/>
  <c r="P21" i="6"/>
  <c r="R21" i="6" s="1"/>
  <c r="P20" i="6"/>
  <c r="R20" i="6" s="1"/>
  <c r="P19" i="6"/>
  <c r="R19" i="6" s="1"/>
  <c r="P18" i="6"/>
  <c r="R18" i="6" s="1"/>
  <c r="P17" i="6"/>
  <c r="R17" i="6" s="1"/>
  <c r="P16" i="6"/>
  <c r="R16" i="6" s="1"/>
  <c r="P15" i="6"/>
  <c r="R15" i="6" s="1"/>
  <c r="P14" i="6"/>
  <c r="R14" i="6" s="1"/>
  <c r="P13" i="6"/>
  <c r="R13" i="6" s="1"/>
  <c r="O12" i="6"/>
  <c r="N12" i="6"/>
  <c r="M12" i="6"/>
  <c r="L12" i="6"/>
  <c r="K12" i="6"/>
  <c r="J12" i="6"/>
  <c r="I12" i="6"/>
  <c r="H12" i="6"/>
  <c r="G12" i="6"/>
  <c r="F12" i="6"/>
  <c r="E12" i="6"/>
  <c r="D12" i="6"/>
  <c r="P11" i="6"/>
  <c r="R11" i="6" s="1"/>
  <c r="P10" i="6"/>
  <c r="R10" i="6" s="1"/>
  <c r="P9" i="6"/>
  <c r="R9" i="6" s="1"/>
  <c r="P8" i="6"/>
  <c r="R8" i="6" s="1"/>
  <c r="P7" i="6"/>
  <c r="R7" i="6" s="1"/>
  <c r="P6" i="6"/>
  <c r="R6" i="6" s="1"/>
  <c r="R5" i="6"/>
  <c r="R4" i="6"/>
  <c r="P4" i="6"/>
  <c r="R3" i="6"/>
  <c r="P3" i="6"/>
  <c r="M43" i="7" l="1"/>
  <c r="M41" i="7" s="1"/>
  <c r="Q43" i="7"/>
  <c r="Q41" i="7" s="1"/>
  <c r="N43" i="7"/>
  <c r="N41" i="7" s="1"/>
  <c r="R43" i="7"/>
  <c r="R41" i="7" s="1"/>
  <c r="L26" i="7"/>
  <c r="L24" i="7" s="1"/>
  <c r="P26" i="7"/>
  <c r="P24" i="7" s="1"/>
  <c r="L9" i="7"/>
  <c r="P9" i="7"/>
  <c r="O26" i="7"/>
  <c r="O24" i="7" s="1"/>
  <c r="S26" i="7"/>
  <c r="S24" i="7" s="1"/>
  <c r="O43" i="7"/>
  <c r="O41" i="7" s="1"/>
  <c r="S43" i="7"/>
  <c r="S41" i="7" s="1"/>
  <c r="L43" i="7"/>
  <c r="L41" i="7" s="1"/>
  <c r="P43" i="7"/>
  <c r="P41" i="7" s="1"/>
  <c r="N9" i="7"/>
  <c r="R9" i="7"/>
  <c r="M26" i="7"/>
  <c r="M24" i="7" s="1"/>
  <c r="Q26" i="7"/>
  <c r="Q24" i="7" s="1"/>
  <c r="P12" i="6"/>
  <c r="R12" i="6" s="1"/>
  <c r="P22" i="6"/>
  <c r="P23" i="6" l="1"/>
  <c r="R22" i="6"/>
  <c r="R23" i="6" l="1"/>
  <c r="P25" i="6"/>
  <c r="R25" i="6" s="1"/>
  <c r="R14" i="5" l="1"/>
  <c r="R12" i="5"/>
  <c r="Q11" i="5"/>
  <c r="Q13" i="5" s="1"/>
  <c r="Q15" i="5" s="1"/>
  <c r="P11" i="5"/>
  <c r="P13" i="5" s="1"/>
  <c r="P15" i="5" s="1"/>
  <c r="O11" i="5"/>
  <c r="O13" i="5" s="1"/>
  <c r="O15" i="5" s="1"/>
  <c r="N11" i="5"/>
  <c r="N13" i="5" s="1"/>
  <c r="N15" i="5" s="1"/>
  <c r="M11" i="5"/>
  <c r="M13" i="5" s="1"/>
  <c r="M15" i="5" s="1"/>
  <c r="L11" i="5"/>
  <c r="L13" i="5" s="1"/>
  <c r="L15" i="5" s="1"/>
  <c r="K11" i="5"/>
  <c r="K13" i="5" s="1"/>
  <c r="K15" i="5" s="1"/>
  <c r="J11" i="5"/>
  <c r="J13" i="5" s="1"/>
  <c r="J15" i="5" s="1"/>
  <c r="I11" i="5"/>
  <c r="I13" i="5" s="1"/>
  <c r="I15" i="5" s="1"/>
  <c r="H11" i="5"/>
  <c r="H13" i="5" s="1"/>
  <c r="H15" i="5" s="1"/>
  <c r="G11" i="5"/>
  <c r="G13" i="5" s="1"/>
  <c r="G15" i="5" s="1"/>
  <c r="F11" i="5"/>
  <c r="F13" i="5" s="1"/>
  <c r="F15" i="5" s="1"/>
  <c r="R10" i="5"/>
  <c r="R9" i="5"/>
  <c r="R8" i="5"/>
  <c r="R7" i="5"/>
  <c r="R6" i="5"/>
  <c r="R5" i="5"/>
  <c r="R4" i="5"/>
  <c r="R3" i="5"/>
  <c r="T46" i="4"/>
  <c r="T45" i="4"/>
  <c r="T44" i="4"/>
  <c r="T43" i="4"/>
  <c r="T42" i="4"/>
  <c r="S41" i="4"/>
  <c r="R41" i="4"/>
  <c r="Q41" i="4"/>
  <c r="P41" i="4"/>
  <c r="O41" i="4"/>
  <c r="N41" i="4"/>
  <c r="M41" i="4"/>
  <c r="L41" i="4"/>
  <c r="K41" i="4"/>
  <c r="J41" i="4"/>
  <c r="I41" i="4"/>
  <c r="H41" i="4"/>
  <c r="T40" i="4"/>
  <c r="T39" i="4"/>
  <c r="N37" i="4"/>
  <c r="T36" i="4"/>
  <c r="T35" i="4"/>
  <c r="S34" i="4"/>
  <c r="S37" i="4" s="1"/>
  <c r="R34" i="4"/>
  <c r="R37" i="4" s="1"/>
  <c r="Q34" i="4"/>
  <c r="Q37" i="4" s="1"/>
  <c r="P34" i="4"/>
  <c r="P37" i="4" s="1"/>
  <c r="O34" i="4"/>
  <c r="O37" i="4" s="1"/>
  <c r="N34" i="4"/>
  <c r="M34" i="4"/>
  <c r="M37" i="4" s="1"/>
  <c r="L34" i="4"/>
  <c r="L37" i="4" s="1"/>
  <c r="K34" i="4"/>
  <c r="K37" i="4" s="1"/>
  <c r="J34" i="4"/>
  <c r="J37" i="4" s="1"/>
  <c r="I34" i="4"/>
  <c r="I37" i="4" s="1"/>
  <c r="H34" i="4"/>
  <c r="H37" i="4" s="1"/>
  <c r="T37" i="4" s="1"/>
  <c r="T33" i="4"/>
  <c r="T32" i="4"/>
  <c r="T31" i="4"/>
  <c r="T30" i="4"/>
  <c r="T29" i="4"/>
  <c r="T28" i="4"/>
  <c r="T27" i="4"/>
  <c r="T26" i="4"/>
  <c r="S24" i="4"/>
  <c r="R24" i="4"/>
  <c r="Q24" i="4"/>
  <c r="P24" i="4"/>
  <c r="O24" i="4"/>
  <c r="N24" i="4"/>
  <c r="M24" i="4"/>
  <c r="L24" i="4"/>
  <c r="K24" i="4"/>
  <c r="J24" i="4"/>
  <c r="I24" i="4"/>
  <c r="H24" i="4"/>
  <c r="T23" i="4"/>
  <c r="T22" i="4"/>
  <c r="T21" i="4"/>
  <c r="T20" i="4"/>
  <c r="T19" i="4"/>
  <c r="T18" i="4"/>
  <c r="T16" i="4"/>
  <c r="S15" i="4"/>
  <c r="R15" i="4"/>
  <c r="Q15" i="4"/>
  <c r="P15" i="4"/>
  <c r="O15" i="4"/>
  <c r="N15" i="4"/>
  <c r="M15" i="4"/>
  <c r="L15" i="4"/>
  <c r="K15" i="4"/>
  <c r="J15" i="4"/>
  <c r="I15" i="4"/>
  <c r="H15" i="4"/>
  <c r="T15" i="4" s="1"/>
  <c r="T14" i="4"/>
  <c r="T13" i="4"/>
  <c r="S12" i="4"/>
  <c r="R12" i="4"/>
  <c r="Q12" i="4"/>
  <c r="P12" i="4"/>
  <c r="O12" i="4"/>
  <c r="N12" i="4"/>
  <c r="M12" i="4"/>
  <c r="L12" i="4"/>
  <c r="K12" i="4"/>
  <c r="J12" i="4"/>
  <c r="I12" i="4"/>
  <c r="H12" i="4"/>
  <c r="T11" i="4"/>
  <c r="T10" i="4"/>
  <c r="S9" i="4"/>
  <c r="S17" i="4" s="1"/>
  <c r="R9" i="4"/>
  <c r="Q9" i="4"/>
  <c r="Q17" i="4" s="1"/>
  <c r="P9" i="4"/>
  <c r="P17" i="4" s="1"/>
  <c r="P25" i="4" s="1"/>
  <c r="O9" i="4"/>
  <c r="O17" i="4" s="1"/>
  <c r="N9" i="4"/>
  <c r="M9" i="4"/>
  <c r="M17" i="4" s="1"/>
  <c r="L9" i="4"/>
  <c r="L17" i="4" s="1"/>
  <c r="L25" i="4" s="1"/>
  <c r="K9" i="4"/>
  <c r="K17" i="4" s="1"/>
  <c r="J9" i="4"/>
  <c r="I9" i="4"/>
  <c r="I17" i="4" s="1"/>
  <c r="H9" i="4"/>
  <c r="T9" i="4" s="1"/>
  <c r="T8" i="4"/>
  <c r="T7" i="4"/>
  <c r="T6" i="4"/>
  <c r="T5" i="4"/>
  <c r="T4" i="4"/>
  <c r="T3" i="4"/>
  <c r="M35" i="2"/>
  <c r="M39" i="2" s="1"/>
  <c r="L35" i="2"/>
  <c r="L38" i="2" s="1"/>
  <c r="K35" i="2"/>
  <c r="K41" i="2" s="1"/>
  <c r="J35" i="2"/>
  <c r="I35" i="2"/>
  <c r="I39" i="2" s="1"/>
  <c r="M22" i="2"/>
  <c r="M25" i="2" s="1"/>
  <c r="L22" i="2"/>
  <c r="L28" i="2" s="1"/>
  <c r="K22" i="2"/>
  <c r="J22" i="2"/>
  <c r="J26" i="2" s="1"/>
  <c r="I22" i="2"/>
  <c r="I25" i="2" s="1"/>
  <c r="M9" i="2"/>
  <c r="M13" i="2" s="1"/>
  <c r="L9" i="2"/>
  <c r="L14" i="2" s="1"/>
  <c r="K9" i="2"/>
  <c r="K15" i="2" s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L38" i="4" l="1"/>
  <c r="T41" i="4"/>
  <c r="P38" i="4"/>
  <c r="J17" i="4"/>
  <c r="J25" i="4" s="1"/>
  <c r="J38" i="4" s="1"/>
  <c r="N17" i="4"/>
  <c r="N25" i="4" s="1"/>
  <c r="N38" i="4" s="1"/>
  <c r="R17" i="4"/>
  <c r="R25" i="4" s="1"/>
  <c r="R38" i="4" s="1"/>
  <c r="T12" i="4"/>
  <c r="K25" i="4"/>
  <c r="K38" i="4" s="1"/>
  <c r="O25" i="4"/>
  <c r="O38" i="4" s="1"/>
  <c r="S25" i="4"/>
  <c r="S38" i="4" s="1"/>
  <c r="T24" i="4"/>
  <c r="T34" i="4"/>
  <c r="M10" i="2"/>
  <c r="L11" i="2"/>
  <c r="I23" i="2"/>
  <c r="M28" i="2"/>
  <c r="M11" i="2"/>
  <c r="I24" i="2"/>
  <c r="M14" i="2"/>
  <c r="L27" i="2"/>
  <c r="I37" i="2"/>
  <c r="M27" i="2"/>
  <c r="M38" i="2"/>
  <c r="L40" i="2"/>
  <c r="L15" i="2"/>
  <c r="J24" i="2"/>
  <c r="I9" i="2"/>
  <c r="I12" i="2" s="1"/>
  <c r="K12" i="2"/>
  <c r="M15" i="2"/>
  <c r="L23" i="2"/>
  <c r="M24" i="2"/>
  <c r="I28" i="2"/>
  <c r="K36" i="2"/>
  <c r="M37" i="2"/>
  <c r="L41" i="2"/>
  <c r="L37" i="2"/>
  <c r="I41" i="2"/>
  <c r="J9" i="2"/>
  <c r="J13" i="2" s="1"/>
  <c r="L12" i="2"/>
  <c r="M23" i="2"/>
  <c r="J25" i="2"/>
  <c r="I27" i="2"/>
  <c r="J28" i="2"/>
  <c r="L36" i="2"/>
  <c r="I38" i="2"/>
  <c r="K40" i="2"/>
  <c r="M41" i="2"/>
  <c r="R11" i="5"/>
  <c r="I25" i="4"/>
  <c r="I38" i="4" s="1"/>
  <c r="M25" i="4"/>
  <c r="M38" i="4" s="1"/>
  <c r="Q25" i="4"/>
  <c r="Q38" i="4" s="1"/>
  <c r="H17" i="4"/>
  <c r="K27" i="2"/>
  <c r="K23" i="2"/>
  <c r="K28" i="2"/>
  <c r="K24" i="2"/>
  <c r="K25" i="2"/>
  <c r="J40" i="2"/>
  <c r="J36" i="2"/>
  <c r="J41" i="2"/>
  <c r="J37" i="2"/>
  <c r="J38" i="2"/>
  <c r="J39" i="2"/>
  <c r="J12" i="2"/>
  <c r="J15" i="2"/>
  <c r="J11" i="2"/>
  <c r="K26" i="2"/>
  <c r="K39" i="2"/>
  <c r="K10" i="2"/>
  <c r="M12" i="2"/>
  <c r="L13" i="2"/>
  <c r="K14" i="2"/>
  <c r="J23" i="2"/>
  <c r="L25" i="2"/>
  <c r="I26" i="2"/>
  <c r="M26" i="2"/>
  <c r="J27" i="2"/>
  <c r="I36" i="2"/>
  <c r="M36" i="2"/>
  <c r="K38" i="2"/>
  <c r="L39" i="2"/>
  <c r="I40" i="2"/>
  <c r="M40" i="2"/>
  <c r="K13" i="2"/>
  <c r="L26" i="2"/>
  <c r="L10" i="2"/>
  <c r="K11" i="2"/>
  <c r="L24" i="2"/>
  <c r="K37" i="2"/>
  <c r="J10" i="2" l="1"/>
  <c r="J14" i="2"/>
  <c r="I13" i="2"/>
  <c r="I11" i="2"/>
  <c r="I10" i="2"/>
  <c r="I15" i="2"/>
  <c r="I14" i="2"/>
  <c r="R13" i="5"/>
  <c r="H25" i="4"/>
  <c r="T17" i="4"/>
  <c r="R15" i="5" l="1"/>
  <c r="T25" i="4"/>
  <c r="H38" i="4"/>
  <c r="T38" i="4" s="1"/>
  <c r="U15" i="5" l="1"/>
  <c r="U5" i="5"/>
  <c r="U3" i="5"/>
  <c r="U8" i="5"/>
  <c r="U9" i="5"/>
  <c r="U7" i="5"/>
  <c r="U6" i="5"/>
  <c r="U12" i="5"/>
  <c r="U14" i="5"/>
  <c r="U10" i="5"/>
  <c r="U4" i="5"/>
  <c r="U11" i="5"/>
  <c r="U13" i="5"/>
  <c r="N9" i="2" l="1"/>
  <c r="T9" i="2"/>
  <c r="N15" i="2" l="1"/>
  <c r="N12" i="2"/>
  <c r="N11" i="2"/>
  <c r="N14" i="2"/>
  <c r="N13" i="2"/>
  <c r="N10" i="2"/>
  <c r="T14" i="2"/>
  <c r="T12" i="2"/>
  <c r="T15" i="2"/>
  <c r="T11" i="2"/>
  <c r="T13" i="2"/>
  <c r="T10" i="2"/>
  <c r="U9" i="2"/>
  <c r="R9" i="2"/>
  <c r="S9" i="2"/>
  <c r="P9" i="2"/>
  <c r="O9" i="2"/>
  <c r="Q9" i="2"/>
  <c r="P14" i="2" l="1"/>
  <c r="P15" i="2"/>
  <c r="P11" i="2"/>
  <c r="P12" i="2"/>
  <c r="P10" i="2"/>
  <c r="P13" i="2"/>
  <c r="R11" i="2"/>
  <c r="R14" i="2"/>
  <c r="R12" i="2"/>
  <c r="R10" i="2"/>
  <c r="R15" i="2"/>
  <c r="R13" i="2"/>
  <c r="U13" i="2"/>
  <c r="U14" i="2"/>
  <c r="U11" i="2"/>
  <c r="U15" i="2"/>
  <c r="U10" i="2"/>
  <c r="U12" i="2"/>
  <c r="Q13" i="2"/>
  <c r="Q11" i="2"/>
  <c r="Q10" i="2"/>
  <c r="Q14" i="2"/>
  <c r="Q15" i="2"/>
  <c r="Q12" i="2"/>
  <c r="O15" i="2"/>
  <c r="O12" i="2"/>
  <c r="O10" i="2"/>
  <c r="O13" i="2"/>
  <c r="O14" i="2"/>
  <c r="O11" i="2"/>
  <c r="S15" i="2"/>
  <c r="S12" i="2"/>
  <c r="S11" i="2"/>
  <c r="S10" i="2"/>
  <c r="S13" i="2"/>
  <c r="S14" i="2"/>
  <c r="P22" i="2" l="1"/>
  <c r="U35" i="2"/>
  <c r="T35" i="2"/>
  <c r="S35" i="2"/>
  <c r="P35" i="2"/>
  <c r="O22" i="2"/>
  <c r="O26" i="2" l="1"/>
  <c r="O23" i="2"/>
  <c r="O25" i="2"/>
  <c r="O28" i="2"/>
  <c r="O27" i="2"/>
  <c r="O24" i="2"/>
  <c r="U39" i="2"/>
  <c r="U41" i="2"/>
  <c r="U38" i="2"/>
  <c r="U37" i="2"/>
  <c r="U36" i="2"/>
  <c r="U40" i="2"/>
  <c r="T38" i="2"/>
  <c r="T36" i="2"/>
  <c r="T41" i="2"/>
  <c r="T37" i="2"/>
  <c r="T40" i="2"/>
  <c r="T39" i="2"/>
  <c r="P38" i="2"/>
  <c r="P37" i="2"/>
  <c r="P41" i="2"/>
  <c r="P40" i="2"/>
  <c r="P36" i="2"/>
  <c r="P39" i="2"/>
  <c r="S41" i="2"/>
  <c r="S40" i="2"/>
  <c r="S36" i="2"/>
  <c r="S38" i="2"/>
  <c r="S37" i="2"/>
  <c r="S39" i="2"/>
  <c r="P28" i="2"/>
  <c r="P27" i="2"/>
  <c r="P23" i="2"/>
  <c r="P25" i="2"/>
  <c r="P26" i="2"/>
  <c r="P24" i="2"/>
  <c r="N35" i="2"/>
  <c r="Q35" i="2"/>
  <c r="R35" i="2"/>
  <c r="T22" i="2"/>
  <c r="S22" i="2"/>
  <c r="R22" i="2"/>
  <c r="R26" i="2" l="1"/>
  <c r="R28" i="2"/>
  <c r="R24" i="2"/>
  <c r="R25" i="2"/>
  <c r="R27" i="2"/>
  <c r="R23" i="2"/>
  <c r="R40" i="2"/>
  <c r="R41" i="2"/>
  <c r="R39" i="2"/>
  <c r="R38" i="2"/>
  <c r="R37" i="2"/>
  <c r="R36" i="2"/>
  <c r="N36" i="2"/>
  <c r="N37" i="2"/>
  <c r="N38" i="2"/>
  <c r="V35" i="2"/>
  <c r="N39" i="2"/>
  <c r="N40" i="2"/>
  <c r="N41" i="2"/>
  <c r="S27" i="2"/>
  <c r="S24" i="2"/>
  <c r="S23" i="2"/>
  <c r="S26" i="2"/>
  <c r="S25" i="2"/>
  <c r="S28" i="2"/>
  <c r="Q39" i="2"/>
  <c r="Q41" i="2"/>
  <c r="Q38" i="2"/>
  <c r="Q37" i="2"/>
  <c r="Q40" i="2"/>
  <c r="Q36" i="2"/>
  <c r="T28" i="2"/>
  <c r="T23" i="2"/>
  <c r="T27" i="2"/>
  <c r="T26" i="2"/>
  <c r="T24" i="2"/>
  <c r="T25" i="2"/>
  <c r="Q22" i="2"/>
  <c r="U22" i="2"/>
  <c r="V38" i="2" l="1"/>
  <c r="N22" i="2"/>
  <c r="V40" i="2"/>
  <c r="V37" i="2"/>
  <c r="V41" i="2"/>
  <c r="U25" i="2"/>
  <c r="U23" i="2"/>
  <c r="U27" i="2"/>
  <c r="U24" i="2"/>
  <c r="U28" i="2"/>
  <c r="U26" i="2"/>
  <c r="V39" i="2"/>
  <c r="V36" i="2"/>
  <c r="Q25" i="2"/>
  <c r="Q27" i="2"/>
  <c r="Q28" i="2"/>
  <c r="Q23" i="2"/>
  <c r="Q24" i="2"/>
  <c r="Q26" i="2"/>
  <c r="O35" i="2"/>
  <c r="N26" i="2" l="1"/>
  <c r="N24" i="2"/>
  <c r="N28" i="2"/>
  <c r="N25" i="2"/>
  <c r="W22" i="2"/>
  <c r="N23" i="2"/>
  <c r="V22" i="2"/>
  <c r="N27" i="2"/>
  <c r="O41" i="2"/>
  <c r="W41" i="2" s="1"/>
  <c r="O40" i="2"/>
  <c r="W40" i="2" s="1"/>
  <c r="O36" i="2"/>
  <c r="W36" i="2" s="1"/>
  <c r="O39" i="2"/>
  <c r="W39" i="2" s="1"/>
  <c r="O38" i="2"/>
  <c r="W38" i="2" s="1"/>
  <c r="O37" i="2"/>
  <c r="W37" i="2" s="1"/>
  <c r="W35" i="2"/>
  <c r="W27" i="2" l="1"/>
  <c r="V27" i="2"/>
  <c r="V25" i="2"/>
  <c r="W25" i="2"/>
  <c r="V28" i="2"/>
  <c r="W28" i="2"/>
  <c r="W23" i="2"/>
  <c r="V23" i="2"/>
  <c r="V24" i="2"/>
  <c r="W24" i="2"/>
  <c r="V26" i="2"/>
  <c r="W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8" authorId="0" shapeId="0" xr:uid="{BA25F8EF-76A7-4C45-97A8-E269E3E0DB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בשנים 2018-2017  אחוז המועסקים כולל את המועסקים באופן זמני</t>
        </r>
      </text>
    </comment>
    <comment ref="L25" authorId="0" shapeId="0" xr:uid="{FCF1F14D-0D89-49C1-9CB0-85D6269F19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כולל מועסקים זמנית בשנים 2018-2017</t>
        </r>
      </text>
    </comment>
    <comment ref="L42" authorId="0" shapeId="0" xr:uid="{080EFE06-93DF-4502-BB6B-509637C493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כולל מועסקים זמנית בשנים 2018-2017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תפ"ש\כלכלה\רש"צ מחקר כלכלי - אביב</author>
  </authors>
  <commentList>
    <comment ref="E16" authorId="0" shapeId="0" xr:uid="{CE86D55E-4673-4BA9-8857-87749ECE55E2}">
      <text>
        <r>
          <rPr>
            <b/>
            <sz val="9"/>
            <color indexed="81"/>
            <rFont val="Tahoma"/>
            <family val="2"/>
          </rPr>
          <t>תפ"ש\כלכלה\רש"צ מחקר כלכלי - אביב:</t>
        </r>
        <r>
          <rPr>
            <sz val="9"/>
            <color indexed="81"/>
            <rFont val="Tahoma"/>
            <family val="2"/>
          </rPr>
          <t xml:space="preserve">
הכנסות מרשויות מקומיות</t>
        </r>
      </text>
    </comment>
    <comment ref="G32" authorId="0" shapeId="0" xr:uid="{17CC5B6A-A154-4959-8FEB-6A3E28E39B90}">
      <text>
        <r>
          <rPr>
            <b/>
            <sz val="9"/>
            <color indexed="81"/>
            <rFont val="Tahoma"/>
            <family val="2"/>
          </rPr>
          <t>תפ"ש\כלכלה\רש"צ מחקר כלכלי - אביב:</t>
        </r>
        <r>
          <rPr>
            <sz val="9"/>
            <color indexed="81"/>
            <rFont val="Tahoma"/>
            <family val="2"/>
          </rPr>
          <t xml:space="preserve">
הוצאות על רשויות מקומיות</t>
        </r>
      </text>
    </comment>
  </commentList>
</comments>
</file>

<file path=xl/sharedStrings.xml><?xml version="1.0" encoding="utf-8"?>
<sst xmlns="http://schemas.openxmlformats.org/spreadsheetml/2006/main" count="796" uniqueCount="199">
  <si>
    <t>Q4</t>
  </si>
  <si>
    <t>Q3</t>
  </si>
  <si>
    <t>Q2</t>
  </si>
  <si>
    <t>Q1</t>
  </si>
  <si>
    <t xml:space="preserve">כלל המכסות </t>
  </si>
  <si>
    <t>ישראל</t>
  </si>
  <si>
    <t>התיישבות</t>
  </si>
  <si>
    <t>מכסות בשימוש</t>
  </si>
  <si>
    <t>מכסות עם לינה</t>
  </si>
  <si>
    <t>ישראל אלפים</t>
  </si>
  <si>
    <t>התישבות אלפים</t>
  </si>
  <si>
    <t>מכסה אלפים</t>
  </si>
  <si>
    <t>רש"פ</t>
  </si>
  <si>
    <t>@</t>
  </si>
  <si>
    <t>שיעור מועסקים בסקטור
(%)</t>
  </si>
  <si>
    <t>חקלאות, דייג ויערנות</t>
  </si>
  <si>
    <t>כרית פחם,חציבה, ויצור בבתי חרושת</t>
  </si>
  <si>
    <t>בנייה</t>
  </si>
  <si>
    <t>מסחר,בתי מלון ומסעדות</t>
  </si>
  <si>
    <t>תחבורה, אחסון ותקשורת</t>
  </si>
  <si>
    <t>שירותים ושונות</t>
  </si>
  <si>
    <t>מספר מועסקים בסקטור</t>
  </si>
  <si>
    <t>סה"כ מועסקים</t>
  </si>
  <si>
    <t>איו"ש</t>
  </si>
  <si>
    <t>רצ"ע</t>
  </si>
  <si>
    <t>תעשייה וכרייה</t>
  </si>
  <si>
    <t xml:space="preserve">רש"פ </t>
  </si>
  <si>
    <t>שיעור השתתפות בכוח העבודה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</si>
  <si>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</si>
  <si>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</si>
  <si>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</si>
  <si>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</si>
  <si>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</si>
  <si>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</si>
  <si>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</si>
  <si>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</si>
  <si>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סה"כ</t>
  </si>
  <si>
    <t>אחוז האבטלה</t>
  </si>
  <si>
    <t>תכנון (מש"ח)</t>
  </si>
  <si>
    <t>ביצוע בפועל (ע"ב Commitment) [מש"ח]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</si>
  <si>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</si>
  <si>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</si>
  <si>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</si>
  <si>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</si>
  <si>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</si>
  <si>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</si>
  <si>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</si>
  <si>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</si>
  <si>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</si>
  <si>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</si>
  <si>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</si>
  <si>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</si>
  <si>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סה"כ שנתי</t>
  </si>
  <si>
    <t xml:space="preserve">הכנסות </t>
  </si>
  <si>
    <t>הכנסות מקומיות</t>
  </si>
  <si>
    <t>גביית מיסים</t>
  </si>
  <si>
    <t>מס הכנסה</t>
  </si>
  <si>
    <t>מע"מ</t>
  </si>
  <si>
    <t>מכס</t>
  </si>
  <si>
    <t>מס על משקאות</t>
  </si>
  <si>
    <t>מס על טבק וסיגריות</t>
  </si>
  <si>
    <t>מס רכוש</t>
  </si>
  <si>
    <t>סה"כ גבייה ממיסים</t>
  </si>
  <si>
    <t>גבייה שלא ממיסים</t>
  </si>
  <si>
    <t>עמלות</t>
  </si>
  <si>
    <t>רווחי השקעות</t>
  </si>
  <si>
    <t>סה"כ גבייה שלא ממיסים</t>
  </si>
  <si>
    <t>החזר מיסים</t>
  </si>
  <si>
    <t>סבסוד דלקים</t>
  </si>
  <si>
    <t>אחר</t>
  </si>
  <si>
    <t>סה"כ החזר מיסים</t>
  </si>
  <si>
    <t>Earmarked Collections</t>
  </si>
  <si>
    <t>סה"כ הכנסות מקומיות</t>
  </si>
  <si>
    <t>הכנסות מישראל</t>
  </si>
  <si>
    <t>מס קנייה</t>
  </si>
  <si>
    <t>בלו דלקים</t>
  </si>
  <si>
    <t>סה"כ הכנסות מישראל(*מוערכות)</t>
  </si>
  <si>
    <t>סה"כ הכנסות</t>
  </si>
  <si>
    <t>הוצאות</t>
  </si>
  <si>
    <t>הוצאות שוטפות</t>
  </si>
  <si>
    <t xml:space="preserve">שכר </t>
  </si>
  <si>
    <t>הוצאות סוציאליות</t>
  </si>
  <si>
    <t>סחורות ושירותים</t>
  </si>
  <si>
    <t>תשלומי העברה</t>
  </si>
  <si>
    <t>הון משני</t>
  </si>
  <si>
    <t>ריבית</t>
  </si>
  <si>
    <t xml:space="preserve"> (מוערך*)Net Lending</t>
  </si>
  <si>
    <t>Earmarked Payments</t>
  </si>
  <si>
    <t>סה"כ הוצאות שוטפות</t>
  </si>
  <si>
    <t>הוצאות פיתוח</t>
  </si>
  <si>
    <t>סה"כ הוצאות פיתוח</t>
  </si>
  <si>
    <t>תשלום פיגורי עבר</t>
  </si>
  <si>
    <t>סה"כ  תשלום פיגורי עבר 
(סחורות ושירותים ופיתוח)</t>
  </si>
  <si>
    <t>סה"כ הוצאות</t>
  </si>
  <si>
    <t>סה"כ גירעון תקציבי</t>
  </si>
  <si>
    <t>-</t>
  </si>
  <si>
    <t>מימון גירעון תקציבי</t>
  </si>
  <si>
    <t>סיוע חיצוני</t>
  </si>
  <si>
    <t>סיוע לתקציב</t>
  </si>
  <si>
    <t>סיוע לפיתוח</t>
  </si>
  <si>
    <t>סה"כ סיוע חיצוני</t>
  </si>
  <si>
    <t>שונות</t>
  </si>
  <si>
    <t>מימון בנקאי</t>
  </si>
  <si>
    <t>פיגורי תשלומים</t>
  </si>
  <si>
    <t>התאמות בהעברות מישראל</t>
  </si>
  <si>
    <t>פיגורים להחזרי מיסים</t>
  </si>
  <si>
    <t>יתרות מזומן</t>
  </si>
  <si>
    <t>ביצוע בפועל [מש"ח]</t>
  </si>
  <si>
    <t>שינוי</t>
  </si>
  <si>
    <t>שיעור</t>
  </si>
  <si>
    <t>Net Lending</t>
  </si>
  <si>
    <t>סה"כ פיגורי תשלומים בהוצאות שוטפות</t>
  </si>
  <si>
    <t>סה"כ פיגורי תשלומים בהוצאות פיתוח</t>
  </si>
  <si>
    <t>סה"כ פיגורי תשלומים בהוצאות</t>
  </si>
  <si>
    <t>הכנסות</t>
  </si>
  <si>
    <t>סה"כ פיגורי תשלומים בהכנסות (החזרי מיסים)</t>
  </si>
  <si>
    <t>סך פיגורי התשלומים</t>
  </si>
  <si>
    <t>שער הדולר</t>
  </si>
  <si>
    <t>במ"ד</t>
  </si>
  <si>
    <t>מדינות ערב</t>
  </si>
  <si>
    <t>ערב הסעודית</t>
  </si>
  <si>
    <t>איחוד האמירויות</t>
  </si>
  <si>
    <t>עיראק</t>
  </si>
  <si>
    <t>קטאר</t>
  </si>
  <si>
    <t>אלג'יריה</t>
  </si>
  <si>
    <t>עומאן</t>
  </si>
  <si>
    <t>מצרים</t>
  </si>
  <si>
    <t>כווית</t>
  </si>
  <si>
    <t>סה"כ מדינות ערב</t>
  </si>
  <si>
    <t>בינ"ל</t>
  </si>
  <si>
    <t>האיחוד האירופי</t>
  </si>
  <si>
    <t>הבנק העולמי</t>
  </si>
  <si>
    <t>ארה"ב</t>
  </si>
  <si>
    <t>יפן</t>
  </si>
  <si>
    <t>רוסיה</t>
  </si>
  <si>
    <t>הודו</t>
  </si>
  <si>
    <t>טורקיה</t>
  </si>
  <si>
    <t>מלזיה</t>
  </si>
  <si>
    <t>צרפת</t>
  </si>
  <si>
    <t>סה"כ בינ"ל</t>
  </si>
  <si>
    <t>סה"כ סיוע לתקציב</t>
  </si>
  <si>
    <t>סה"כ סיוע לפיתוח</t>
  </si>
  <si>
    <t>סה"כ סיוע חוץ</t>
  </si>
  <si>
    <t>סה"כ כמות כוח העבודה</t>
  </si>
  <si>
    <t>מספר משתתפים בכוח העבודה</t>
  </si>
  <si>
    <t>מספר אנשים מחוץ לכוח העבודה</t>
  </si>
  <si>
    <t>מספר מעוסקים</t>
  </si>
  <si>
    <t>אחוז המועסקים</t>
  </si>
  <si>
    <t>מספר מעוסקים זמנית</t>
  </si>
  <si>
    <t>אחוז מועסקים זמנית</t>
  </si>
  <si>
    <t>מספר המובטלים</t>
  </si>
  <si>
    <t>מספר מועסקים זמנית ומובטלים</t>
  </si>
  <si>
    <t>שיעור המעוסקים זמנית ומובטלים</t>
  </si>
  <si>
    <t>מספר המובטלים ופוטנציאל כוח עבודה</t>
  </si>
  <si>
    <t>y</t>
  </si>
  <si>
    <t>שיעור המובטלים ופוטנציאל כוח העבודה</t>
  </si>
  <si>
    <t>מספר אי ניצול כוח העבודה</t>
  </si>
  <si>
    <t>שיעור אי ניצול כוח העבודה</t>
  </si>
  <si>
    <t xml:space="preserve">שכר יומי ממוצע </t>
  </si>
  <si>
    <t xml:space="preserve">סה"כ כמות כוח העבודה הפוטנציאלי </t>
  </si>
  <si>
    <t>מספר מועסקים</t>
  </si>
  <si>
    <t>שכר יומי ממוצע</t>
  </si>
  <si>
    <t>מספר מועסקים עם היתר בישראל</t>
  </si>
  <si>
    <t>מספר מעוסקים ללא היתר</t>
  </si>
  <si>
    <t>מספר מועסקים בעלי ת"ז או דרכון ישראלי</t>
  </si>
  <si>
    <t>סה"כ מועסקים בישראל ובהתיישבות</t>
  </si>
  <si>
    <t>סה"כ מועסקים בהתיישבות</t>
  </si>
  <si>
    <t>ישראל והתיישבות</t>
  </si>
  <si>
    <t>מדד</t>
  </si>
  <si>
    <t>קטגוריה</t>
  </si>
  <si>
    <t>מזון ומשקאות</t>
  </si>
  <si>
    <t>אלכוהול וטבק</t>
  </si>
  <si>
    <t>טקסטיל, ביגוד והנעלה</t>
  </si>
  <si>
    <t>דיור</t>
  </si>
  <si>
    <t>ריהוט וכלי בית</t>
  </si>
  <si>
    <t>רפואה</t>
  </si>
  <si>
    <t>תחבורה</t>
  </si>
  <si>
    <t>תקשורת</t>
  </si>
  <si>
    <t>פנאי ותרבות (סחורות ושירותים)</t>
  </si>
  <si>
    <t>חינוך</t>
  </si>
  <si>
    <t>מסעדות ובתי קפה</t>
  </si>
  <si>
    <t>שונות (סחורות ושירותים)</t>
  </si>
  <si>
    <t>#</t>
  </si>
  <si>
    <t>שינוי במדד ביחס לחודש המקביל</t>
  </si>
  <si>
    <t xml:space="preserve">        #</t>
  </si>
  <si>
    <t>שינוי במדד ביחס לחודש הקודם</t>
  </si>
  <si>
    <t>רצועת עזה</t>
  </si>
  <si>
    <t>ערך</t>
  </si>
  <si>
    <t>שינוי שנתי</t>
  </si>
  <si>
    <t>תחזית רמפ ולמס לפני קורונה</t>
  </si>
  <si>
    <t>2020 תחזית א רמ"פ</t>
  </si>
  <si>
    <t>2020 תחזית ב רמ"פ</t>
  </si>
  <si>
    <t>בנק העולמי ללא קורונה 2020</t>
  </si>
  <si>
    <t xml:space="preserve">תחזית א הבנק העולמי </t>
  </si>
  <si>
    <t>תחזית ב הבנק העולמי</t>
  </si>
  <si>
    <t>תחזית 2020 קורונה 3 חודשים למ"ס פלס'</t>
  </si>
  <si>
    <t>תחזית MAS  חודשיים וחצי</t>
  </si>
  <si>
    <t>&amp;</t>
  </si>
  <si>
    <t xml:space="preserve">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</si>
</sst>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%"/>
    <numFmt numFmtId="167" formatCode="0.000%"/>
    <numFmt numFmtId="168" formatCode="#,##0.0"/>
    <numFmt numFmtId="169" formatCode="_ &quot;₪&quot;\ * #,##0.0_ ;_ &quot;₪&quot;\ * \-#,##0.0_ ;_ &quot;₪&quot;\ * &quot;-&quot;??_ ;_ @_ "/>
    <numFmt numFmtId="170" formatCode="&quot;₪&quot;\ #,##0.0"/>
    <numFmt numFmtId="171" formatCode="_ * #,##0.0_ ;_ * \-#,##0.0_ ;_ * &quot;-&quot;??_ ;_ @_ "/>
    <numFmt numFmtId="172" formatCode="_-[$$-409]* #,##0.0_ ;_-[$$-409]* \-#,##0.0\ ;_-[$$-409]* &quot;-&quot;??_ ;_-@_ "/>
  </numFmts>
  <fonts count="4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b/>
      <sz val="14"/>
      <color rgb="FF000000"/>
      <name val="David"/>
      <family val="2"/>
      <charset val="177"/>
    </font>
    <font>
      <sz val="12"/>
      <color rgb="FF000000"/>
      <name val="David"/>
      <family val="2"/>
      <charset val="177"/>
    </font>
    <font>
      <sz val="12"/>
      <name val="David"/>
      <family val="2"/>
      <charset val="177"/>
    </font>
    <font>
      <b/>
      <sz val="14"/>
      <name val="David"/>
      <family val="2"/>
      <charset val="177"/>
    </font>
    <font>
      <sz val="14"/>
      <color theme="1"/>
      <name val="David"/>
      <family val="2"/>
    </font>
    <font>
      <sz val="16"/>
      <color theme="1"/>
      <name val="David"/>
      <family val="2"/>
    </font>
    <font>
      <b/>
      <sz val="20"/>
      <color theme="1"/>
      <name val="David"/>
      <family val="2"/>
    </font>
    <font>
      <b/>
      <sz val="14"/>
      <color theme="1"/>
      <name val="David"/>
      <family val="2"/>
    </font>
    <font>
      <b/>
      <u/>
      <sz val="14"/>
      <color theme="1"/>
      <name val="David"/>
      <family val="2"/>
    </font>
    <font>
      <b/>
      <sz val="18"/>
      <color rgb="FFFFFFFF"/>
      <name val="David"/>
      <family val="2"/>
      <charset val="177"/>
    </font>
    <font>
      <b/>
      <sz val="16"/>
      <color theme="1"/>
      <name val="David"/>
      <family val="2"/>
      <charset val="177"/>
    </font>
    <font>
      <b/>
      <sz val="14"/>
      <color theme="1"/>
      <name val="David"/>
      <family val="2"/>
      <charset val="177"/>
    </font>
    <font>
      <b/>
      <sz val="16"/>
      <color rgb="FF000000"/>
      <name val="David"/>
      <family val="2"/>
      <charset val="177"/>
    </font>
    <font>
      <b/>
      <sz val="11"/>
      <color rgb="FF000000"/>
      <name val="David"/>
      <family val="2"/>
      <charset val="177"/>
    </font>
    <font>
      <sz val="12"/>
      <color theme="1"/>
      <name val="David"/>
      <family val="2"/>
      <charset val="177"/>
    </font>
    <font>
      <b/>
      <sz val="13"/>
      <color rgb="FFC00000"/>
      <name val="David"/>
      <family val="2"/>
      <charset val="177"/>
    </font>
    <font>
      <b/>
      <sz val="12"/>
      <color rgb="FF000000"/>
      <name val="David"/>
      <family val="2"/>
      <charset val="177"/>
    </font>
    <font>
      <b/>
      <sz val="14"/>
      <color rgb="FF000000"/>
      <name val="David"/>
      <family val="2"/>
    </font>
    <font>
      <b/>
      <sz val="14"/>
      <color rgb="FFFF0000"/>
      <name val="David"/>
      <family val="2"/>
      <charset val="177"/>
    </font>
    <font>
      <sz val="12"/>
      <color rgb="FF000000"/>
      <name val="Davi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David"/>
      <family val="2"/>
      <charset val="177"/>
    </font>
    <font>
      <sz val="12"/>
      <color theme="0" tint="-0.34998626667073579"/>
      <name val="David"/>
      <family val="2"/>
      <charset val="177"/>
    </font>
    <font>
      <b/>
      <sz val="12"/>
      <color theme="1"/>
      <name val="David"/>
      <family val="2"/>
      <charset val="177"/>
    </font>
    <font>
      <b/>
      <sz val="12"/>
      <color rgb="FFC00000"/>
      <name val="David"/>
      <family val="2"/>
      <charset val="177"/>
    </font>
    <font>
      <b/>
      <sz val="14"/>
      <color rgb="FFC00000"/>
      <name val="David"/>
      <family val="2"/>
      <charset val="177"/>
    </font>
    <font>
      <b/>
      <sz val="18"/>
      <color theme="1"/>
      <name val="David"/>
      <family val="2"/>
      <charset val="177"/>
    </font>
    <font>
      <b/>
      <sz val="13"/>
      <color theme="1"/>
      <name val="David"/>
      <family val="2"/>
      <charset val="177"/>
    </font>
    <font>
      <sz val="10"/>
      <name val="Times New Roman"/>
      <family val="1"/>
    </font>
    <font>
      <b/>
      <sz val="11"/>
      <color rgb="FF000000"/>
      <name val="Arial"/>
      <family val="2"/>
    </font>
    <font>
      <b/>
      <sz val="7"/>
      <color rgb="FF000000"/>
      <name val="Helvetica"/>
      <family val="2"/>
    </font>
    <font>
      <sz val="11"/>
      <color theme="1"/>
      <name val="David"/>
      <family val="2"/>
    </font>
    <font>
      <sz val="10"/>
      <name val="Arial"/>
      <family val="2"/>
    </font>
    <font>
      <sz val="13"/>
      <color theme="1"/>
      <name val="David"/>
      <family val="2"/>
      <charset val="177"/>
    </font>
    <font>
      <b/>
      <u/>
      <sz val="14"/>
      <color theme="1"/>
      <name val="David"/>
      <family val="2"/>
      <charset val="177"/>
    </font>
  </fonts>
  <fills count="3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4BD9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5BC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4" fillId="0" borderId="0"/>
    <xf numFmtId="0" fontId="34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442">
    <xf numFmtId="0" fontId="0" fillId="0" borderId="0" xfId="0"/>
    <xf numFmtId="0" fontId="2" fillId="2" borderId="0" xfId="4" applyAlignment="1">
      <alignment horizontal="center"/>
    </xf>
    <xf numFmtId="0" fontId="0" fillId="3" borderId="1" xfId="5" applyFont="1"/>
    <xf numFmtId="0" fontId="4" fillId="4" borderId="4" xfId="6" applyFont="1" applyBorder="1" applyAlignment="1">
      <alignment horizontal="center" vertical="center" wrapText="1"/>
    </xf>
    <xf numFmtId="3" fontId="1" fillId="5" borderId="0" xfId="7" applyNumberFormat="1"/>
    <xf numFmtId="164" fontId="1" fillId="5" borderId="0" xfId="7" applyNumberFormat="1"/>
    <xf numFmtId="0" fontId="1" fillId="5" borderId="0" xfId="7"/>
    <xf numFmtId="164" fontId="1" fillId="5" borderId="0" xfId="1" applyNumberFormat="1" applyFill="1"/>
    <xf numFmtId="1" fontId="4" fillId="4" borderId="4" xfId="6" applyNumberFormat="1" applyFont="1" applyBorder="1" applyAlignment="1">
      <alignment horizontal="center" vertical="center" wrapText="1"/>
    </xf>
    <xf numFmtId="164" fontId="1" fillId="5" borderId="0" xfId="7" applyNumberFormat="1" applyAlignment="1">
      <alignment wrapText="1"/>
    </xf>
    <xf numFmtId="165" fontId="1" fillId="5" borderId="0" xfId="7" applyNumberFormat="1"/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166" fontId="6" fillId="0" borderId="5" xfId="3" applyNumberFormat="1" applyFont="1" applyFill="1" applyBorder="1" applyAlignment="1">
      <alignment horizontal="center" vertical="center"/>
    </xf>
    <xf numFmtId="166" fontId="6" fillId="0" borderId="6" xfId="3" applyNumberFormat="1" applyFont="1" applyFill="1" applyBorder="1" applyAlignment="1">
      <alignment horizontal="center" vertical="center"/>
    </xf>
    <xf numFmtId="166" fontId="6" fillId="0" borderId="7" xfId="3" applyNumberFormat="1" applyFont="1" applyFill="1" applyBorder="1" applyAlignment="1">
      <alignment horizontal="center" vertical="center"/>
    </xf>
    <xf numFmtId="166" fontId="7" fillId="0" borderId="5" xfId="3" applyNumberFormat="1" applyFont="1" applyFill="1" applyBorder="1" applyAlignment="1">
      <alignment horizontal="center" vertical="center"/>
    </xf>
    <xf numFmtId="166" fontId="7" fillId="0" borderId="6" xfId="3" applyNumberFormat="1" applyFont="1" applyFill="1" applyBorder="1" applyAlignment="1">
      <alignment horizontal="center" vertical="center"/>
    </xf>
    <xf numFmtId="166" fontId="7" fillId="0" borderId="7" xfId="3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166" fontId="6" fillId="0" borderId="8" xfId="3" applyNumberFormat="1" applyFont="1" applyFill="1" applyBorder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6" fillId="0" borderId="9" xfId="3" applyNumberFormat="1" applyFont="1" applyFill="1" applyBorder="1" applyAlignment="1">
      <alignment horizontal="center" vertical="center"/>
    </xf>
    <xf numFmtId="166" fontId="7" fillId="0" borderId="8" xfId="3" applyNumberFormat="1" applyFont="1" applyFill="1" applyBorder="1" applyAlignment="1">
      <alignment horizontal="center" vertical="center"/>
    </xf>
    <xf numFmtId="166" fontId="7" fillId="0" borderId="0" xfId="3" applyNumberFormat="1" applyFont="1" applyFill="1" applyBorder="1" applyAlignment="1">
      <alignment horizontal="center" vertical="center"/>
    </xf>
    <xf numFmtId="166" fontId="7" fillId="0" borderId="9" xfId="3" applyNumberFormat="1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67" fontId="6" fillId="0" borderId="13" xfId="3" applyNumberFormat="1" applyFont="1" applyFill="1" applyBorder="1" applyAlignment="1">
      <alignment horizontal="center" vertical="center"/>
    </xf>
    <xf numFmtId="166" fontId="6" fillId="0" borderId="14" xfId="3" applyNumberFormat="1" applyFont="1" applyFill="1" applyBorder="1" applyAlignment="1">
      <alignment horizontal="center" vertical="center"/>
    </xf>
    <xf numFmtId="166" fontId="6" fillId="0" borderId="15" xfId="3" applyNumberFormat="1" applyFont="1" applyFill="1" applyBorder="1" applyAlignment="1">
      <alignment horizontal="center" vertical="center"/>
    </xf>
    <xf numFmtId="166" fontId="6" fillId="0" borderId="13" xfId="3" applyNumberFormat="1" applyFont="1" applyFill="1" applyBorder="1" applyAlignment="1">
      <alignment horizontal="center" vertical="center"/>
    </xf>
    <xf numFmtId="166" fontId="7" fillId="0" borderId="13" xfId="3" applyNumberFormat="1" applyFont="1" applyFill="1" applyBorder="1" applyAlignment="1">
      <alignment horizontal="center" vertical="center"/>
    </xf>
    <xf numFmtId="166" fontId="7" fillId="0" borderId="14" xfId="3" applyNumberFormat="1" applyFont="1" applyFill="1" applyBorder="1" applyAlignment="1">
      <alignment horizontal="center" vertical="center"/>
    </xf>
    <xf numFmtId="166" fontId="7" fillId="0" borderId="15" xfId="3" applyNumberFormat="1" applyFont="1" applyFill="1" applyBorder="1" applyAlignment="1">
      <alignment horizontal="center" vertical="center"/>
    </xf>
    <xf numFmtId="3" fontId="6" fillId="0" borderId="9" xfId="3" applyNumberFormat="1" applyFont="1" applyFill="1" applyBorder="1" applyAlignment="1">
      <alignment horizontal="center" vertical="center"/>
    </xf>
    <xf numFmtId="3" fontId="6" fillId="0" borderId="8" xfId="3" applyNumberFormat="1" applyFont="1" applyFill="1" applyBorder="1" applyAlignment="1">
      <alignment horizontal="center" vertical="center"/>
    </xf>
    <xf numFmtId="3" fontId="6" fillId="0" borderId="0" xfId="3" applyNumberFormat="1" applyFont="1" applyFill="1" applyBorder="1" applyAlignment="1">
      <alignment horizontal="center" vertical="center"/>
    </xf>
    <xf numFmtId="3" fontId="6" fillId="0" borderId="13" xfId="3" applyNumberFormat="1" applyFont="1" applyFill="1" applyBorder="1" applyAlignment="1">
      <alignment horizontal="center" vertical="center"/>
    </xf>
    <xf numFmtId="3" fontId="6" fillId="0" borderId="14" xfId="3" applyNumberFormat="1" applyFont="1" applyFill="1" applyBorder="1" applyAlignment="1">
      <alignment horizontal="center" vertical="center"/>
    </xf>
    <xf numFmtId="3" fontId="6" fillId="0" borderId="15" xfId="3" applyNumberFormat="1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3" fontId="0" fillId="0" borderId="0" xfId="0" applyNumberFormat="1"/>
    <xf numFmtId="0" fontId="5" fillId="9" borderId="10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10" fontId="6" fillId="0" borderId="13" xfId="3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10" fillId="10" borderId="25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166" fontId="9" fillId="0" borderId="26" xfId="3" applyNumberFormat="1" applyFont="1" applyBorder="1" applyAlignment="1">
      <alignment horizontal="center" vertical="center" wrapText="1"/>
    </xf>
    <xf numFmtId="166" fontId="9" fillId="0" borderId="26" xfId="3" applyNumberFormat="1" applyFont="1" applyBorder="1" applyAlignment="1">
      <alignment wrapText="1"/>
    </xf>
    <xf numFmtId="0" fontId="12" fillId="12" borderId="0" xfId="0" applyFont="1" applyFill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2" fillId="12" borderId="28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12" fillId="13" borderId="32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1" fillId="14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6" fillId="18" borderId="28" xfId="0" applyFont="1" applyFill="1" applyBorder="1" applyAlignment="1">
      <alignment horizontal="center" vertical="center" wrapText="1" readingOrder="2"/>
    </xf>
    <xf numFmtId="0" fontId="16" fillId="18" borderId="37" xfId="0" applyFont="1" applyFill="1" applyBorder="1" applyAlignment="1">
      <alignment horizontal="center" vertical="center" wrapText="1" readingOrder="2"/>
    </xf>
    <xf numFmtId="0" fontId="16" fillId="18" borderId="32" xfId="0" applyFont="1" applyFill="1" applyBorder="1" applyAlignment="1">
      <alignment horizontal="center" vertical="center" wrapText="1" readingOrder="2"/>
    </xf>
    <xf numFmtId="0" fontId="17" fillId="19" borderId="8" xfId="0" applyFont="1" applyFill="1" applyBorder="1" applyAlignment="1">
      <alignment horizontal="center" vertical="center" wrapText="1" readingOrder="2"/>
    </xf>
    <xf numFmtId="0" fontId="17" fillId="19" borderId="0" xfId="0" applyFont="1" applyFill="1" applyAlignment="1">
      <alignment horizontal="center" vertical="center" wrapText="1" readingOrder="2"/>
    </xf>
    <xf numFmtId="0" fontId="5" fillId="19" borderId="0" xfId="0" applyFont="1" applyFill="1" applyAlignment="1">
      <alignment horizontal="center" vertical="center" wrapText="1" readingOrder="2"/>
    </xf>
    <xf numFmtId="0" fontId="18" fillId="19" borderId="0" xfId="0" applyFont="1" applyFill="1" applyAlignment="1">
      <alignment horizontal="center" vertical="center" wrapText="1" readingOrder="2"/>
    </xf>
    <xf numFmtId="168" fontId="7" fillId="0" borderId="8" xfId="0" applyNumberFormat="1" applyFont="1" applyBorder="1" applyAlignment="1">
      <alignment horizontal="center" vertical="center" wrapText="1"/>
    </xf>
    <xf numFmtId="168" fontId="19" fillId="0" borderId="0" xfId="0" applyNumberFormat="1" applyFont="1" applyAlignment="1">
      <alignment horizontal="center" vertical="center" wrapText="1"/>
    </xf>
    <xf numFmtId="168" fontId="19" fillId="0" borderId="9" xfId="0" applyNumberFormat="1" applyFont="1" applyBorder="1" applyAlignment="1">
      <alignment horizontal="center" vertical="center" wrapText="1"/>
    </xf>
    <xf numFmtId="0" fontId="18" fillId="19" borderId="14" xfId="0" applyFont="1" applyFill="1" applyBorder="1" applyAlignment="1">
      <alignment horizontal="center" vertical="center" wrapText="1" readingOrder="2"/>
    </xf>
    <xf numFmtId="168" fontId="7" fillId="0" borderId="13" xfId="0" applyNumberFormat="1" applyFont="1" applyBorder="1" applyAlignment="1">
      <alignment horizontal="center" vertical="center" wrapText="1"/>
    </xf>
    <xf numFmtId="168" fontId="19" fillId="0" borderId="14" xfId="0" applyNumberFormat="1" applyFont="1" applyBorder="1" applyAlignment="1">
      <alignment horizontal="center" vertical="center" wrapText="1"/>
    </xf>
    <xf numFmtId="0" fontId="18" fillId="19" borderId="37" xfId="0" applyFont="1" applyFill="1" applyBorder="1" applyAlignment="1">
      <alignment horizontal="center" vertical="center" wrapText="1" readingOrder="2"/>
    </xf>
    <xf numFmtId="0" fontId="18" fillId="19" borderId="38" xfId="0" applyFont="1" applyFill="1" applyBorder="1" applyAlignment="1">
      <alignment horizontal="center" vertical="center" wrapText="1" readingOrder="2"/>
    </xf>
    <xf numFmtId="168" fontId="20" fillId="0" borderId="39" xfId="0" applyNumberFormat="1" applyFont="1" applyBorder="1" applyAlignment="1">
      <alignment horizontal="center" vertical="center" wrapText="1"/>
    </xf>
    <xf numFmtId="168" fontId="20" fillId="0" borderId="38" xfId="0" applyNumberFormat="1" applyFont="1" applyBorder="1" applyAlignment="1">
      <alignment horizontal="center" vertical="center" wrapText="1"/>
    </xf>
    <xf numFmtId="168" fontId="20" fillId="0" borderId="33" xfId="0" applyNumberFormat="1" applyFont="1" applyBorder="1" applyAlignment="1">
      <alignment horizontal="center" vertical="center" wrapText="1"/>
    </xf>
    <xf numFmtId="168" fontId="19" fillId="0" borderId="15" xfId="0" applyNumberFormat="1" applyFont="1" applyBorder="1" applyAlignment="1">
      <alignment horizontal="center" vertical="center" wrapText="1"/>
    </xf>
    <xf numFmtId="168" fontId="20" fillId="0" borderId="28" xfId="0" applyNumberFormat="1" applyFont="1" applyBorder="1" applyAlignment="1">
      <alignment horizontal="center" vertical="center" wrapText="1"/>
    </xf>
    <xf numFmtId="168" fontId="20" fillId="0" borderId="37" xfId="0" applyNumberFormat="1" applyFont="1" applyBorder="1" applyAlignment="1">
      <alignment horizontal="center" vertical="center" wrapText="1"/>
    </xf>
    <xf numFmtId="168" fontId="20" fillId="0" borderId="32" xfId="0" applyNumberFormat="1" applyFont="1" applyBorder="1" applyAlignment="1">
      <alignment horizontal="center" vertical="center" wrapText="1"/>
    </xf>
    <xf numFmtId="0" fontId="18" fillId="19" borderId="0" xfId="0" applyFont="1" applyFill="1" applyAlignment="1">
      <alignment horizontal="center" vertical="center" readingOrder="2"/>
    </xf>
    <xf numFmtId="0" fontId="18" fillId="19" borderId="35" xfId="0" applyFont="1" applyFill="1" applyBorder="1" applyAlignment="1">
      <alignment horizontal="center" vertical="center" wrapText="1" readingOrder="2"/>
    </xf>
    <xf numFmtId="168" fontId="19" fillId="0" borderId="35" xfId="0" applyNumberFormat="1" applyFont="1" applyBorder="1" applyAlignment="1">
      <alignment horizontal="center" vertical="center" wrapText="1"/>
    </xf>
    <xf numFmtId="0" fontId="5" fillId="19" borderId="37" xfId="0" applyFont="1" applyFill="1" applyBorder="1" applyAlignment="1">
      <alignment horizontal="center" vertical="center" wrapText="1" readingOrder="2"/>
    </xf>
    <xf numFmtId="0" fontId="21" fillId="19" borderId="37" xfId="0" applyFont="1" applyFill="1" applyBorder="1" applyAlignment="1">
      <alignment horizontal="center" vertical="center" wrapText="1" readingOrder="2"/>
    </xf>
    <xf numFmtId="168" fontId="20" fillId="0" borderId="34" xfId="0" applyNumberFormat="1" applyFont="1" applyBorder="1" applyAlignment="1">
      <alignment horizontal="center" vertical="center" wrapText="1"/>
    </xf>
    <xf numFmtId="168" fontId="20" fillId="0" borderId="35" xfId="0" applyNumberFormat="1" applyFont="1" applyBorder="1" applyAlignment="1">
      <alignment horizontal="center" vertical="center" wrapText="1"/>
    </xf>
    <xf numFmtId="168" fontId="20" fillId="20" borderId="35" xfId="0" applyNumberFormat="1" applyFont="1" applyFill="1" applyBorder="1" applyAlignment="1">
      <alignment horizontal="center" vertical="center" wrapText="1"/>
    </xf>
    <xf numFmtId="168" fontId="20" fillId="0" borderId="36" xfId="0" applyNumberFormat="1" applyFont="1" applyBorder="1" applyAlignment="1">
      <alignment horizontal="center" vertical="center" wrapText="1"/>
    </xf>
    <xf numFmtId="0" fontId="5" fillId="19" borderId="6" xfId="0" applyFont="1" applyFill="1" applyBorder="1" applyAlignment="1">
      <alignment horizontal="center" vertical="center" wrapText="1" readingOrder="2"/>
    </xf>
    <xf numFmtId="0" fontId="18" fillId="19" borderId="6" xfId="0" applyFont="1" applyFill="1" applyBorder="1" applyAlignment="1">
      <alignment horizontal="center" vertical="center" wrapText="1" readingOrder="2"/>
    </xf>
    <xf numFmtId="0" fontId="0" fillId="19" borderId="0" xfId="0" applyFill="1" applyAlignment="1">
      <alignment horizontal="center" vertical="center"/>
    </xf>
    <xf numFmtId="168" fontId="7" fillId="0" borderId="28" xfId="0" applyNumberFormat="1" applyFont="1" applyBorder="1" applyAlignment="1">
      <alignment horizontal="center" vertical="center" wrapText="1"/>
    </xf>
    <xf numFmtId="168" fontId="19" fillId="0" borderId="37" xfId="0" applyNumberFormat="1" applyFont="1" applyBorder="1" applyAlignment="1">
      <alignment horizontal="center" vertical="center" wrapText="1"/>
    </xf>
    <xf numFmtId="168" fontId="19" fillId="0" borderId="32" xfId="0" applyNumberFormat="1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/>
    </xf>
    <xf numFmtId="0" fontId="21" fillId="19" borderId="35" xfId="0" applyFont="1" applyFill="1" applyBorder="1" applyAlignment="1">
      <alignment horizontal="center" vertical="center" wrapText="1" readingOrder="2"/>
    </xf>
    <xf numFmtId="0" fontId="17" fillId="19" borderId="28" xfId="0" applyFont="1" applyFill="1" applyBorder="1" applyAlignment="1">
      <alignment horizontal="center" vertical="center" wrapText="1" readingOrder="2"/>
    </xf>
    <xf numFmtId="0" fontId="17" fillId="19" borderId="37" xfId="0" applyFont="1" applyFill="1" applyBorder="1" applyAlignment="1">
      <alignment horizontal="center" vertical="center" wrapText="1" readingOrder="2"/>
    </xf>
    <xf numFmtId="0" fontId="5" fillId="19" borderId="35" xfId="0" applyFont="1" applyFill="1" applyBorder="1" applyAlignment="1">
      <alignment horizontal="center" vertical="center" wrapText="1" readingOrder="2"/>
    </xf>
    <xf numFmtId="0" fontId="17" fillId="21" borderId="6" xfId="0" applyFont="1" applyFill="1" applyBorder="1" applyAlignment="1">
      <alignment horizontal="center" vertical="center" wrapText="1" readingOrder="2"/>
    </xf>
    <xf numFmtId="0" fontId="5" fillId="21" borderId="6" xfId="0" applyFont="1" applyFill="1" applyBorder="1" applyAlignment="1">
      <alignment horizontal="center" vertical="center" wrapText="1" readingOrder="2"/>
    </xf>
    <xf numFmtId="0" fontId="21" fillId="21" borderId="6" xfId="0" applyFont="1" applyFill="1" applyBorder="1" applyAlignment="1">
      <alignment horizontal="center" vertical="center" wrapText="1" readingOrder="2"/>
    </xf>
    <xf numFmtId="0" fontId="18" fillId="21" borderId="6" xfId="0" applyFont="1" applyFill="1" applyBorder="1" applyAlignment="1">
      <alignment horizontal="center" vertical="center" wrapText="1" readingOrder="2"/>
    </xf>
    <xf numFmtId="0" fontId="17" fillId="21" borderId="0" xfId="0" applyFont="1" applyFill="1" applyAlignment="1">
      <alignment horizontal="center" vertical="center" wrapText="1" readingOrder="2"/>
    </xf>
    <xf numFmtId="0" fontId="5" fillId="21" borderId="0" xfId="0" applyFont="1" applyFill="1" applyAlignment="1">
      <alignment horizontal="center" vertical="center" wrapText="1" readingOrder="2"/>
    </xf>
    <xf numFmtId="0" fontId="21" fillId="21" borderId="0" xfId="0" applyFont="1" applyFill="1" applyAlignment="1">
      <alignment horizontal="center" vertical="center" wrapText="1" readingOrder="2"/>
    </xf>
    <xf numFmtId="0" fontId="18" fillId="21" borderId="0" xfId="0" applyFont="1" applyFill="1" applyAlignment="1">
      <alignment horizontal="center" vertical="center" wrapText="1" readingOrder="2"/>
    </xf>
    <xf numFmtId="0" fontId="21" fillId="21" borderId="37" xfId="0" applyFont="1" applyFill="1" applyBorder="1" applyAlignment="1">
      <alignment horizontal="center" vertical="center" wrapText="1" readingOrder="2"/>
    </xf>
    <xf numFmtId="0" fontId="18" fillId="21" borderId="37" xfId="0" applyFont="1" applyFill="1" applyBorder="1" applyAlignment="1">
      <alignment horizontal="center" vertical="center" wrapText="1" readingOrder="2"/>
    </xf>
    <xf numFmtId="0" fontId="5" fillId="21" borderId="37" xfId="0" applyFont="1" applyFill="1" applyBorder="1" applyAlignment="1">
      <alignment horizontal="center" vertical="center" wrapText="1" readingOrder="2"/>
    </xf>
    <xf numFmtId="0" fontId="21" fillId="21" borderId="35" xfId="0" applyFont="1" applyFill="1" applyBorder="1" applyAlignment="1">
      <alignment horizontal="center" vertical="center" wrapText="1" readingOrder="2"/>
    </xf>
    <xf numFmtId="0" fontId="5" fillId="21" borderId="35" xfId="0" applyFont="1" applyFill="1" applyBorder="1" applyAlignment="1">
      <alignment horizontal="center" vertical="center" wrapText="1" readingOrder="2"/>
    </xf>
    <xf numFmtId="0" fontId="17" fillId="21" borderId="37" xfId="0" applyFont="1" applyFill="1" applyBorder="1" applyAlignment="1">
      <alignment horizontal="center" vertical="center" wrapText="1" readingOrder="2"/>
    </xf>
    <xf numFmtId="0" fontId="22" fillId="21" borderId="35" xfId="0" applyFont="1" applyFill="1" applyBorder="1" applyAlignment="1">
      <alignment horizontal="center" vertical="center" wrapText="1" readingOrder="2"/>
    </xf>
    <xf numFmtId="0" fontId="0" fillId="22" borderId="0" xfId="0" applyFill="1"/>
    <xf numFmtId="0" fontId="0" fillId="23" borderId="0" xfId="0" applyFill="1"/>
    <xf numFmtId="0" fontId="23" fillId="24" borderId="34" xfId="0" applyFont="1" applyFill="1" applyBorder="1" applyAlignment="1">
      <alignment vertical="center" wrapText="1" readingOrder="2"/>
    </xf>
    <xf numFmtId="0" fontId="23" fillId="24" borderId="35" xfId="0" applyFont="1" applyFill="1" applyBorder="1" applyAlignment="1">
      <alignment vertical="center" wrapText="1" readingOrder="2"/>
    </xf>
    <xf numFmtId="0" fontId="23" fillId="24" borderId="35" xfId="0" applyFont="1" applyFill="1" applyBorder="1" applyAlignment="1">
      <alignment horizontal="center" vertical="center" wrapText="1" readingOrder="2"/>
    </xf>
    <xf numFmtId="0" fontId="23" fillId="24" borderId="36" xfId="0" applyFont="1" applyFill="1" applyBorder="1" applyAlignment="1">
      <alignment vertical="center" wrapText="1" readingOrder="2"/>
    </xf>
    <xf numFmtId="0" fontId="17" fillId="25" borderId="6" xfId="0" applyFont="1" applyFill="1" applyBorder="1" applyAlignment="1">
      <alignment horizontal="center" vertical="center" wrapText="1" readingOrder="2"/>
    </xf>
    <xf numFmtId="0" fontId="5" fillId="25" borderId="6" xfId="0" applyFont="1" applyFill="1" applyBorder="1" applyAlignment="1">
      <alignment horizontal="center" vertical="center" wrapText="1" readingOrder="2"/>
    </xf>
    <xf numFmtId="0" fontId="18" fillId="25" borderId="6" xfId="0" applyFont="1" applyFill="1" applyBorder="1" applyAlignment="1">
      <alignment horizontal="center" vertical="center" wrapText="1" readingOrder="2"/>
    </xf>
    <xf numFmtId="0" fontId="17" fillId="25" borderId="0" xfId="0" applyFont="1" applyFill="1" applyAlignment="1">
      <alignment horizontal="center" vertical="center" wrapText="1" readingOrder="2"/>
    </xf>
    <xf numFmtId="0" fontId="5" fillId="25" borderId="0" xfId="0" applyFont="1" applyFill="1" applyAlignment="1">
      <alignment horizontal="center" vertical="center" wrapText="1" readingOrder="2"/>
    </xf>
    <xf numFmtId="0" fontId="18" fillId="25" borderId="37" xfId="0" applyFont="1" applyFill="1" applyBorder="1" applyAlignment="1">
      <alignment horizontal="center" vertical="center" wrapText="1" readingOrder="2"/>
    </xf>
    <xf numFmtId="0" fontId="5" fillId="25" borderId="37" xfId="0" applyFont="1" applyFill="1" applyBorder="1" applyAlignment="1">
      <alignment horizontal="center" vertical="center" wrapText="1" readingOrder="2"/>
    </xf>
    <xf numFmtId="0" fontId="21" fillId="25" borderId="37" xfId="0" applyFont="1" applyFill="1" applyBorder="1" applyAlignment="1">
      <alignment horizontal="center" vertical="center" wrapText="1" readingOrder="2"/>
    </xf>
    <xf numFmtId="0" fontId="21" fillId="25" borderId="0" xfId="0" applyFont="1" applyFill="1" applyAlignment="1">
      <alignment horizontal="center" vertical="center" wrapText="1" readingOrder="2"/>
    </xf>
    <xf numFmtId="0" fontId="18" fillId="25" borderId="0" xfId="0" applyFont="1" applyFill="1" applyAlignment="1">
      <alignment horizontal="center" vertical="center" wrapText="1" readingOrder="2"/>
    </xf>
    <xf numFmtId="0" fontId="0" fillId="0" borderId="0" xfId="0" quotePrefix="1"/>
    <xf numFmtId="9" fontId="24" fillId="0" borderId="0" xfId="3" applyFont="1" applyBorder="1" applyAlignment="1">
      <alignment horizontal="center" vertical="center" wrapText="1" readingOrder="1"/>
    </xf>
    <xf numFmtId="168" fontId="0" fillId="0" borderId="0" xfId="0" applyNumberFormat="1"/>
    <xf numFmtId="0" fontId="27" fillId="0" borderId="0" xfId="0" applyFont="1" applyAlignment="1">
      <alignment horizontal="center" vertical="center" wrapText="1"/>
    </xf>
    <xf numFmtId="0" fontId="16" fillId="18" borderId="34" xfId="0" applyFont="1" applyFill="1" applyBorder="1" applyAlignment="1">
      <alignment horizontal="center" vertical="center" wrapText="1" readingOrder="2"/>
    </xf>
    <xf numFmtId="0" fontId="16" fillId="18" borderId="35" xfId="0" applyFont="1" applyFill="1" applyBorder="1" applyAlignment="1">
      <alignment horizontal="center" vertical="center" wrapText="1" readingOrder="2"/>
    </xf>
    <xf numFmtId="0" fontId="16" fillId="18" borderId="40" xfId="0" applyFont="1" applyFill="1" applyBorder="1" applyAlignment="1">
      <alignment horizontal="center" vertical="center" wrapText="1" readingOrder="2"/>
    </xf>
    <xf numFmtId="17" fontId="27" fillId="0" borderId="36" xfId="0" applyNumberFormat="1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29" fillId="21" borderId="6" xfId="0" applyFont="1" applyFill="1" applyBorder="1" applyAlignment="1">
      <alignment horizontal="center" vertical="center" wrapText="1"/>
    </xf>
    <xf numFmtId="0" fontId="29" fillId="21" borderId="7" xfId="0" applyFont="1" applyFill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0" xfId="0" applyNumberFormat="1" applyFont="1" applyAlignment="1">
      <alignment horizontal="center" vertical="center" wrapText="1"/>
    </xf>
    <xf numFmtId="169" fontId="27" fillId="0" borderId="8" xfId="2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168" fontId="27" fillId="0" borderId="7" xfId="0" applyNumberFormat="1" applyFont="1" applyBorder="1" applyAlignment="1">
      <alignment horizontal="center" vertical="center" wrapText="1"/>
    </xf>
    <xf numFmtId="166" fontId="28" fillId="0" borderId="0" xfId="3" applyNumberFormat="1" applyFont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29" fillId="21" borderId="0" xfId="0" applyFont="1" applyFill="1" applyAlignment="1">
      <alignment horizontal="center" vertical="center" wrapText="1"/>
    </xf>
    <xf numFmtId="0" fontId="29" fillId="21" borderId="9" xfId="0" applyFont="1" applyFill="1" applyBorder="1" applyAlignment="1">
      <alignment horizontal="center" vertical="center" wrapText="1"/>
    </xf>
    <xf numFmtId="168" fontId="27" fillId="0" borderId="11" xfId="0" applyNumberFormat="1" applyFont="1" applyBorder="1" applyAlignment="1">
      <alignment horizontal="center" vertical="center" wrapText="1"/>
    </xf>
    <xf numFmtId="168" fontId="27" fillId="0" borderId="9" xfId="0" applyNumberFormat="1" applyFont="1" applyBorder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 wrapText="1"/>
    </xf>
    <xf numFmtId="168" fontId="27" fillId="0" borderId="14" xfId="0" applyNumberFormat="1" applyFont="1" applyBorder="1" applyAlignment="1">
      <alignment horizontal="center" vertical="center" wrapText="1"/>
    </xf>
    <xf numFmtId="169" fontId="27" fillId="0" borderId="28" xfId="2" applyNumberFormat="1" applyFont="1" applyBorder="1" applyAlignment="1">
      <alignment horizontal="center" vertical="center" wrapText="1"/>
    </xf>
    <xf numFmtId="0" fontId="29" fillId="21" borderId="37" xfId="0" applyFont="1" applyFill="1" applyBorder="1" applyAlignment="1">
      <alignment horizontal="center" vertical="center" wrapText="1"/>
    </xf>
    <xf numFmtId="0" fontId="29" fillId="21" borderId="32" xfId="0" applyFont="1" applyFill="1" applyBorder="1" applyAlignment="1">
      <alignment horizontal="center" vertical="center" wrapText="1"/>
    </xf>
    <xf numFmtId="168" fontId="30" fillId="0" borderId="34" xfId="0" applyNumberFormat="1" applyFont="1" applyBorder="1" applyAlignment="1">
      <alignment horizontal="center" vertical="center" wrapText="1"/>
    </xf>
    <xf numFmtId="169" fontId="30" fillId="0" borderId="28" xfId="2" applyNumberFormat="1" applyFont="1" applyBorder="1" applyAlignment="1">
      <alignment horizontal="center" vertical="center" wrapText="1"/>
    </xf>
    <xf numFmtId="168" fontId="27" fillId="0" borderId="4" xfId="0" applyNumberFormat="1" applyFont="1" applyBorder="1" applyAlignment="1">
      <alignment horizontal="center" vertical="center" wrapText="1"/>
    </xf>
    <xf numFmtId="168" fontId="27" fillId="0" borderId="36" xfId="0" applyNumberFormat="1" applyFont="1" applyBorder="1" applyAlignment="1">
      <alignment horizontal="center" vertical="center" wrapText="1"/>
    </xf>
    <xf numFmtId="9" fontId="27" fillId="0" borderId="0" xfId="3" applyFont="1" applyAlignment="1">
      <alignment horizontal="center" vertical="center" wrapText="1"/>
    </xf>
    <xf numFmtId="0" fontId="29" fillId="21" borderId="35" xfId="0" applyFont="1" applyFill="1" applyBorder="1" applyAlignment="1">
      <alignment horizontal="center" vertical="center" wrapText="1"/>
    </xf>
    <xf numFmtId="0" fontId="29" fillId="21" borderId="36" xfId="0" applyFont="1" applyFill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168" fontId="27" fillId="0" borderId="35" xfId="0" applyNumberFormat="1" applyFont="1" applyBorder="1" applyAlignment="1">
      <alignment horizontal="center" vertical="center" wrapText="1"/>
    </xf>
    <xf numFmtId="169" fontId="27" fillId="0" borderId="34" xfId="2" applyNumberFormat="1" applyFont="1" applyBorder="1" applyAlignment="1">
      <alignment horizontal="center" vertical="center" wrapText="1"/>
    </xf>
    <xf numFmtId="0" fontId="15" fillId="21" borderId="37" xfId="0" applyFont="1" applyFill="1" applyBorder="1" applyAlignment="1">
      <alignment horizontal="center" vertical="center" wrapText="1"/>
    </xf>
    <xf numFmtId="0" fontId="16" fillId="21" borderId="37" xfId="0" applyFont="1" applyFill="1" applyBorder="1" applyAlignment="1">
      <alignment horizontal="center" vertical="center" wrapText="1"/>
    </xf>
    <xf numFmtId="0" fontId="16" fillId="21" borderId="32" xfId="0" applyFont="1" applyFill="1" applyBorder="1" applyAlignment="1">
      <alignment horizontal="center" vertical="center" wrapText="1"/>
    </xf>
    <xf numFmtId="168" fontId="31" fillId="0" borderId="37" xfId="0" applyNumberFormat="1" applyFont="1" applyBorder="1" applyAlignment="1">
      <alignment horizontal="center" vertical="center" wrapText="1"/>
    </xf>
    <xf numFmtId="169" fontId="31" fillId="0" borderId="28" xfId="2" applyNumberFormat="1" applyFont="1" applyBorder="1" applyAlignment="1">
      <alignment horizontal="center" vertical="center" wrapText="1"/>
    </xf>
    <xf numFmtId="0" fontId="15" fillId="26" borderId="34" xfId="0" applyFont="1" applyFill="1" applyBorder="1" applyAlignment="1">
      <alignment horizontal="center" vertical="center" wrapText="1"/>
    </xf>
    <xf numFmtId="0" fontId="15" fillId="26" borderId="35" xfId="0" applyFont="1" applyFill="1" applyBorder="1" applyAlignment="1">
      <alignment horizontal="center" vertical="center" wrapText="1"/>
    </xf>
    <xf numFmtId="0" fontId="16" fillId="26" borderId="35" xfId="0" applyFont="1" applyFill="1" applyBorder="1" applyAlignment="1">
      <alignment horizontal="center" vertical="center" wrapText="1"/>
    </xf>
    <xf numFmtId="0" fontId="16" fillId="26" borderId="36" xfId="0" applyFont="1" applyFill="1" applyBorder="1" applyAlignment="1">
      <alignment horizontal="center" vertical="center" wrapText="1"/>
    </xf>
    <xf numFmtId="168" fontId="27" fillId="0" borderId="34" xfId="0" applyNumberFormat="1" applyFont="1" applyBorder="1" applyAlignment="1">
      <alignment horizontal="center" vertical="center" wrapText="1"/>
    </xf>
    <xf numFmtId="0" fontId="32" fillId="27" borderId="34" xfId="0" applyFont="1" applyFill="1" applyBorder="1" applyAlignment="1">
      <alignment horizontal="center" vertical="center" wrapText="1"/>
    </xf>
    <xf numFmtId="0" fontId="32" fillId="27" borderId="35" xfId="0" applyFont="1" applyFill="1" applyBorder="1" applyAlignment="1">
      <alignment horizontal="center" vertical="center" wrapText="1"/>
    </xf>
    <xf numFmtId="0" fontId="32" fillId="27" borderId="36" xfId="0" applyFont="1" applyFill="1" applyBorder="1" applyAlignment="1">
      <alignment horizontal="center" vertical="center" wrapText="1"/>
    </xf>
    <xf numFmtId="168" fontId="27" fillId="0" borderId="0" xfId="0" applyNumberFormat="1" applyFont="1" applyAlignment="1">
      <alignment horizontal="center" vertical="center"/>
    </xf>
    <xf numFmtId="168" fontId="29" fillId="0" borderId="34" xfId="0" applyNumberFormat="1" applyFont="1" applyBorder="1" applyAlignment="1">
      <alignment horizontal="center" vertical="center"/>
    </xf>
    <xf numFmtId="168" fontId="29" fillId="0" borderId="35" xfId="0" applyNumberFormat="1" applyFont="1" applyBorder="1" applyAlignment="1">
      <alignment horizontal="center" vertical="center"/>
    </xf>
    <xf numFmtId="168" fontId="29" fillId="0" borderId="4" xfId="0" applyNumberFormat="1" applyFont="1" applyBorder="1" applyAlignment="1">
      <alignment horizontal="center" vertical="center"/>
    </xf>
    <xf numFmtId="168" fontId="27" fillId="0" borderId="4" xfId="0" applyNumberFormat="1" applyFont="1" applyBorder="1" applyAlignment="1">
      <alignment horizontal="center" vertical="center"/>
    </xf>
    <xf numFmtId="168" fontId="33" fillId="21" borderId="6" xfId="0" applyNumberFormat="1" applyFont="1" applyFill="1" applyBorder="1" applyAlignment="1">
      <alignment horizontal="center" vertical="center" wrapText="1"/>
    </xf>
    <xf numFmtId="168" fontId="29" fillId="21" borderId="7" xfId="0" applyNumberFormat="1" applyFont="1" applyFill="1" applyBorder="1" applyAlignment="1">
      <alignment horizontal="center" vertical="center" wrapText="1"/>
    </xf>
    <xf numFmtId="170" fontId="7" fillId="0" borderId="0" xfId="8" applyNumberFormat="1" applyFont="1" applyAlignment="1">
      <alignment horizontal="center"/>
    </xf>
    <xf numFmtId="170" fontId="27" fillId="0" borderId="11" xfId="1" applyNumberFormat="1" applyFont="1" applyBorder="1" applyAlignment="1">
      <alignment horizontal="center" vertical="center"/>
    </xf>
    <xf numFmtId="171" fontId="27" fillId="0" borderId="11" xfId="1" applyNumberFormat="1" applyFont="1" applyBorder="1" applyAlignment="1">
      <alignment horizontal="center" vertical="center"/>
    </xf>
    <xf numFmtId="2" fontId="27" fillId="0" borderId="11" xfId="3" applyNumberFormat="1" applyFont="1" applyBorder="1" applyAlignment="1">
      <alignment horizontal="center" vertical="center"/>
    </xf>
    <xf numFmtId="168" fontId="33" fillId="21" borderId="0" xfId="0" applyNumberFormat="1" applyFont="1" applyFill="1" applyAlignment="1">
      <alignment horizontal="center" vertical="center" wrapText="1"/>
    </xf>
    <xf numFmtId="168" fontId="29" fillId="21" borderId="9" xfId="0" applyNumberFormat="1" applyFont="1" applyFill="1" applyBorder="1" applyAlignment="1">
      <alignment horizontal="center" vertical="center" wrapText="1"/>
    </xf>
    <xf numFmtId="170" fontId="27" fillId="0" borderId="0" xfId="0" applyNumberFormat="1" applyFont="1" applyAlignment="1">
      <alignment horizontal="center" vertical="center"/>
    </xf>
    <xf numFmtId="170" fontId="19" fillId="0" borderId="0" xfId="0" applyNumberFormat="1" applyFont="1" applyAlignment="1">
      <alignment horizontal="center"/>
    </xf>
    <xf numFmtId="168" fontId="29" fillId="21" borderId="15" xfId="0" applyNumberFormat="1" applyFont="1" applyFill="1" applyBorder="1" applyAlignment="1">
      <alignment horizontal="center" vertical="center" wrapText="1"/>
    </xf>
    <xf numFmtId="170" fontId="7" fillId="0" borderId="8" xfId="8" applyNumberFormat="1" applyFont="1" applyBorder="1" applyAlignment="1">
      <alignment horizontal="center"/>
    </xf>
    <xf numFmtId="168" fontId="33" fillId="21" borderId="37" xfId="0" applyNumberFormat="1" applyFont="1" applyFill="1" applyBorder="1" applyAlignment="1">
      <alignment horizontal="center" vertical="center" wrapText="1"/>
    </xf>
    <xf numFmtId="168" fontId="33" fillId="21" borderId="38" xfId="0" applyNumberFormat="1" applyFont="1" applyFill="1" applyBorder="1" applyAlignment="1">
      <alignment horizontal="center" vertical="center" wrapText="1"/>
    </xf>
    <xf numFmtId="170" fontId="30" fillId="0" borderId="34" xfId="0" applyNumberFormat="1" applyFont="1" applyBorder="1" applyAlignment="1">
      <alignment horizontal="center"/>
    </xf>
    <xf numFmtId="170" fontId="30" fillId="0" borderId="35" xfId="0" applyNumberFormat="1" applyFont="1" applyBorder="1" applyAlignment="1">
      <alignment horizontal="center"/>
    </xf>
    <xf numFmtId="170" fontId="30" fillId="0" borderId="41" xfId="0" applyNumberFormat="1" applyFont="1" applyBorder="1" applyAlignment="1">
      <alignment horizontal="center"/>
    </xf>
    <xf numFmtId="170" fontId="30" fillId="0" borderId="36" xfId="1" applyNumberFormat="1" applyFont="1" applyBorder="1" applyAlignment="1">
      <alignment horizontal="center" vertical="center"/>
    </xf>
    <xf numFmtId="168" fontId="33" fillId="28" borderId="6" xfId="0" applyNumberFormat="1" applyFont="1" applyFill="1" applyBorder="1" applyAlignment="1">
      <alignment horizontal="center" vertical="center" wrapText="1"/>
    </xf>
    <xf numFmtId="168" fontId="29" fillId="28" borderId="7" xfId="0" applyNumberFormat="1" applyFont="1" applyFill="1" applyBorder="1" applyAlignment="1">
      <alignment horizontal="center" vertical="center" wrapText="1"/>
    </xf>
    <xf numFmtId="170" fontId="35" fillId="0" borderId="0" xfId="0" applyNumberFormat="1" applyFont="1" applyAlignment="1">
      <alignment horizontal="right" vertical="center"/>
    </xf>
    <xf numFmtId="168" fontId="33" fillId="28" borderId="0" xfId="0" applyNumberFormat="1" applyFont="1" applyFill="1" applyAlignment="1">
      <alignment horizontal="center" vertical="center" wrapText="1"/>
    </xf>
    <xf numFmtId="168" fontId="29" fillId="28" borderId="9" xfId="0" applyNumberFormat="1" applyFont="1" applyFill="1" applyBorder="1" applyAlignment="1">
      <alignment horizontal="center" vertical="center" wrapText="1"/>
    </xf>
    <xf numFmtId="168" fontId="29" fillId="28" borderId="15" xfId="0" applyNumberFormat="1" applyFont="1" applyFill="1" applyBorder="1" applyAlignment="1">
      <alignment horizontal="center" vertical="center" wrapText="1"/>
    </xf>
    <xf numFmtId="168" fontId="33" fillId="28" borderId="37" xfId="0" applyNumberFormat="1" applyFont="1" applyFill="1" applyBorder="1" applyAlignment="1">
      <alignment horizontal="center" vertical="center" wrapText="1"/>
    </xf>
    <xf numFmtId="168" fontId="33" fillId="28" borderId="33" xfId="0" applyNumberFormat="1" applyFont="1" applyFill="1" applyBorder="1" applyAlignment="1">
      <alignment horizontal="center" vertical="center" wrapText="1"/>
    </xf>
    <xf numFmtId="170" fontId="30" fillId="0" borderId="4" xfId="1" applyNumberFormat="1" applyFont="1" applyBorder="1" applyAlignment="1">
      <alignment horizontal="center" vertical="center"/>
    </xf>
    <xf numFmtId="168" fontId="16" fillId="12" borderId="35" xfId="0" applyNumberFormat="1" applyFont="1" applyFill="1" applyBorder="1" applyAlignment="1">
      <alignment horizontal="center" vertical="center"/>
    </xf>
    <xf numFmtId="168" fontId="16" fillId="12" borderId="36" xfId="0" applyNumberFormat="1" applyFont="1" applyFill="1" applyBorder="1" applyAlignment="1">
      <alignment horizontal="center" vertical="center"/>
    </xf>
    <xf numFmtId="170" fontId="30" fillId="0" borderId="28" xfId="0" applyNumberFormat="1" applyFont="1" applyBorder="1" applyAlignment="1">
      <alignment horizontal="center"/>
    </xf>
    <xf numFmtId="170" fontId="30" fillId="0" borderId="27" xfId="1" applyNumberFormat="1" applyFont="1" applyBorder="1" applyAlignment="1">
      <alignment horizontal="center" vertical="center"/>
    </xf>
    <xf numFmtId="168" fontId="16" fillId="29" borderId="35" xfId="0" applyNumberFormat="1" applyFont="1" applyFill="1" applyBorder="1" applyAlignment="1">
      <alignment horizontal="center" vertical="center"/>
    </xf>
    <xf numFmtId="168" fontId="16" fillId="29" borderId="36" xfId="0" applyNumberFormat="1" applyFont="1" applyFill="1" applyBorder="1" applyAlignment="1">
      <alignment horizontal="center" vertical="center"/>
    </xf>
    <xf numFmtId="170" fontId="19" fillId="0" borderId="28" xfId="0" applyNumberFormat="1" applyFont="1" applyBorder="1" applyAlignment="1">
      <alignment horizontal="center"/>
    </xf>
    <xf numFmtId="170" fontId="19" fillId="0" borderId="37" xfId="0" applyNumberFormat="1" applyFont="1" applyBorder="1" applyAlignment="1">
      <alignment horizontal="center"/>
    </xf>
    <xf numFmtId="170" fontId="19" fillId="0" borderId="35" xfId="0" applyNumberFormat="1" applyFont="1" applyBorder="1" applyAlignment="1">
      <alignment horizontal="center"/>
    </xf>
    <xf numFmtId="170" fontId="19" fillId="0" borderId="27" xfId="1" applyNumberFormat="1" applyFont="1" applyBorder="1" applyAlignment="1">
      <alignment horizontal="center" vertical="center"/>
    </xf>
    <xf numFmtId="168" fontId="16" fillId="30" borderId="35" xfId="0" applyNumberFormat="1" applyFont="1" applyFill="1" applyBorder="1" applyAlignment="1">
      <alignment horizontal="center" vertical="center" wrapText="1"/>
    </xf>
    <xf numFmtId="168" fontId="16" fillId="30" borderId="36" xfId="0" applyNumberFormat="1" applyFont="1" applyFill="1" applyBorder="1" applyAlignment="1">
      <alignment horizontal="center" vertical="center" wrapText="1"/>
    </xf>
    <xf numFmtId="168" fontId="27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right" vertical="center"/>
    </xf>
    <xf numFmtId="0" fontId="34" fillId="0" borderId="0" xfId="9"/>
    <xf numFmtId="0" fontId="10" fillId="10" borderId="42" xfId="0" applyFont="1" applyFill="1" applyBorder="1" applyAlignment="1">
      <alignment horizontal="center" vertical="center"/>
    </xf>
    <xf numFmtId="0" fontId="11" fillId="11" borderId="44" xfId="0" applyFont="1" applyFill="1" applyBorder="1" applyAlignment="1">
      <alignment horizontal="center" vertical="center"/>
    </xf>
    <xf numFmtId="0" fontId="9" fillId="12" borderId="44" xfId="0" applyFont="1" applyFill="1" applyBorder="1" applyAlignment="1">
      <alignment horizontal="center" vertical="center" wrapText="1"/>
    </xf>
    <xf numFmtId="164" fontId="9" fillId="0" borderId="19" xfId="1" applyNumberFormat="1" applyFont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12" fillId="12" borderId="20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166" fontId="9" fillId="0" borderId="19" xfId="3" applyNumberFormat="1" applyFont="1" applyBorder="1" applyAlignment="1">
      <alignment horizontal="center" vertical="center"/>
    </xf>
    <xf numFmtId="0" fontId="12" fillId="13" borderId="20" xfId="0" applyFont="1" applyFill="1" applyBorder="1" applyAlignment="1">
      <alignment horizontal="center" vertical="center" wrapText="1"/>
    </xf>
    <xf numFmtId="0" fontId="9" fillId="13" borderId="20" xfId="0" applyFont="1" applyFill="1" applyBorder="1" applyAlignment="1">
      <alignment horizontal="center" vertical="center" wrapText="1"/>
    </xf>
    <xf numFmtId="0" fontId="9" fillId="30" borderId="20" xfId="0" applyFont="1" applyFill="1" applyBorder="1" applyAlignment="1">
      <alignment horizontal="center" vertical="center" wrapText="1"/>
    </xf>
    <xf numFmtId="0" fontId="12" fillId="30" borderId="20" xfId="0" applyFont="1" applyFill="1" applyBorder="1" applyAlignment="1">
      <alignment horizontal="center" vertical="center" wrapText="1"/>
    </xf>
    <xf numFmtId="0" fontId="11" fillId="11" borderId="47" xfId="0" applyFont="1" applyFill="1" applyBorder="1" applyAlignment="1">
      <alignment horizontal="center" vertical="center"/>
    </xf>
    <xf numFmtId="0" fontId="12" fillId="31" borderId="48" xfId="0" applyFont="1" applyFill="1" applyBorder="1" applyAlignment="1">
      <alignment horizontal="center" vertical="center" wrapText="1"/>
    </xf>
    <xf numFmtId="170" fontId="9" fillId="0" borderId="19" xfId="0" applyNumberFormat="1" applyFont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 wrapText="1"/>
    </xf>
    <xf numFmtId="164" fontId="9" fillId="0" borderId="19" xfId="1" applyNumberFormat="1" applyFont="1" applyBorder="1" applyAlignment="1">
      <alignment horizontal="center" vertical="center" wrapText="1"/>
    </xf>
    <xf numFmtId="166" fontId="9" fillId="0" borderId="19" xfId="3" applyNumberFormat="1" applyFont="1" applyBorder="1" applyAlignment="1">
      <alignment horizontal="center" vertical="center" wrapText="1"/>
    </xf>
    <xf numFmtId="170" fontId="9" fillId="0" borderId="19" xfId="0" applyNumberFormat="1" applyFont="1" applyBorder="1" applyAlignment="1">
      <alignment horizontal="center" vertical="center" wrapText="1"/>
    </xf>
    <xf numFmtId="0" fontId="11" fillId="15" borderId="0" xfId="0" applyFont="1" applyFill="1" applyAlignment="1">
      <alignment horizontal="center" vertical="center"/>
    </xf>
    <xf numFmtId="0" fontId="11" fillId="32" borderId="0" xfId="0" applyFont="1" applyFill="1" applyAlignment="1">
      <alignment horizontal="center" vertical="center" wrapText="1"/>
    </xf>
    <xf numFmtId="0" fontId="9" fillId="21" borderId="56" xfId="0" applyFont="1" applyFill="1" applyBorder="1" applyAlignment="1">
      <alignment horizontal="center" vertical="center" wrapText="1"/>
    </xf>
    <xf numFmtId="0" fontId="9" fillId="21" borderId="58" xfId="0" applyFont="1" applyFill="1" applyBorder="1" applyAlignment="1">
      <alignment horizontal="center" vertical="center" wrapText="1"/>
    </xf>
    <xf numFmtId="0" fontId="9" fillId="21" borderId="11" xfId="0" applyFont="1" applyFill="1" applyBorder="1" applyAlignment="1">
      <alignment horizontal="center" vertical="center" wrapText="1"/>
    </xf>
    <xf numFmtId="0" fontId="12" fillId="21" borderId="59" xfId="0" applyFont="1" applyFill="1" applyBorder="1" applyAlignment="1">
      <alignment horizontal="center" vertical="center" wrapText="1"/>
    </xf>
    <xf numFmtId="0" fontId="12" fillId="21" borderId="58" xfId="0" applyFont="1" applyFill="1" applyBorder="1" applyAlignment="1">
      <alignment horizontal="center" vertical="center" wrapText="1"/>
    </xf>
    <xf numFmtId="0" fontId="12" fillId="31" borderId="6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166" fontId="37" fillId="0" borderId="0" xfId="3" applyNumberFormat="1" applyFont="1" applyAlignment="1">
      <alignment horizontal="center" vertical="center" wrapText="1"/>
    </xf>
    <xf numFmtId="164" fontId="37" fillId="0" borderId="0" xfId="0" applyNumberFormat="1" applyFont="1" applyAlignment="1">
      <alignment horizontal="center" vertical="center" wrapText="1"/>
    </xf>
    <xf numFmtId="0" fontId="37" fillId="0" borderId="0" xfId="0" applyFont="1"/>
    <xf numFmtId="0" fontId="0" fillId="0" borderId="0" xfId="0"/>
    <xf numFmtId="0" fontId="39" fillId="0" borderId="0" xfId="0" applyFont="1"/>
    <xf numFmtId="0" fontId="15" fillId="0" borderId="0" xfId="0" applyFont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40" fillId="0" borderId="56" xfId="0" applyFont="1" applyBorder="1" applyAlignment="1">
      <alignment horizontal="center" vertical="center"/>
    </xf>
    <xf numFmtId="0" fontId="15" fillId="12" borderId="36" xfId="0" applyFont="1" applyFill="1" applyBorder="1" applyAlignment="1">
      <alignment horizontal="center" vertical="center"/>
    </xf>
    <xf numFmtId="0" fontId="15" fillId="33" borderId="36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166" fontId="16" fillId="0" borderId="39" xfId="3" applyNumberFormat="1" applyFont="1" applyBorder="1" applyAlignment="1">
      <alignment horizontal="center" vertical="center"/>
    </xf>
    <xf numFmtId="166" fontId="16" fillId="0" borderId="8" xfId="3" applyNumberFormat="1" applyFont="1" applyBorder="1" applyAlignment="1">
      <alignment horizontal="center" vertical="center"/>
    </xf>
    <xf numFmtId="166" fontId="16" fillId="0" borderId="62" xfId="3" applyNumberFormat="1" applyFont="1" applyBorder="1" applyAlignment="1">
      <alignment horizontal="center" vertical="center"/>
    </xf>
    <xf numFmtId="166" fontId="16" fillId="0" borderId="63" xfId="3" applyNumberFormat="1" applyFont="1" applyBorder="1" applyAlignment="1">
      <alignment horizontal="center" vertical="center"/>
    </xf>
    <xf numFmtId="166" fontId="16" fillId="0" borderId="64" xfId="3" applyNumberFormat="1" applyFont="1" applyBorder="1" applyAlignment="1">
      <alignment horizontal="center" vertical="center"/>
    </xf>
    <xf numFmtId="166" fontId="16" fillId="0" borderId="26" xfId="3" applyNumberFormat="1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39" xfId="0" applyNumberFormat="1" applyFont="1" applyBorder="1" applyAlignment="1">
      <alignment horizontal="center" vertical="center"/>
    </xf>
    <xf numFmtId="2" fontId="16" fillId="0" borderId="62" xfId="0" applyNumberFormat="1" applyFont="1" applyBorder="1" applyAlignment="1">
      <alignment horizontal="center" vertical="center"/>
    </xf>
    <xf numFmtId="2" fontId="16" fillId="0" borderId="63" xfId="0" applyNumberFormat="1" applyFont="1" applyBorder="1" applyAlignment="1">
      <alignment horizontal="center" vertical="center"/>
    </xf>
    <xf numFmtId="2" fontId="16" fillId="0" borderId="64" xfId="0" applyNumberFormat="1" applyFont="1" applyBorder="1" applyAlignment="1">
      <alignment horizontal="center" vertical="center"/>
    </xf>
    <xf numFmtId="2" fontId="16" fillId="0" borderId="26" xfId="0" applyNumberFormat="1" applyFont="1" applyBorder="1" applyAlignment="1">
      <alignment horizontal="center" vertical="center"/>
    </xf>
    <xf numFmtId="10" fontId="16" fillId="0" borderId="39" xfId="3" applyNumberFormat="1" applyFont="1" applyBorder="1" applyAlignment="1">
      <alignment horizontal="center" vertical="center"/>
    </xf>
    <xf numFmtId="10" fontId="16" fillId="0" borderId="8" xfId="3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35" borderId="28" xfId="0" applyFont="1" applyFill="1" applyBorder="1" applyAlignment="1">
      <alignment horizontal="center" vertical="center"/>
    </xf>
    <xf numFmtId="0" fontId="16" fillId="35" borderId="32" xfId="0" applyFont="1" applyFill="1" applyBorder="1" applyAlignment="1">
      <alignment horizontal="center" vertical="center"/>
    </xf>
    <xf numFmtId="0" fontId="16" fillId="36" borderId="28" xfId="0" applyFont="1" applyFill="1" applyBorder="1" applyAlignment="1">
      <alignment horizontal="center" vertical="center"/>
    </xf>
    <xf numFmtId="0" fontId="16" fillId="36" borderId="32" xfId="0" applyFont="1" applyFill="1" applyBorder="1" applyAlignment="1">
      <alignment horizontal="center" vertical="center"/>
    </xf>
    <xf numFmtId="0" fontId="16" fillId="18" borderId="28" xfId="0" applyFont="1" applyFill="1" applyBorder="1" applyAlignment="1">
      <alignment horizontal="center" vertical="center"/>
    </xf>
    <xf numFmtId="0" fontId="16" fillId="18" borderId="32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72" fontId="19" fillId="35" borderId="8" xfId="0" applyNumberFormat="1" applyFont="1" applyFill="1" applyBorder="1" applyAlignment="1">
      <alignment horizontal="center" vertical="center"/>
    </xf>
    <xf numFmtId="166" fontId="20" fillId="35" borderId="9" xfId="3" applyNumberFormat="1" applyFont="1" applyFill="1" applyBorder="1" applyAlignment="1">
      <alignment horizontal="center" vertical="center"/>
    </xf>
    <xf numFmtId="172" fontId="19" fillId="36" borderId="8" xfId="2" applyNumberFormat="1" applyFont="1" applyFill="1" applyBorder="1" applyAlignment="1">
      <alignment horizontal="center" vertical="center"/>
    </xf>
    <xf numFmtId="166" fontId="20" fillId="36" borderId="9" xfId="3" applyNumberFormat="1" applyFont="1" applyFill="1" applyBorder="1" applyAlignment="1">
      <alignment horizontal="center" vertical="center"/>
    </xf>
    <xf numFmtId="172" fontId="19" fillId="18" borderId="8" xfId="0" applyNumberFormat="1" applyFont="1" applyFill="1" applyBorder="1" applyAlignment="1">
      <alignment horizontal="center" vertical="center"/>
    </xf>
    <xf numFmtId="166" fontId="20" fillId="18" borderId="9" xfId="3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66" fontId="20" fillId="37" borderId="9" xfId="3" applyNumberFormat="1" applyFont="1" applyFill="1" applyBorder="1" applyAlignment="1">
      <alignment horizontal="center" vertical="center"/>
    </xf>
    <xf numFmtId="172" fontId="19" fillId="36" borderId="0" xfId="2" applyNumberFormat="1" applyFont="1" applyFill="1" applyBorder="1" applyAlignment="1">
      <alignment horizontal="center" vertical="center"/>
    </xf>
    <xf numFmtId="172" fontId="19" fillId="18" borderId="0" xfId="0" applyNumberFormat="1" applyFont="1" applyFill="1" applyAlignment="1">
      <alignment horizontal="center" vertical="center"/>
    </xf>
    <xf numFmtId="166" fontId="19" fillId="0" borderId="0" xfId="3" applyNumberFormat="1" applyFont="1" applyAlignment="1">
      <alignment horizontal="center" vertical="center"/>
    </xf>
    <xf numFmtId="172" fontId="19" fillId="37" borderId="8" xfId="2" applyNumberFormat="1" applyFont="1" applyFill="1" applyBorder="1" applyAlignment="1">
      <alignment horizontal="center" vertical="center"/>
    </xf>
    <xf numFmtId="172" fontId="19" fillId="37" borderId="8" xfId="0" applyNumberFormat="1" applyFont="1" applyFill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" fillId="2" borderId="3" xfId="4" applyBorder="1" applyAlignment="1">
      <alignment horizontal="center"/>
    </xf>
    <xf numFmtId="0" fontId="2" fillId="2" borderId="0" xfId="4" applyAlignment="1">
      <alignment horizontal="center"/>
    </xf>
    <xf numFmtId="0" fontId="2" fillId="2" borderId="2" xfId="4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horizontal="center" vertical="center" wrapText="1"/>
    </xf>
    <xf numFmtId="0" fontId="10" fillId="10" borderId="21" xfId="0" applyFont="1" applyFill="1" applyBorder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1" fillId="14" borderId="23" xfId="0" applyFont="1" applyFill="1" applyBorder="1" applyAlignment="1">
      <alignment horizontal="center" vertical="center" wrapText="1"/>
    </xf>
    <xf numFmtId="0" fontId="12" fillId="12" borderId="11" xfId="0" applyFont="1" applyFill="1" applyBorder="1" applyAlignment="1">
      <alignment horizontal="center" vertical="center" wrapText="1"/>
    </xf>
    <xf numFmtId="0" fontId="12" fillId="12" borderId="27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27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1" fillId="11" borderId="23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wrapText="1"/>
    </xf>
    <xf numFmtId="0" fontId="9" fillId="10" borderId="17" xfId="0" applyFont="1" applyFill="1" applyBorder="1" applyAlignment="1">
      <alignment horizontal="center" wrapText="1"/>
    </xf>
    <xf numFmtId="0" fontId="9" fillId="10" borderId="18" xfId="0" applyFont="1" applyFill="1" applyBorder="1" applyAlignment="1">
      <alignment horizontal="center" wrapText="1"/>
    </xf>
    <xf numFmtId="0" fontId="9" fillId="10" borderId="22" xfId="0" applyFont="1" applyFill="1" applyBorder="1" applyAlignment="1">
      <alignment horizontal="center" wrapText="1"/>
    </xf>
    <xf numFmtId="0" fontId="9" fillId="10" borderId="23" xfId="0" applyFont="1" applyFill="1" applyBorder="1" applyAlignment="1">
      <alignment horizontal="center" wrapText="1"/>
    </xf>
    <xf numFmtId="0" fontId="9" fillId="10" borderId="24" xfId="0" applyFont="1" applyFill="1" applyBorder="1" applyAlignment="1">
      <alignment horizontal="center" wrapText="1"/>
    </xf>
    <xf numFmtId="0" fontId="11" fillId="15" borderId="0" xfId="0" applyFont="1" applyFill="1" applyAlignment="1">
      <alignment horizontal="center" vertical="center" wrapText="1"/>
    </xf>
    <xf numFmtId="0" fontId="11" fillId="15" borderId="23" xfId="0" applyFont="1" applyFill="1" applyBorder="1" applyAlignment="1">
      <alignment horizontal="center" vertical="center" wrapText="1"/>
    </xf>
    <xf numFmtId="0" fontId="10" fillId="10" borderId="42" xfId="0" applyFont="1" applyFill="1" applyBorder="1" applyAlignment="1">
      <alignment horizontal="center" vertical="center"/>
    </xf>
    <xf numFmtId="0" fontId="11" fillId="11" borderId="43" xfId="0" applyFont="1" applyFill="1" applyBorder="1" applyAlignment="1">
      <alignment horizontal="center" vertical="center"/>
    </xf>
    <xf numFmtId="0" fontId="11" fillId="11" borderId="45" xfId="0" applyFont="1" applyFill="1" applyBorder="1" applyAlignment="1">
      <alignment horizontal="center" vertical="center"/>
    </xf>
    <xf numFmtId="0" fontId="11" fillId="11" borderId="46" xfId="0" applyFont="1" applyFill="1" applyBorder="1" applyAlignment="1">
      <alignment horizontal="center" vertical="center"/>
    </xf>
    <xf numFmtId="0" fontId="11" fillId="14" borderId="49" xfId="0" applyFont="1" applyFill="1" applyBorder="1" applyAlignment="1">
      <alignment horizontal="center" vertical="center" wrapText="1"/>
    </xf>
    <xf numFmtId="0" fontId="11" fillId="14" borderId="50" xfId="0" applyFont="1" applyFill="1" applyBorder="1" applyAlignment="1">
      <alignment horizontal="center" vertical="center" wrapText="1"/>
    </xf>
    <xf numFmtId="0" fontId="11" fillId="14" borderId="51" xfId="0" applyFont="1" applyFill="1" applyBorder="1" applyAlignment="1">
      <alignment horizontal="center" vertical="center" wrapText="1"/>
    </xf>
    <xf numFmtId="0" fontId="11" fillId="15" borderId="52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54" xfId="0" applyFont="1" applyFill="1" applyBorder="1" applyAlignment="1">
      <alignment horizontal="center" vertical="center"/>
    </xf>
    <xf numFmtId="0" fontId="11" fillId="32" borderId="55" xfId="0" applyFont="1" applyFill="1" applyBorder="1" applyAlignment="1">
      <alignment horizontal="center" vertical="center" wrapText="1"/>
    </xf>
    <xf numFmtId="0" fontId="11" fillId="32" borderId="57" xfId="0" applyFont="1" applyFill="1" applyBorder="1" applyAlignment="1">
      <alignment horizontal="center" vertical="center" wrapText="1"/>
    </xf>
    <xf numFmtId="0" fontId="11" fillId="32" borderId="60" xfId="0" applyFont="1" applyFill="1" applyBorder="1" applyAlignment="1">
      <alignment horizontal="center" vertical="center" wrapText="1"/>
    </xf>
    <xf numFmtId="0" fontId="9" fillId="10" borderId="42" xfId="0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6" fillId="35" borderId="5" xfId="0" applyFont="1" applyFill="1" applyBorder="1" applyAlignment="1">
      <alignment horizontal="center" vertical="center"/>
    </xf>
    <xf numFmtId="0" fontId="16" fillId="35" borderId="7" xfId="0" applyFont="1" applyFill="1" applyBorder="1" applyAlignment="1">
      <alignment horizontal="center" vertical="center"/>
    </xf>
    <xf numFmtId="0" fontId="16" fillId="36" borderId="5" xfId="0" applyFont="1" applyFill="1" applyBorder="1" applyAlignment="1">
      <alignment horizontal="center" vertical="center"/>
    </xf>
    <xf numFmtId="0" fontId="16" fillId="36" borderId="7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8" borderId="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 wrapText="1" readingOrder="2"/>
    </xf>
    <xf numFmtId="0" fontId="14" fillId="16" borderId="6" xfId="0" applyFont="1" applyFill="1" applyBorder="1" applyAlignment="1">
      <alignment horizontal="center" vertical="center" wrapText="1" readingOrder="2"/>
    </xf>
    <xf numFmtId="0" fontId="14" fillId="16" borderId="7" xfId="0" applyFont="1" applyFill="1" applyBorder="1" applyAlignment="1">
      <alignment horizontal="center" vertical="center" wrapText="1" readingOrder="2"/>
    </xf>
    <xf numFmtId="0" fontId="14" fillId="16" borderId="28" xfId="0" applyFont="1" applyFill="1" applyBorder="1" applyAlignment="1">
      <alignment horizontal="center" vertical="center" wrapText="1" readingOrder="2"/>
    </xf>
    <xf numFmtId="0" fontId="14" fillId="16" borderId="37" xfId="0" applyFont="1" applyFill="1" applyBorder="1" applyAlignment="1">
      <alignment horizontal="center" vertical="center" wrapText="1" readingOrder="2"/>
    </xf>
    <xf numFmtId="0" fontId="14" fillId="16" borderId="32" xfId="0" applyFont="1" applyFill="1" applyBorder="1" applyAlignment="1">
      <alignment horizontal="center" vertical="center" wrapText="1" readingOrder="2"/>
    </xf>
    <xf numFmtId="168" fontId="15" fillId="17" borderId="34" xfId="0" applyNumberFormat="1" applyFont="1" applyFill="1" applyBorder="1" applyAlignment="1">
      <alignment horizontal="center" vertical="center"/>
    </xf>
    <xf numFmtId="168" fontId="15" fillId="17" borderId="35" xfId="0" applyNumberFormat="1" applyFont="1" applyFill="1" applyBorder="1" applyAlignment="1">
      <alignment horizontal="center" vertical="center"/>
    </xf>
    <xf numFmtId="168" fontId="15" fillId="17" borderId="36" xfId="0" applyNumberFormat="1" applyFont="1" applyFill="1" applyBorder="1" applyAlignment="1">
      <alignment horizontal="center" vertical="center"/>
    </xf>
    <xf numFmtId="0" fontId="17" fillId="21" borderId="5" xfId="0" applyFont="1" applyFill="1" applyBorder="1" applyAlignment="1">
      <alignment horizontal="center" vertical="center" wrapText="1" readingOrder="2"/>
    </xf>
    <xf numFmtId="0" fontId="17" fillId="21" borderId="8" xfId="0" applyFont="1" applyFill="1" applyBorder="1" applyAlignment="1">
      <alignment horizontal="center" vertical="center" wrapText="1" readingOrder="2"/>
    </xf>
    <xf numFmtId="0" fontId="17" fillId="21" borderId="28" xfId="0" applyFont="1" applyFill="1" applyBorder="1" applyAlignment="1">
      <alignment horizontal="center" vertical="center" wrapText="1" readingOrder="2"/>
    </xf>
    <xf numFmtId="0" fontId="5" fillId="21" borderId="6" xfId="0" applyFont="1" applyFill="1" applyBorder="1" applyAlignment="1">
      <alignment horizontal="center" vertical="center" wrapText="1" readingOrder="2"/>
    </xf>
    <xf numFmtId="0" fontId="5" fillId="21" borderId="0" xfId="0" applyFont="1" applyFill="1" applyAlignment="1">
      <alignment horizontal="center" vertical="center" wrapText="1" readingOrder="2"/>
    </xf>
    <xf numFmtId="0" fontId="5" fillId="21" borderId="37" xfId="0" applyFont="1" applyFill="1" applyBorder="1" applyAlignment="1">
      <alignment horizontal="center" vertical="center" wrapText="1" readingOrder="2"/>
    </xf>
    <xf numFmtId="0" fontId="17" fillId="25" borderId="5" xfId="0" applyFont="1" applyFill="1" applyBorder="1" applyAlignment="1">
      <alignment horizontal="center" vertical="center" wrapText="1" readingOrder="2"/>
    </xf>
    <xf numFmtId="0" fontId="17" fillId="25" borderId="8" xfId="0" applyFont="1" applyFill="1" applyBorder="1" applyAlignment="1">
      <alignment horizontal="center" vertical="center" wrapText="1" readingOrder="2"/>
    </xf>
    <xf numFmtId="0" fontId="5" fillId="25" borderId="6" xfId="0" applyFont="1" applyFill="1" applyBorder="1" applyAlignment="1">
      <alignment horizontal="center" vertical="center" wrapText="1" readingOrder="2"/>
    </xf>
    <xf numFmtId="0" fontId="5" fillId="25" borderId="0" xfId="0" applyFont="1" applyFill="1" applyAlignment="1">
      <alignment horizontal="center" vertical="center" wrapText="1" readingOrder="2"/>
    </xf>
    <xf numFmtId="0" fontId="5" fillId="25" borderId="37" xfId="0" applyFont="1" applyFill="1" applyBorder="1" applyAlignment="1">
      <alignment horizontal="center" vertical="center" wrapText="1" readingOrder="2"/>
    </xf>
    <xf numFmtId="168" fontId="16" fillId="17" borderId="34" xfId="0" applyNumberFormat="1" applyFont="1" applyFill="1" applyBorder="1" applyAlignment="1">
      <alignment horizontal="center" vertical="center"/>
    </xf>
    <xf numFmtId="168" fontId="16" fillId="17" borderId="35" xfId="0" applyNumberFormat="1" applyFont="1" applyFill="1" applyBorder="1" applyAlignment="1">
      <alignment horizontal="center" vertical="center"/>
    </xf>
    <xf numFmtId="168" fontId="16" fillId="17" borderId="7" xfId="0" applyNumberFormat="1" applyFont="1" applyFill="1" applyBorder="1" applyAlignment="1">
      <alignment horizontal="center" vertical="center"/>
    </xf>
    <xf numFmtId="0" fontId="15" fillId="21" borderId="5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8" xfId="0" applyFont="1" applyFill="1" applyBorder="1" applyAlignment="1">
      <alignment horizontal="center" vertical="center" wrapText="1"/>
    </xf>
    <xf numFmtId="0" fontId="29" fillId="21" borderId="6" xfId="0" applyFont="1" applyFill="1" applyBorder="1" applyAlignment="1">
      <alignment horizontal="center" vertical="center" wrapText="1"/>
    </xf>
    <xf numFmtId="0" fontId="29" fillId="21" borderId="0" xfId="0" applyFont="1" applyFill="1" applyAlignment="1">
      <alignment horizontal="center" vertical="center" wrapText="1"/>
    </xf>
    <xf numFmtId="0" fontId="29" fillId="21" borderId="37" xfId="0" applyFont="1" applyFill="1" applyBorder="1" applyAlignment="1">
      <alignment horizontal="center" vertical="center" wrapText="1"/>
    </xf>
    <xf numFmtId="0" fontId="15" fillId="34" borderId="35" xfId="0" applyFont="1" applyFill="1" applyBorder="1" applyAlignment="1">
      <alignment horizontal="center" vertical="center"/>
    </xf>
    <xf numFmtId="0" fontId="15" fillId="34" borderId="36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0" fontId="15" fillId="12" borderId="35" xfId="0" applyFont="1" applyFill="1" applyBorder="1" applyAlignment="1">
      <alignment horizontal="center" vertical="center"/>
    </xf>
    <xf numFmtId="0" fontId="15" fillId="12" borderId="36" xfId="0" applyFont="1" applyFill="1" applyBorder="1" applyAlignment="1">
      <alignment horizontal="center" vertical="center"/>
    </xf>
    <xf numFmtId="0" fontId="15" fillId="34" borderId="34" xfId="0" applyFont="1" applyFill="1" applyBorder="1" applyAlignment="1">
      <alignment horizontal="center" vertical="center"/>
    </xf>
    <xf numFmtId="0" fontId="15" fillId="33" borderId="34" xfId="0" applyFont="1" applyFill="1" applyBorder="1" applyAlignment="1">
      <alignment horizontal="center" vertical="center"/>
    </xf>
    <xf numFmtId="0" fontId="15" fillId="33" borderId="35" xfId="0" applyFont="1" applyFill="1" applyBorder="1" applyAlignment="1">
      <alignment horizontal="center" vertical="center"/>
    </xf>
    <xf numFmtId="0" fontId="15" fillId="33" borderId="36" xfId="0" applyFont="1" applyFill="1" applyBorder="1" applyAlignment="1">
      <alignment horizontal="center" vertical="center"/>
    </xf>
    <xf numFmtId="168" fontId="27" fillId="20" borderId="0" xfId="0" applyNumberFormat="1" applyFont="1" applyFill="1" applyAlignment="1">
      <alignment horizontal="center" vertical="center"/>
    </xf>
    <xf numFmtId="168" fontId="27" fillId="20" borderId="9" xfId="0" applyNumberFormat="1" applyFont="1" applyFill="1" applyBorder="1" applyAlignment="1">
      <alignment horizontal="center" vertical="center"/>
    </xf>
    <xf numFmtId="168" fontId="27" fillId="20" borderId="37" xfId="0" applyNumberFormat="1" applyFont="1" applyFill="1" applyBorder="1" applyAlignment="1">
      <alignment horizontal="center" vertical="center"/>
    </xf>
    <xf numFmtId="168" fontId="27" fillId="20" borderId="32" xfId="0" applyNumberFormat="1" applyFont="1" applyFill="1" applyBorder="1" applyAlignment="1">
      <alignment horizontal="center" vertical="center"/>
    </xf>
    <xf numFmtId="168" fontId="16" fillId="17" borderId="28" xfId="0" applyNumberFormat="1" applyFont="1" applyFill="1" applyBorder="1" applyAlignment="1">
      <alignment horizontal="center" vertical="center"/>
    </xf>
    <xf numFmtId="168" fontId="16" fillId="17" borderId="37" xfId="0" applyNumberFormat="1" applyFont="1" applyFill="1" applyBorder="1" applyAlignment="1">
      <alignment horizontal="center" vertical="center"/>
    </xf>
    <xf numFmtId="168" fontId="33" fillId="21" borderId="6" xfId="0" applyNumberFormat="1" applyFont="1" applyFill="1" applyBorder="1" applyAlignment="1">
      <alignment horizontal="center" vertical="center" wrapText="1"/>
    </xf>
    <xf numFmtId="168" fontId="33" fillId="21" borderId="0" xfId="0" applyNumberFormat="1" applyFont="1" applyFill="1" applyAlignment="1">
      <alignment horizontal="center" vertical="center" wrapText="1"/>
    </xf>
    <xf numFmtId="168" fontId="33" fillId="21" borderId="37" xfId="0" applyNumberFormat="1" applyFont="1" applyFill="1" applyBorder="1" applyAlignment="1">
      <alignment horizontal="center" vertical="center" wrapText="1"/>
    </xf>
    <xf numFmtId="168" fontId="33" fillId="28" borderId="6" xfId="0" applyNumberFormat="1" applyFont="1" applyFill="1" applyBorder="1" applyAlignment="1">
      <alignment horizontal="center" vertical="center" wrapText="1"/>
    </xf>
    <xf numFmtId="168" fontId="33" fillId="28" borderId="0" xfId="0" applyNumberFormat="1" applyFont="1" applyFill="1" applyAlignment="1">
      <alignment horizontal="center" vertical="center" wrapText="1"/>
    </xf>
    <xf numFmtId="168" fontId="33" fillId="28" borderId="37" xfId="0" applyNumberFormat="1" applyFont="1" applyFill="1" applyBorder="1" applyAlignment="1">
      <alignment horizontal="center" vertical="center" wrapText="1"/>
    </xf>
  </cellXfs>
  <cellStyles count="16">
    <cellStyle name="=C:\WINNT35\SYSTEM32\COMMAND.COM 2" xfId="8" xr:uid="{39722FA7-1ABE-4DFC-960B-2856A052FE24}"/>
    <cellStyle name="20% - הדגשה1" xfId="7" builtinId="30"/>
    <cellStyle name="Comma" xfId="1" builtinId="3"/>
    <cellStyle name="Comma 2" xfId="11" xr:uid="{ABFAF63A-1814-43EE-95DB-50F385B33C2C}"/>
    <cellStyle name="Comma 3" xfId="14" xr:uid="{C273CC74-AF99-42B6-BD8F-6079FD4CFD56}"/>
    <cellStyle name="Currency" xfId="2" builtinId="4"/>
    <cellStyle name="Normal" xfId="0" builtinId="0"/>
    <cellStyle name="Normal 2" xfId="10" xr:uid="{0158B05A-E7D3-4650-B97E-207F2C3F7403}"/>
    <cellStyle name="Normal 3" xfId="9" xr:uid="{0828FBB3-922F-4FF5-9CB4-0050DBCC1749}"/>
    <cellStyle name="Normal 3 2" xfId="13" xr:uid="{93B2C1FF-D465-4F03-9BA0-0074A75BCCCC}"/>
    <cellStyle name="Percent" xfId="3" builtinId="5"/>
    <cellStyle name="Percent 2" xfId="12" xr:uid="{27E908ED-5946-4447-B5B0-D7C242D6BEDB}"/>
    <cellStyle name="Percent 3" xfId="15" xr:uid="{18D95726-0D68-4BC5-A694-FCC412D1A9E6}"/>
    <cellStyle name="הדגשה1" xfId="6" builtinId="29"/>
    <cellStyle name="הערה" xfId="5" builtinId="10"/>
    <cellStyle name="ניטראלי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8293752126145"/>
          <c:y val="0.14802675963350415"/>
          <c:w val="0.53295436084046632"/>
          <c:h val="0.75587354233234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F0-4D3A-890D-04DDCA483C57}"/>
              </c:ext>
            </c:extLst>
          </c:dPt>
          <c:dPt>
            <c:idx val="1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F0-4D3A-890D-04DDCA483C57}"/>
              </c:ext>
            </c:extLst>
          </c:dPt>
          <c:dPt>
            <c:idx val="2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F0-4D3A-890D-04DDCA483C57}"/>
              </c:ext>
            </c:extLst>
          </c:dPt>
          <c:dPt>
            <c:idx val="3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F0-4D3A-890D-04DDCA483C57}"/>
              </c:ext>
            </c:extLst>
          </c:dPt>
          <c:dPt>
            <c:idx val="4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F0-4D3A-890D-04DDCA483C57}"/>
              </c:ext>
            </c:extLst>
          </c:dPt>
          <c:dPt>
            <c:idx val="5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F0-4D3A-890D-04DDCA483C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6F0-4D3A-890D-04DDCA483C5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6F0-4D3A-890D-04DDCA483C5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6F0-4D3A-890D-04DDCA483C5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6F0-4D3A-890D-04DDCA483C5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6F0-4D3A-890D-04DDCA483C5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6F0-4D3A-890D-04DDCA483C5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'[1]נתוני סקטורים'!$E$29:$E$34</c:f>
              <c:strCache>
                <c:ptCount val="6"/>
                <c:pt idx="0">
                  <c:v>חקלאות, דייג ויערנות</c:v>
                </c:pt>
                <c:pt idx="1">
                  <c:v>תעשייה וכרייה</c:v>
                </c:pt>
                <c:pt idx="2">
                  <c:v>בנייה</c:v>
                </c:pt>
                <c:pt idx="3">
                  <c:v>מסחר,בתי מלון ומסעדות</c:v>
                </c:pt>
                <c:pt idx="4">
                  <c:v>תחבורה, אחסון ותקשורת</c:v>
                </c:pt>
                <c:pt idx="5">
                  <c:v>שירותים ושונות</c:v>
                </c:pt>
              </c:strCache>
            </c:strRef>
          </c:cat>
          <c:val>
            <c:numRef>
              <c:f>'[1]נתוני סקטורים'!$I$29:$I$34</c:f>
              <c:numCache>
                <c:formatCode>General</c:formatCode>
                <c:ptCount val="6"/>
                <c:pt idx="0">
                  <c:v>5.2999999999999999E-2</c:v>
                </c:pt>
                <c:pt idx="1">
                  <c:v>6.5000000000000002E-2</c:v>
                </c:pt>
                <c:pt idx="2">
                  <c:v>0.03</c:v>
                </c:pt>
                <c:pt idx="3">
                  <c:v>0.222</c:v>
                </c:pt>
                <c:pt idx="4">
                  <c:v>8.1000000000000003E-2</c:v>
                </c:pt>
                <c:pt idx="5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F0-4D3A-890D-04DDCA483C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bg1"/>
          </a:solidFill>
          <a:latin typeface="David" panose="020E0502060401010101" pitchFamily="34" charset="-79"/>
          <a:cs typeface="David" panose="020E0502060401010101" pitchFamily="34" charset="-79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202406</xdr:colOff>
      <xdr:row>27</xdr:row>
      <xdr:rowOff>107156</xdr:rowOff>
    </xdr:from>
    <xdr:to>
      <xdr:col>31</xdr:col>
      <xdr:colOff>377907</xdr:colOff>
      <xdr:row>35</xdr:row>
      <xdr:rowOff>316330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1CC561D-B3F1-4362-AA94-9BB0E1128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14;&#1506;&#1505;&#1493;&#1511;&#1492;%20&#1502;&#1488;&#1505;&#1496;&#1512;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.DESKTOP-DSA42NM.003/Desktop/ExcelFilesOfTheArmy/&#1514;&#1495;&#1494;&#1497;&#1514;%20&#1514;&#1502;&#14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נתונים מרכזיים "/>
      <sheetName val="נתונים מרכזיים גברים"/>
      <sheetName val="גיליון4"/>
      <sheetName val="נתונים מרכזיים נשים"/>
      <sheetName val="נתונים על פי גיל"/>
      <sheetName val="נתוני סקטורים"/>
      <sheetName val="נתוני מועסקים"/>
      <sheetName val="סיבות מחוץ לכוח העבודה"/>
      <sheetName val="תעסוקת משכילים"/>
      <sheetName val="הכנסות שכר סקטור ציבורי וישראל"/>
      <sheetName val="תעסוקה בישראל"/>
      <sheetName val="הצגה ויזואלית"/>
      <sheetName val="גרפים"/>
      <sheetName val="נתונים שנתיים"/>
      <sheetName val="אבטלה ישן מול ישן +גרף"/>
    </sheetNames>
    <sheetDataSet>
      <sheetData sheetId="0">
        <row r="7">
          <cell r="I7">
            <v>979200</v>
          </cell>
          <cell r="J7">
            <v>963700</v>
          </cell>
          <cell r="K7">
            <v>1006633.0317145546</v>
          </cell>
          <cell r="L7">
            <v>960456.09692419413</v>
          </cell>
          <cell r="M7">
            <v>921053.04201862402</v>
          </cell>
          <cell r="N7">
            <v>934638.83708332828</v>
          </cell>
          <cell r="O7">
            <v>967358.34813617286</v>
          </cell>
          <cell r="P7">
            <v>948726.5326134623</v>
          </cell>
          <cell r="Q7">
            <v>925872.13082922506</v>
          </cell>
          <cell r="R7">
            <v>954391.93380356079</v>
          </cell>
        </row>
        <row r="24">
          <cell r="G24">
            <v>270900</v>
          </cell>
          <cell r="H24">
            <v>254600</v>
          </cell>
          <cell r="I24">
            <v>241400</v>
          </cell>
          <cell r="J24">
            <v>241600</v>
          </cell>
          <cell r="K24">
            <v>256853.62673027095</v>
          </cell>
          <cell r="L24">
            <v>235588.66936026933</v>
          </cell>
          <cell r="M24">
            <v>235348.87839437358</v>
          </cell>
          <cell r="N24">
            <v>254626.75630875243</v>
          </cell>
          <cell r="O24">
            <v>270774.68887691351</v>
          </cell>
          <cell r="P24">
            <v>266492.43704977963</v>
          </cell>
          <cell r="Q24">
            <v>262557.06811145513</v>
          </cell>
          <cell r="R24">
            <v>280269.88933807629</v>
          </cell>
        </row>
        <row r="26">
          <cell r="G26">
            <v>8800</v>
          </cell>
          <cell r="H26">
            <v>9800</v>
          </cell>
          <cell r="I26">
            <v>8800</v>
          </cell>
          <cell r="J26">
            <v>9800</v>
          </cell>
          <cell r="K26">
            <v>8038.6999999999825</v>
          </cell>
        </row>
        <row r="41">
          <cell r="G41">
            <v>752800</v>
          </cell>
          <cell r="H41">
            <v>750900</v>
          </cell>
          <cell r="I41">
            <v>737800</v>
          </cell>
          <cell r="J41">
            <v>722100</v>
          </cell>
          <cell r="K41">
            <v>729152.70498428377</v>
          </cell>
          <cell r="L41">
            <v>702659.5275639249</v>
          </cell>
          <cell r="M41">
            <v>665205.96362425049</v>
          </cell>
          <cell r="N41">
            <v>659054.60877457587</v>
          </cell>
          <cell r="O41">
            <v>674607.45925925928</v>
          </cell>
          <cell r="P41">
            <v>658943.59556368261</v>
          </cell>
          <cell r="Q41">
            <v>639128.76271776995</v>
          </cell>
          <cell r="R41">
            <v>641472.94446548447</v>
          </cell>
        </row>
        <row r="43">
          <cell r="G43">
            <v>11800</v>
          </cell>
          <cell r="H43">
            <v>10000</v>
          </cell>
          <cell r="I43">
            <v>10100</v>
          </cell>
          <cell r="J43">
            <v>12900</v>
          </cell>
          <cell r="K43">
            <v>12588</v>
          </cell>
        </row>
      </sheetData>
      <sheetData sheetId="1">
        <row r="3">
          <cell r="K3">
            <v>1524585.9425033801</v>
          </cell>
          <cell r="L3">
            <v>1517573.5123871267</v>
          </cell>
          <cell r="M3">
            <v>1506442.5192519254</v>
          </cell>
          <cell r="N3">
            <v>1494421.7757097925</v>
          </cell>
          <cell r="O3">
            <v>1483748.2696152991</v>
          </cell>
          <cell r="P3">
            <v>1474032.619189031</v>
          </cell>
          <cell r="Q3">
            <v>1464613.4239592184</v>
          </cell>
          <cell r="R3">
            <v>1454164.3108496973</v>
          </cell>
        </row>
        <row r="4">
          <cell r="K4">
            <v>1057900</v>
          </cell>
          <cell r="L4">
            <v>1060800</v>
          </cell>
          <cell r="M4">
            <v>1019700</v>
          </cell>
          <cell r="N4">
            <v>1024727</v>
          </cell>
          <cell r="O4">
            <v>1032500</v>
          </cell>
          <cell r="P4">
            <v>1047000</v>
          </cell>
          <cell r="Q4">
            <v>1016900</v>
          </cell>
          <cell r="R4">
            <v>1016100</v>
          </cell>
        </row>
        <row r="7">
          <cell r="K7">
            <v>842078.31763380044</v>
          </cell>
          <cell r="L7">
            <v>819511.91626408999</v>
          </cell>
          <cell r="M7">
            <v>780824.54566596891</v>
          </cell>
          <cell r="N7">
            <v>787090.08267297863</v>
          </cell>
          <cell r="O7">
            <v>813435.3801169591</v>
          </cell>
          <cell r="P7">
            <v>812282.28317272058</v>
          </cell>
          <cell r="Q7">
            <v>794603.79823302873</v>
          </cell>
          <cell r="R7">
            <v>808614.84967718087</v>
          </cell>
        </row>
        <row r="11">
          <cell r="K11">
            <v>217200</v>
          </cell>
          <cell r="L11">
            <v>241100</v>
          </cell>
          <cell r="M11">
            <v>238000</v>
          </cell>
          <cell r="N11">
            <v>237000</v>
          </cell>
          <cell r="O11">
            <v>220300</v>
          </cell>
          <cell r="P11">
            <v>233800</v>
          </cell>
          <cell r="Q11">
            <v>223300</v>
          </cell>
          <cell r="R11">
            <v>208300</v>
          </cell>
        </row>
        <row r="20">
          <cell r="K20">
            <v>575250.83612040139</v>
          </cell>
          <cell r="L20">
            <v>574716.36952998384</v>
          </cell>
          <cell r="M20">
            <v>569636.96369636967</v>
          </cell>
          <cell r="N20">
            <v>565480.19017432642</v>
          </cell>
          <cell r="O20">
            <v>560808.70917573874</v>
          </cell>
          <cell r="P20">
            <v>556711.91553544498</v>
          </cell>
          <cell r="Q20">
            <v>552492.21183800627</v>
          </cell>
          <cell r="R20">
            <v>547699.38650306745</v>
          </cell>
        </row>
        <row r="21">
          <cell r="K21">
            <v>344000</v>
          </cell>
          <cell r="L21">
            <v>354600</v>
          </cell>
          <cell r="M21">
            <v>345200</v>
          </cell>
          <cell r="N21">
            <v>356818</v>
          </cell>
          <cell r="O21">
            <v>360600</v>
          </cell>
          <cell r="P21">
            <v>369100</v>
          </cell>
          <cell r="Q21">
            <v>354700</v>
          </cell>
          <cell r="R21">
            <v>357100</v>
          </cell>
        </row>
        <row r="24">
          <cell r="K24">
            <v>220511.14206128137</v>
          </cell>
          <cell r="L24">
            <v>211114.81481481477</v>
          </cell>
          <cell r="M24">
            <v>213806.82414698164</v>
          </cell>
          <cell r="N24">
            <v>224868.56368563685</v>
          </cell>
          <cell r="O24">
            <v>237418.71345029233</v>
          </cell>
          <cell r="P24">
            <v>237650.70422535215</v>
          </cell>
          <cell r="Q24">
            <v>239989.16408668732</v>
          </cell>
          <cell r="R24">
            <v>252879.18088737206</v>
          </cell>
        </row>
        <row r="28">
          <cell r="K28">
            <v>123500</v>
          </cell>
          <cell r="L28">
            <v>143700</v>
          </cell>
          <cell r="M28">
            <v>131600</v>
          </cell>
          <cell r="N28">
            <v>131500</v>
          </cell>
          <cell r="O28">
            <v>123400</v>
          </cell>
          <cell r="P28">
            <v>130800</v>
          </cell>
          <cell r="Q28">
            <v>114500</v>
          </cell>
          <cell r="R28">
            <v>104800</v>
          </cell>
        </row>
        <row r="37">
          <cell r="K37">
            <v>949335.10638297873</v>
          </cell>
          <cell r="L37">
            <v>942857.14285714284</v>
          </cell>
          <cell r="M37">
            <v>936805.55555555562</v>
          </cell>
          <cell r="N37">
            <v>928941.58553546597</v>
          </cell>
          <cell r="O37">
            <v>922939.56043956045</v>
          </cell>
          <cell r="P37">
            <v>917320.70365358598</v>
          </cell>
          <cell r="Q37">
            <v>912121.21212121216</v>
          </cell>
          <cell r="R37">
            <v>906464.92434663</v>
          </cell>
        </row>
        <row r="38">
          <cell r="K38">
            <v>713900</v>
          </cell>
          <cell r="L38">
            <v>706200</v>
          </cell>
          <cell r="M38">
            <v>674500</v>
          </cell>
          <cell r="N38">
            <v>667909</v>
          </cell>
          <cell r="O38">
            <v>671900</v>
          </cell>
          <cell r="P38">
            <v>677900</v>
          </cell>
          <cell r="Q38">
            <v>662200</v>
          </cell>
          <cell r="R38">
            <v>659000</v>
          </cell>
        </row>
        <row r="41">
          <cell r="K41">
            <v>621567.17557251907</v>
          </cell>
          <cell r="L41">
            <v>608397.10144927527</v>
          </cell>
          <cell r="M41">
            <v>567017.72151898732</v>
          </cell>
          <cell r="N41">
            <v>562221.51898734178</v>
          </cell>
          <cell r="O41">
            <v>576016.66666666674</v>
          </cell>
          <cell r="P41">
            <v>574631.57894736843</v>
          </cell>
          <cell r="Q41">
            <v>554614.63414634147</v>
          </cell>
          <cell r="R41">
            <v>555735.66878980887</v>
          </cell>
        </row>
        <row r="45">
          <cell r="K45">
            <v>93700</v>
          </cell>
          <cell r="L45">
            <v>97400</v>
          </cell>
          <cell r="M45">
            <v>106400</v>
          </cell>
          <cell r="N45">
            <v>105500</v>
          </cell>
          <cell r="O45">
            <v>96900</v>
          </cell>
          <cell r="P45">
            <v>103000</v>
          </cell>
          <cell r="Q45">
            <v>108800</v>
          </cell>
          <cell r="R45">
            <v>103500</v>
          </cell>
        </row>
      </sheetData>
      <sheetData sheetId="2"/>
      <sheetData sheetId="3">
        <row r="3">
          <cell r="K3">
            <v>1482983.0917874398</v>
          </cell>
          <cell r="L3">
            <v>1477937.2289902952</v>
          </cell>
          <cell r="M3">
            <v>1468014.2604963484</v>
          </cell>
          <cell r="N3">
            <v>1457010.4679802954</v>
          </cell>
          <cell r="O3">
            <v>1445670.6281833616</v>
          </cell>
          <cell r="P3">
            <v>1437360.5184131498</v>
          </cell>
          <cell r="Q3">
            <v>1427232.142857143</v>
          </cell>
          <cell r="R3">
            <v>1417920.6566347471</v>
          </cell>
        </row>
        <row r="4">
          <cell r="K4">
            <v>269200</v>
          </cell>
          <cell r="L4">
            <v>253200</v>
          </cell>
          <cell r="M4">
            <v>250600</v>
          </cell>
          <cell r="N4">
            <v>248119</v>
          </cell>
          <cell r="O4">
            <v>255500</v>
          </cell>
          <cell r="P4">
            <v>253500</v>
          </cell>
          <cell r="Q4">
            <v>241600</v>
          </cell>
          <cell r="R4">
            <v>242800</v>
          </cell>
        </row>
        <row r="7">
          <cell r="K7">
            <v>164554.71408075426</v>
          </cell>
          <cell r="L7">
            <v>140944.1806601042</v>
          </cell>
          <cell r="M7">
            <v>140228.49635265511</v>
          </cell>
          <cell r="N7">
            <v>147548.75441034965</v>
          </cell>
          <cell r="O7">
            <v>153922.96801921376</v>
          </cell>
          <cell r="P7">
            <v>136444.24944074167</v>
          </cell>
          <cell r="Q7">
            <v>131268.33259619639</v>
          </cell>
          <cell r="R7">
            <v>145777.08412637989</v>
          </cell>
        </row>
        <row r="11">
          <cell r="K11">
            <v>104700</v>
          </cell>
          <cell r="L11">
            <v>112200</v>
          </cell>
          <cell r="M11">
            <v>110600</v>
          </cell>
          <cell r="N11">
            <v>100500</v>
          </cell>
          <cell r="O11">
            <v>101400</v>
          </cell>
          <cell r="P11">
            <v>116900</v>
          </cell>
          <cell r="Q11">
            <v>110300</v>
          </cell>
          <cell r="R11">
            <v>96800</v>
          </cell>
        </row>
        <row r="20">
          <cell r="K20">
            <v>565760.86956521741</v>
          </cell>
          <cell r="L20">
            <v>565868.26347305381</v>
          </cell>
          <cell r="M20">
            <v>561077.84431137727</v>
          </cell>
          <cell r="N20">
            <v>556873.5632183908</v>
          </cell>
          <cell r="O20">
            <v>552688.17204301071</v>
          </cell>
          <cell r="P20">
            <v>550810.81081081077</v>
          </cell>
          <cell r="Q20">
            <v>544375</v>
          </cell>
          <cell r="R20">
            <v>541176.4705882353</v>
          </cell>
        </row>
        <row r="21">
          <cell r="K21">
            <v>104100</v>
          </cell>
          <cell r="L21">
            <v>94500</v>
          </cell>
          <cell r="M21">
            <v>93700</v>
          </cell>
          <cell r="N21">
            <v>96896</v>
          </cell>
          <cell r="O21">
            <v>102800</v>
          </cell>
          <cell r="P21">
            <v>101900</v>
          </cell>
          <cell r="Q21">
            <v>87100</v>
          </cell>
          <cell r="R21">
            <v>92000</v>
          </cell>
        </row>
        <row r="24">
          <cell r="K24">
            <v>44381.184668989561</v>
          </cell>
          <cell r="L24">
            <v>32145.45454545454</v>
          </cell>
          <cell r="M24">
            <v>30791.654247391943</v>
          </cell>
          <cell r="N24">
            <v>39084.924623115585</v>
          </cell>
          <cell r="O24">
            <v>42530.375426621162</v>
          </cell>
          <cell r="P24">
            <v>35184.732824427476</v>
          </cell>
          <cell r="Q24">
            <v>30796.904024767802</v>
          </cell>
          <cell r="R24">
            <v>39701.408450704228</v>
          </cell>
        </row>
        <row r="28">
          <cell r="K28">
            <v>59800</v>
          </cell>
          <cell r="L28">
            <v>62400</v>
          </cell>
          <cell r="M28">
            <v>62800</v>
          </cell>
          <cell r="N28">
            <v>57900</v>
          </cell>
          <cell r="O28">
            <v>60200</v>
          </cell>
          <cell r="P28">
            <v>66800</v>
          </cell>
          <cell r="Q28">
            <v>56200</v>
          </cell>
          <cell r="R28">
            <v>52200</v>
          </cell>
        </row>
        <row r="37">
          <cell r="K37">
            <v>917222.22222222225</v>
          </cell>
          <cell r="L37">
            <v>912068.96551724139</v>
          </cell>
          <cell r="M37">
            <v>906936.41618497111</v>
          </cell>
          <cell r="N37">
            <v>900136.90476190473</v>
          </cell>
          <cell r="O37">
            <v>892982.45614035078</v>
          </cell>
          <cell r="P37">
            <v>886549.7076023391</v>
          </cell>
          <cell r="Q37">
            <v>882857.14285714296</v>
          </cell>
          <cell r="R37">
            <v>876744.18604651175</v>
          </cell>
        </row>
        <row r="38">
          <cell r="K38">
            <v>165100</v>
          </cell>
          <cell r="L38">
            <v>158700</v>
          </cell>
          <cell r="M38">
            <v>156900</v>
          </cell>
          <cell r="N38">
            <v>151223</v>
          </cell>
          <cell r="O38">
            <v>152700</v>
          </cell>
          <cell r="P38">
            <v>151600</v>
          </cell>
          <cell r="Q38">
            <v>154500</v>
          </cell>
          <cell r="R38">
            <v>150800</v>
          </cell>
        </row>
        <row r="41">
          <cell r="K41">
            <v>120173.5294117647</v>
          </cell>
          <cell r="L41">
            <v>108798.72611464967</v>
          </cell>
          <cell r="M41">
            <v>109436.84210526316</v>
          </cell>
          <cell r="N41">
            <v>108463.82978723405</v>
          </cell>
          <cell r="O41">
            <v>111392.59259259258</v>
          </cell>
          <cell r="P41">
            <v>101259.5166163142</v>
          </cell>
          <cell r="Q41">
            <v>100471.42857142858</v>
          </cell>
          <cell r="R41">
            <v>106075.67567567567</v>
          </cell>
        </row>
        <row r="45">
          <cell r="K45">
            <v>44900</v>
          </cell>
          <cell r="L45">
            <v>49800</v>
          </cell>
          <cell r="M45">
            <v>47800</v>
          </cell>
          <cell r="N45">
            <v>42600</v>
          </cell>
          <cell r="O45">
            <v>41200</v>
          </cell>
          <cell r="P45">
            <v>50100</v>
          </cell>
          <cell r="Q45">
            <v>54100</v>
          </cell>
          <cell r="R45">
            <v>44600</v>
          </cell>
        </row>
      </sheetData>
      <sheetData sheetId="4"/>
      <sheetData sheetId="5">
        <row r="29">
          <cell r="E29" t="str">
            <v>חקלאות, דייג ויערנות</v>
          </cell>
          <cell r="I29">
            <v>5.2999999999999999E-2</v>
          </cell>
        </row>
        <row r="30">
          <cell r="E30" t="str">
            <v>תעשייה וכרייה</v>
          </cell>
          <cell r="I30">
            <v>6.5000000000000002E-2</v>
          </cell>
        </row>
        <row r="31">
          <cell r="E31" t="str">
            <v>בנייה</v>
          </cell>
          <cell r="I31">
            <v>0.03</v>
          </cell>
        </row>
        <row r="32">
          <cell r="E32" t="str">
            <v>מסחר,בתי מלון ומסעדות</v>
          </cell>
          <cell r="I32">
            <v>0.222</v>
          </cell>
        </row>
        <row r="33">
          <cell r="E33" t="str">
            <v>תחבורה, אחסון ותקשורת</v>
          </cell>
          <cell r="I33">
            <v>8.1000000000000003E-2</v>
          </cell>
        </row>
        <row r="34">
          <cell r="E34" t="str">
            <v>שירותים ושונות</v>
          </cell>
          <cell r="I34">
            <v>0.54900000000000004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וצר רבעוני"/>
      <sheetName val="תוצר לנפש רבעוני"/>
      <sheetName val="תוצר שנתי"/>
      <sheetName val="תוצר לנפש שנתי"/>
    </sheetNames>
    <sheetDataSet>
      <sheetData sheetId="0" refreshError="1"/>
      <sheetData sheetId="1">
        <row r="3">
          <cell r="H3">
            <v>848.8</v>
          </cell>
          <cell r="I3">
            <v>832.9</v>
          </cell>
          <cell r="J3">
            <v>830.1</v>
          </cell>
          <cell r="K3">
            <v>852.7</v>
          </cell>
        </row>
        <row r="5">
          <cell r="H5">
            <v>1214</v>
          </cell>
          <cell r="I5">
            <v>1191</v>
          </cell>
          <cell r="J5">
            <v>1185.2</v>
          </cell>
          <cell r="K5">
            <v>1212.3</v>
          </cell>
        </row>
        <row r="7">
          <cell r="H7">
            <v>354.9</v>
          </cell>
          <cell r="I7">
            <v>348.1</v>
          </cell>
          <cell r="J7">
            <v>348.9</v>
          </cell>
          <cell r="K7">
            <v>364.9</v>
          </cell>
        </row>
      </sheetData>
      <sheetData sheetId="2">
        <row r="30">
          <cell r="C30">
            <v>2.4E-2</v>
          </cell>
          <cell r="E30">
            <v>2.5325144843568959E-2</v>
          </cell>
          <cell r="G30">
            <v>1.9424700290841868E-2</v>
          </cell>
        </row>
        <row r="31">
          <cell r="C31">
            <v>-1.7999999999999999E-2</v>
          </cell>
          <cell r="E31">
            <v>-1.4476292004634961E-2</v>
          </cell>
          <cell r="G31">
            <v>-2.0147690998084888E-2</v>
          </cell>
        </row>
        <row r="32">
          <cell r="C32">
            <v>-3.7999999999999999E-2</v>
          </cell>
          <cell r="E32">
            <v>-3.4599258400927146E-2</v>
          </cell>
          <cell r="G32">
            <v>-4.0154855643044773E-2</v>
          </cell>
        </row>
        <row r="33">
          <cell r="C33">
            <v>2.3886541828423535E-2</v>
          </cell>
          <cell r="E33">
            <v>2.8000000000000001E-2</v>
          </cell>
          <cell r="G33">
            <v>5.0000000000000001E-3</v>
          </cell>
        </row>
        <row r="34">
          <cell r="C34">
            <v>-2.5503844104437956E-2</v>
          </cell>
          <cell r="E34">
            <v>-2.3E-2</v>
          </cell>
          <cell r="G34">
            <v>-3.6999999999999998E-2</v>
          </cell>
        </row>
        <row r="35">
          <cell r="C35">
            <v>-7.5715384029839461E-2</v>
          </cell>
          <cell r="E35">
            <v>-7.4999999999999997E-2</v>
          </cell>
          <cell r="G35">
            <v>-7.9000000000000001E-2</v>
          </cell>
        </row>
        <row r="36">
          <cell r="C36">
            <v>-0.13488619928446377</v>
          </cell>
          <cell r="E36">
            <v>-0.13399490150637317</v>
          </cell>
          <cell r="G36">
            <v>-0.1389785060651203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58BF-6649-47F7-81D3-F4D834E26028}">
  <dimension ref="A1:AD10"/>
  <sheetViews>
    <sheetView rightToLeft="1" workbookViewId="0">
      <selection activeCell="E15" sqref="E15"/>
    </sheetView>
  </sheetViews>
  <sheetFormatPr defaultRowHeight="14" x14ac:dyDescent="0.3"/>
  <sheetData>
    <row r="1" spans="1:30" x14ac:dyDescent="0.3">
      <c r="B1" s="335">
        <v>2020</v>
      </c>
      <c r="C1" s="335"/>
      <c r="D1" s="335"/>
      <c r="E1" s="335"/>
      <c r="F1" s="335">
        <v>2019</v>
      </c>
      <c r="G1" s="335"/>
      <c r="H1" s="335"/>
      <c r="I1" s="335"/>
      <c r="J1" s="336">
        <v>2018</v>
      </c>
      <c r="K1" s="334"/>
      <c r="L1" s="334"/>
      <c r="M1" s="334"/>
      <c r="N1" s="334">
        <v>2017</v>
      </c>
      <c r="O1" s="334"/>
      <c r="P1" s="334"/>
      <c r="Q1" s="334"/>
      <c r="R1" s="334">
        <v>2016</v>
      </c>
      <c r="S1" s="334"/>
      <c r="T1" s="334"/>
      <c r="U1" s="334"/>
      <c r="V1" s="334">
        <v>2015</v>
      </c>
      <c r="W1" s="334"/>
      <c r="X1" s="334"/>
      <c r="Y1" s="334"/>
      <c r="Z1" s="334">
        <v>2014</v>
      </c>
      <c r="AA1" s="334"/>
      <c r="AB1" s="334"/>
      <c r="AC1" s="334"/>
      <c r="AD1" s="1">
        <v>2013</v>
      </c>
    </row>
    <row r="2" spans="1:30" ht="14.5" thickBo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0</v>
      </c>
      <c r="W2" s="2" t="s">
        <v>1</v>
      </c>
      <c r="X2" s="2" t="s">
        <v>2</v>
      </c>
      <c r="Y2" s="2" t="s">
        <v>3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0</v>
      </c>
    </row>
    <row r="3" spans="1:30" ht="28.5" thickBot="1" x14ac:dyDescent="0.35">
      <c r="A3" s="3" t="s">
        <v>4</v>
      </c>
      <c r="B3" s="4"/>
      <c r="C3" s="4"/>
      <c r="D3" s="5"/>
      <c r="E3" s="4">
        <v>98750</v>
      </c>
      <c r="F3" s="4">
        <v>99750</v>
      </c>
      <c r="G3" s="4">
        <v>100750</v>
      </c>
      <c r="H3" s="5">
        <v>96500</v>
      </c>
      <c r="I3" s="5">
        <v>99000</v>
      </c>
      <c r="J3" s="4">
        <v>99500</v>
      </c>
      <c r="K3" s="4">
        <v>99300</v>
      </c>
      <c r="L3" s="5">
        <v>97000</v>
      </c>
      <c r="M3" s="5">
        <v>94500</v>
      </c>
      <c r="N3" s="5">
        <v>85000</v>
      </c>
      <c r="O3" s="5">
        <v>82500</v>
      </c>
      <c r="P3" s="5">
        <v>83000</v>
      </c>
      <c r="Q3" s="5">
        <v>82300</v>
      </c>
      <c r="R3" s="5">
        <v>75400</v>
      </c>
      <c r="S3" s="5">
        <v>75400</v>
      </c>
      <c r="T3" s="5">
        <v>64400</v>
      </c>
      <c r="U3" s="5">
        <v>61571</v>
      </c>
      <c r="V3" s="5">
        <v>61850</v>
      </c>
      <c r="W3" s="5">
        <v>57850</v>
      </c>
      <c r="X3" s="5">
        <v>55550</v>
      </c>
      <c r="Y3" s="5">
        <v>56850</v>
      </c>
      <c r="Z3" s="5">
        <v>57250</v>
      </c>
      <c r="AA3" s="5">
        <v>52450</v>
      </c>
      <c r="AB3" s="5">
        <v>49250</v>
      </c>
      <c r="AC3" s="5">
        <v>51450</v>
      </c>
      <c r="AD3" s="5">
        <v>52450</v>
      </c>
    </row>
    <row r="4" spans="1:30" ht="14.5" thickBot="1" x14ac:dyDescent="0.35">
      <c r="A4" s="3" t="s">
        <v>5</v>
      </c>
      <c r="B4" s="4"/>
      <c r="C4" s="4"/>
      <c r="D4" s="5"/>
      <c r="E4" s="4">
        <v>82315</v>
      </c>
      <c r="F4" s="4">
        <v>87950</v>
      </c>
      <c r="G4" s="4">
        <v>87641</v>
      </c>
      <c r="H4" s="5">
        <v>85676</v>
      </c>
      <c r="I4" s="5">
        <v>82530</v>
      </c>
      <c r="J4" s="4">
        <v>82453</v>
      </c>
      <c r="K4" s="4">
        <v>80201</v>
      </c>
      <c r="L4" s="5">
        <v>78477</v>
      </c>
      <c r="M4" s="5">
        <v>78696</v>
      </c>
      <c r="N4" s="5">
        <v>76639</v>
      </c>
      <c r="O4" s="5">
        <v>75600</v>
      </c>
      <c r="P4" s="5">
        <v>71615</v>
      </c>
      <c r="Q4" s="5">
        <v>69533</v>
      </c>
      <c r="R4" s="5">
        <v>66655</v>
      </c>
      <c r="S4" s="5">
        <v>65863</v>
      </c>
      <c r="T4" s="5">
        <v>59738</v>
      </c>
      <c r="U4" s="5">
        <v>58696</v>
      </c>
      <c r="V4" s="5">
        <v>58058</v>
      </c>
      <c r="W4" s="5">
        <v>52369</v>
      </c>
      <c r="X4" s="5">
        <v>52311</v>
      </c>
      <c r="Y4" s="5">
        <v>53024</v>
      </c>
      <c r="Z4" s="5">
        <v>51811</v>
      </c>
      <c r="AA4" s="5">
        <v>49154</v>
      </c>
      <c r="AB4" s="5">
        <v>47180</v>
      </c>
      <c r="AC4" s="5">
        <v>46391</v>
      </c>
      <c r="AD4" s="5">
        <v>42754</v>
      </c>
    </row>
    <row r="5" spans="1:30" ht="14.5" thickBot="1" x14ac:dyDescent="0.35">
      <c r="A5" s="3" t="s">
        <v>6</v>
      </c>
      <c r="B5" s="4"/>
      <c r="C5" s="4"/>
      <c r="D5" s="4"/>
      <c r="E5" s="4">
        <v>31105</v>
      </c>
      <c r="F5" s="4">
        <v>34488</v>
      </c>
      <c r="G5" s="4">
        <v>35586</v>
      </c>
      <c r="H5" s="4">
        <v>34229</v>
      </c>
      <c r="I5" s="6">
        <v>34039</v>
      </c>
      <c r="J5" s="4">
        <v>33738</v>
      </c>
      <c r="K5" s="4">
        <v>31366</v>
      </c>
      <c r="L5" s="4">
        <v>31236</v>
      </c>
      <c r="M5" s="6">
        <v>31417</v>
      </c>
      <c r="N5" s="6">
        <v>32868</v>
      </c>
      <c r="O5" s="6">
        <v>32260</v>
      </c>
      <c r="P5" s="6">
        <v>30216</v>
      </c>
      <c r="Q5" s="6">
        <v>30504</v>
      </c>
      <c r="R5" s="6">
        <v>29977</v>
      </c>
      <c r="S5" s="6">
        <v>30168</v>
      </c>
      <c r="T5" s="6">
        <v>28291</v>
      </c>
      <c r="U5" s="6">
        <v>28027</v>
      </c>
      <c r="V5" s="6">
        <v>28113</v>
      </c>
      <c r="W5" s="6">
        <v>28142</v>
      </c>
      <c r="X5" s="6">
        <v>26677</v>
      </c>
      <c r="Y5" s="6">
        <v>26231</v>
      </c>
      <c r="Z5" s="6">
        <v>26779</v>
      </c>
      <c r="AA5" s="6">
        <v>26779</v>
      </c>
      <c r="AB5" s="6">
        <v>26272</v>
      </c>
      <c r="AC5" s="6">
        <v>25356</v>
      </c>
      <c r="AD5" s="6">
        <v>25823</v>
      </c>
    </row>
    <row r="6" spans="1:30" ht="28.5" thickBot="1" x14ac:dyDescent="0.35">
      <c r="A6" s="3" t="s">
        <v>7</v>
      </c>
      <c r="B6" s="7">
        <f t="shared" ref="B6:K6" si="0">B5+B4</f>
        <v>0</v>
      </c>
      <c r="C6" s="7">
        <f t="shared" si="0"/>
        <v>0</v>
      </c>
      <c r="D6" s="7">
        <f t="shared" si="0"/>
        <v>0</v>
      </c>
      <c r="E6" s="7">
        <f t="shared" si="0"/>
        <v>113420</v>
      </c>
      <c r="F6" s="7">
        <f t="shared" si="0"/>
        <v>122438</v>
      </c>
      <c r="G6" s="7">
        <f t="shared" si="0"/>
        <v>123227</v>
      </c>
      <c r="H6" s="7">
        <f t="shared" si="0"/>
        <v>119905</v>
      </c>
      <c r="I6" s="7">
        <f t="shared" si="0"/>
        <v>116569</v>
      </c>
      <c r="J6" s="7">
        <f t="shared" si="0"/>
        <v>116191</v>
      </c>
      <c r="K6" s="7">
        <f t="shared" si="0"/>
        <v>111567</v>
      </c>
      <c r="L6" s="7">
        <f>L5+L4</f>
        <v>109713</v>
      </c>
      <c r="M6" s="7">
        <f>M5+M4</f>
        <v>110113</v>
      </c>
      <c r="N6" s="7">
        <f t="shared" ref="N6:U6" si="1">N5+N4</f>
        <v>109507</v>
      </c>
      <c r="O6" s="7">
        <f t="shared" si="1"/>
        <v>107860</v>
      </c>
      <c r="P6" s="7">
        <f t="shared" si="1"/>
        <v>101831</v>
      </c>
      <c r="Q6" s="7">
        <f t="shared" si="1"/>
        <v>100037</v>
      </c>
      <c r="R6" s="7">
        <f t="shared" si="1"/>
        <v>96632</v>
      </c>
      <c r="S6" s="7">
        <f t="shared" si="1"/>
        <v>96031</v>
      </c>
      <c r="T6" s="7">
        <f t="shared" si="1"/>
        <v>88029</v>
      </c>
      <c r="U6" s="7">
        <f t="shared" si="1"/>
        <v>86723</v>
      </c>
      <c r="V6" s="7"/>
      <c r="W6" s="7"/>
      <c r="X6" s="7"/>
      <c r="Y6" s="7"/>
      <c r="Z6" s="7"/>
      <c r="AA6" s="7"/>
      <c r="AB6" s="7"/>
      <c r="AC6" s="7"/>
      <c r="AD6" s="7"/>
    </row>
    <row r="7" spans="1:30" ht="28.5" thickBot="1" x14ac:dyDescent="0.35">
      <c r="A7" s="8" t="s">
        <v>8</v>
      </c>
      <c r="B7" s="6"/>
      <c r="C7" s="6"/>
      <c r="D7" s="4"/>
      <c r="E7" s="4"/>
      <c r="F7" s="6"/>
      <c r="G7" s="6"/>
      <c r="H7" s="4"/>
      <c r="I7" s="4">
        <v>22000</v>
      </c>
      <c r="J7" s="6"/>
      <c r="K7" s="6"/>
      <c r="L7" s="4">
        <v>20000</v>
      </c>
      <c r="M7" s="4">
        <v>20000</v>
      </c>
      <c r="N7" s="4">
        <v>20000</v>
      </c>
      <c r="O7" s="4">
        <v>20000</v>
      </c>
      <c r="P7" s="9">
        <v>18000</v>
      </c>
      <c r="Q7" s="9">
        <v>18000</v>
      </c>
      <c r="R7" s="9">
        <v>18000</v>
      </c>
      <c r="S7" s="9">
        <v>18000</v>
      </c>
      <c r="T7" s="9">
        <v>16000</v>
      </c>
      <c r="U7" s="9">
        <v>16000</v>
      </c>
      <c r="V7" s="9">
        <v>16000</v>
      </c>
      <c r="W7" s="9">
        <v>16000</v>
      </c>
      <c r="X7" s="9">
        <v>14000</v>
      </c>
      <c r="Y7" s="9">
        <v>14000</v>
      </c>
      <c r="Z7" s="6"/>
      <c r="AA7" s="6"/>
      <c r="AB7" s="6"/>
      <c r="AC7" s="6"/>
      <c r="AD7" s="6"/>
    </row>
    <row r="8" spans="1:30" ht="28.5" thickBot="1" x14ac:dyDescent="0.35">
      <c r="A8" s="3" t="s">
        <v>9</v>
      </c>
      <c r="B8" s="10">
        <v>95.75</v>
      </c>
      <c r="C8" s="10">
        <v>96.75</v>
      </c>
      <c r="D8" s="10">
        <v>97.75</v>
      </c>
      <c r="E8" s="10">
        <v>98.75</v>
      </c>
      <c r="F8" s="10">
        <v>99.75</v>
      </c>
      <c r="G8" s="10">
        <v>100.8</v>
      </c>
      <c r="H8" s="10">
        <v>96.5</v>
      </c>
      <c r="I8" s="10">
        <v>99</v>
      </c>
      <c r="J8" s="10">
        <v>99.5</v>
      </c>
      <c r="K8" s="10">
        <v>99.3</v>
      </c>
      <c r="L8" s="10">
        <v>97</v>
      </c>
      <c r="M8" s="10">
        <v>94.5</v>
      </c>
      <c r="N8" s="10">
        <v>85</v>
      </c>
      <c r="O8" s="10">
        <v>82.5</v>
      </c>
      <c r="P8" s="10">
        <v>83</v>
      </c>
      <c r="Q8" s="10">
        <v>82.3</v>
      </c>
      <c r="R8" s="10">
        <v>75.400000000000006</v>
      </c>
      <c r="S8" s="10">
        <v>75.400000000000006</v>
      </c>
      <c r="T8" s="10">
        <v>64.400000000000006</v>
      </c>
      <c r="U8" s="10">
        <v>61.57</v>
      </c>
      <c r="V8" s="10">
        <v>61.85</v>
      </c>
      <c r="W8" s="10">
        <v>57.85</v>
      </c>
      <c r="X8" s="10">
        <v>55.55</v>
      </c>
      <c r="Y8" s="10">
        <v>56.85</v>
      </c>
      <c r="Z8" s="10">
        <v>57.25</v>
      </c>
      <c r="AA8" s="10">
        <v>52.45</v>
      </c>
      <c r="AB8" s="10">
        <v>49.25</v>
      </c>
      <c r="AC8" s="10">
        <v>51.45</v>
      </c>
      <c r="AD8" s="10">
        <v>52.45</v>
      </c>
    </row>
    <row r="9" spans="1:30" ht="28.5" thickBot="1" x14ac:dyDescent="0.35">
      <c r="A9" s="3" t="s">
        <v>10</v>
      </c>
      <c r="B9" s="10">
        <f t="shared" ref="B9:E10" si="2">B4/1000</f>
        <v>0</v>
      </c>
      <c r="C9" s="10">
        <f t="shared" si="2"/>
        <v>0</v>
      </c>
      <c r="D9" s="10">
        <f t="shared" si="2"/>
        <v>0</v>
      </c>
      <c r="E9" s="10">
        <f t="shared" si="2"/>
        <v>82.314999999999998</v>
      </c>
      <c r="F9" s="10">
        <f>F4/1000</f>
        <v>87.95</v>
      </c>
      <c r="G9" s="10">
        <f t="shared" ref="G9:AD10" si="3">G4/1000</f>
        <v>87.641000000000005</v>
      </c>
      <c r="H9" s="10">
        <f t="shared" si="3"/>
        <v>85.676000000000002</v>
      </c>
      <c r="I9" s="10">
        <f t="shared" si="3"/>
        <v>82.53</v>
      </c>
      <c r="J9" s="10">
        <f t="shared" si="3"/>
        <v>82.453000000000003</v>
      </c>
      <c r="K9" s="10">
        <f t="shared" si="3"/>
        <v>80.200999999999993</v>
      </c>
      <c r="L9" s="10">
        <f t="shared" si="3"/>
        <v>78.477000000000004</v>
      </c>
      <c r="M9" s="10">
        <f t="shared" si="3"/>
        <v>78.695999999999998</v>
      </c>
      <c r="N9" s="10">
        <f t="shared" si="3"/>
        <v>76.638999999999996</v>
      </c>
      <c r="O9" s="10">
        <f t="shared" si="3"/>
        <v>75.599999999999994</v>
      </c>
      <c r="P9" s="10">
        <f t="shared" si="3"/>
        <v>71.614999999999995</v>
      </c>
      <c r="Q9" s="10">
        <f t="shared" si="3"/>
        <v>69.533000000000001</v>
      </c>
      <c r="R9" s="10">
        <f t="shared" si="3"/>
        <v>66.655000000000001</v>
      </c>
      <c r="S9" s="10">
        <f t="shared" si="3"/>
        <v>65.863</v>
      </c>
      <c r="T9" s="10">
        <f t="shared" si="3"/>
        <v>59.738</v>
      </c>
      <c r="U9" s="10">
        <f t="shared" si="3"/>
        <v>58.695999999999998</v>
      </c>
      <c r="V9" s="10">
        <f t="shared" si="3"/>
        <v>58.058</v>
      </c>
      <c r="W9" s="10">
        <f t="shared" si="3"/>
        <v>52.369</v>
      </c>
      <c r="X9" s="10">
        <f t="shared" si="3"/>
        <v>52.311</v>
      </c>
      <c r="Y9" s="10">
        <f t="shared" si="3"/>
        <v>53.024000000000001</v>
      </c>
      <c r="Z9" s="10">
        <f t="shared" si="3"/>
        <v>51.811</v>
      </c>
      <c r="AA9" s="10">
        <f t="shared" si="3"/>
        <v>49.154000000000003</v>
      </c>
      <c r="AB9" s="10">
        <f t="shared" si="3"/>
        <v>47.18</v>
      </c>
      <c r="AC9" s="10">
        <f t="shared" si="3"/>
        <v>46.390999999999998</v>
      </c>
      <c r="AD9" s="10">
        <f t="shared" si="3"/>
        <v>42.753999999999998</v>
      </c>
    </row>
    <row r="10" spans="1:30" ht="28.5" thickBot="1" x14ac:dyDescent="0.35">
      <c r="A10" s="3" t="s">
        <v>11</v>
      </c>
      <c r="B10" s="10">
        <f t="shared" si="2"/>
        <v>0</v>
      </c>
      <c r="C10" s="10">
        <f t="shared" si="2"/>
        <v>0</v>
      </c>
      <c r="D10" s="10">
        <f t="shared" si="2"/>
        <v>0</v>
      </c>
      <c r="E10" s="10">
        <f t="shared" si="2"/>
        <v>31.105</v>
      </c>
      <c r="F10" s="10">
        <f>F5/1000</f>
        <v>34.488</v>
      </c>
      <c r="G10" s="10">
        <f>G5/1000</f>
        <v>35.585999999999999</v>
      </c>
      <c r="H10" s="10">
        <f t="shared" si="3"/>
        <v>34.228999999999999</v>
      </c>
      <c r="I10" s="10">
        <f t="shared" si="3"/>
        <v>34.039000000000001</v>
      </c>
      <c r="J10" s="10">
        <f t="shared" si="3"/>
        <v>33.738</v>
      </c>
      <c r="K10" s="10">
        <f t="shared" si="3"/>
        <v>31.366</v>
      </c>
      <c r="L10" s="10">
        <f t="shared" si="3"/>
        <v>31.236000000000001</v>
      </c>
      <c r="M10" s="10">
        <f t="shared" si="3"/>
        <v>31.417000000000002</v>
      </c>
      <c r="N10" s="10">
        <f t="shared" si="3"/>
        <v>32.868000000000002</v>
      </c>
      <c r="O10" s="10">
        <f t="shared" si="3"/>
        <v>32.26</v>
      </c>
      <c r="P10" s="10">
        <f t="shared" si="3"/>
        <v>30.216000000000001</v>
      </c>
      <c r="Q10" s="10">
        <f t="shared" si="3"/>
        <v>30.504000000000001</v>
      </c>
      <c r="R10" s="10">
        <f t="shared" si="3"/>
        <v>29.977</v>
      </c>
      <c r="S10" s="10">
        <f t="shared" si="3"/>
        <v>30.167999999999999</v>
      </c>
      <c r="T10" s="10">
        <f t="shared" si="3"/>
        <v>28.291</v>
      </c>
      <c r="U10" s="10">
        <f t="shared" si="3"/>
        <v>28.027000000000001</v>
      </c>
      <c r="V10" s="10">
        <f t="shared" si="3"/>
        <v>28.113</v>
      </c>
      <c r="W10" s="10">
        <f t="shared" si="3"/>
        <v>28.141999999999999</v>
      </c>
      <c r="X10" s="10">
        <f t="shared" si="3"/>
        <v>26.677</v>
      </c>
      <c r="Y10" s="10">
        <f t="shared" si="3"/>
        <v>26.231000000000002</v>
      </c>
      <c r="Z10" s="10">
        <f t="shared" si="3"/>
        <v>26.779</v>
      </c>
      <c r="AA10" s="10">
        <f t="shared" si="3"/>
        <v>26.779</v>
      </c>
      <c r="AB10" s="10">
        <f t="shared" si="3"/>
        <v>26.271999999999998</v>
      </c>
      <c r="AC10" s="10">
        <f t="shared" si="3"/>
        <v>25.356000000000002</v>
      </c>
      <c r="AD10" s="10">
        <f t="shared" si="3"/>
        <v>25.823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D3BD-5A61-4B6A-AA6C-E8B88904C6D4}">
  <dimension ref="A1:W41"/>
  <sheetViews>
    <sheetView rightToLeft="1" zoomScale="44" workbookViewId="0">
      <selection activeCell="D9" sqref="D9"/>
    </sheetView>
  </sheetViews>
  <sheetFormatPr defaultRowHeight="14" x14ac:dyDescent="0.3"/>
  <cols>
    <col min="1" max="2" width="17" customWidth="1"/>
    <col min="3" max="4" width="13.5" customWidth="1"/>
    <col min="5" max="9" width="13" customWidth="1"/>
    <col min="10" max="12" width="9" customWidth="1"/>
  </cols>
  <sheetData>
    <row r="1" spans="1:21" ht="18" x14ac:dyDescent="0.3">
      <c r="F1" s="337">
        <v>2020</v>
      </c>
      <c r="G1" s="338"/>
      <c r="H1" s="338"/>
      <c r="I1" s="339"/>
      <c r="J1" s="337">
        <v>2019</v>
      </c>
      <c r="K1" s="338"/>
      <c r="L1" s="338"/>
      <c r="M1" s="339"/>
      <c r="N1" s="337">
        <v>2018</v>
      </c>
      <c r="O1" s="338"/>
      <c r="P1" s="338"/>
      <c r="Q1" s="339"/>
      <c r="R1" s="337">
        <v>2017</v>
      </c>
      <c r="S1" s="338"/>
      <c r="T1" s="338"/>
      <c r="U1" s="339"/>
    </row>
    <row r="2" spans="1:21" ht="18.5" thickBot="1" x14ac:dyDescent="0.35">
      <c r="F2" s="11" t="s">
        <v>0</v>
      </c>
      <c r="G2" s="12" t="s">
        <v>1</v>
      </c>
      <c r="H2" s="12" t="s">
        <v>2</v>
      </c>
      <c r="I2" s="13" t="s">
        <v>3</v>
      </c>
      <c r="J2" s="11" t="s">
        <v>0</v>
      </c>
      <c r="K2" s="12" t="s">
        <v>1</v>
      </c>
      <c r="L2" s="12" t="s">
        <v>2</v>
      </c>
      <c r="M2" s="13" t="s">
        <v>3</v>
      </c>
      <c r="N2" s="11" t="s">
        <v>0</v>
      </c>
      <c r="O2" s="12" t="s">
        <v>1</v>
      </c>
      <c r="P2" s="12" t="s">
        <v>2</v>
      </c>
      <c r="Q2" s="13" t="s">
        <v>3</v>
      </c>
      <c r="R2" s="11" t="s">
        <v>0</v>
      </c>
      <c r="S2" s="12" t="s">
        <v>1</v>
      </c>
      <c r="T2" s="12" t="s">
        <v>2</v>
      </c>
      <c r="U2" s="13" t="s">
        <v>3</v>
      </c>
    </row>
    <row r="3" spans="1:21" ht="37.5" customHeight="1" x14ac:dyDescent="0.3">
      <c r="A3" s="340" t="s">
        <v>12</v>
      </c>
      <c r="B3" s="14" t="s">
        <v>13</v>
      </c>
      <c r="C3" s="340" t="s">
        <v>14</v>
      </c>
      <c r="D3" s="15"/>
      <c r="E3" s="15" t="s">
        <v>15</v>
      </c>
      <c r="F3" s="16"/>
      <c r="G3" s="17"/>
      <c r="H3" s="17"/>
      <c r="I3" s="18">
        <v>6.3E-2</v>
      </c>
      <c r="J3" s="16">
        <v>7.0000000000000007E-2</v>
      </c>
      <c r="K3" s="17">
        <v>6.0999999999999999E-2</v>
      </c>
      <c r="L3" s="17">
        <v>5.7000000000000002E-2</v>
      </c>
      <c r="M3" s="18">
        <v>5.3999999999999999E-2</v>
      </c>
      <c r="N3" s="16">
        <v>0.06</v>
      </c>
      <c r="O3" s="17">
        <v>5.8999999999999997E-2</v>
      </c>
      <c r="P3" s="17">
        <v>7.0000000000000007E-2</v>
      </c>
      <c r="Q3" s="18">
        <v>6.5000000000000002E-2</v>
      </c>
      <c r="R3" s="19">
        <v>6.7000000000000004E-2</v>
      </c>
      <c r="S3" s="20">
        <v>6.3E-2</v>
      </c>
      <c r="T3" s="20">
        <v>7.0000000000000007E-2</v>
      </c>
      <c r="U3" s="21">
        <v>6.8000000000000005E-2</v>
      </c>
    </row>
    <row r="4" spans="1:21" ht="72" x14ac:dyDescent="0.3">
      <c r="A4" s="341"/>
      <c r="B4" s="22"/>
      <c r="C4" s="341"/>
      <c r="D4" s="23"/>
      <c r="E4" s="23" t="s">
        <v>16</v>
      </c>
      <c r="F4" s="24"/>
      <c r="G4" s="25"/>
      <c r="H4" s="25"/>
      <c r="I4" s="26">
        <v>0.127</v>
      </c>
      <c r="J4" s="24">
        <v>0.11700000000000001</v>
      </c>
      <c r="K4" s="25">
        <v>0.122</v>
      </c>
      <c r="L4" s="25">
        <v>0.13</v>
      </c>
      <c r="M4" s="26">
        <v>0.122</v>
      </c>
      <c r="N4" s="24">
        <v>0.13300000000000001</v>
      </c>
      <c r="O4" s="25">
        <v>0.13200000000000001</v>
      </c>
      <c r="P4" s="25">
        <v>0.13100000000000001</v>
      </c>
      <c r="Q4" s="26">
        <v>0.126</v>
      </c>
      <c r="R4" s="27">
        <v>0.13</v>
      </c>
      <c r="S4" s="28">
        <v>0.128</v>
      </c>
      <c r="T4" s="28">
        <v>0.13100000000000001</v>
      </c>
      <c r="U4" s="29">
        <v>0.13400000000000001</v>
      </c>
    </row>
    <row r="5" spans="1:21" ht="18" x14ac:dyDescent="0.3">
      <c r="A5" s="341"/>
      <c r="B5" s="22"/>
      <c r="C5" s="341"/>
      <c r="D5" s="23"/>
      <c r="E5" s="23" t="s">
        <v>17</v>
      </c>
      <c r="F5" s="24"/>
      <c r="G5" s="25"/>
      <c r="H5" s="25"/>
      <c r="I5" s="26">
        <v>0.16300000000000001</v>
      </c>
      <c r="J5" s="24">
        <v>0.17699999999999999</v>
      </c>
      <c r="K5" s="25">
        <v>0.18</v>
      </c>
      <c r="L5" s="25">
        <v>0.16900000000000001</v>
      </c>
      <c r="M5" s="26">
        <v>0.16800000000000001</v>
      </c>
      <c r="N5" s="24">
        <v>0.182</v>
      </c>
      <c r="O5" s="25">
        <v>0.185</v>
      </c>
      <c r="P5" s="25">
        <v>0.17399999999999999</v>
      </c>
      <c r="Q5" s="26">
        <v>0.16700000000000001</v>
      </c>
      <c r="R5" s="27">
        <v>0.17199999999999999</v>
      </c>
      <c r="S5" s="28">
        <v>0.18099999999999999</v>
      </c>
      <c r="T5" s="28">
        <v>0.16400000000000001</v>
      </c>
      <c r="U5" s="29">
        <v>0.16900000000000001</v>
      </c>
    </row>
    <row r="6" spans="1:21" ht="36" x14ac:dyDescent="0.3">
      <c r="A6" s="341"/>
      <c r="B6" s="22"/>
      <c r="C6" s="341"/>
      <c r="D6" s="23"/>
      <c r="E6" s="30" t="s">
        <v>18</v>
      </c>
      <c r="F6" s="24"/>
      <c r="G6" s="25"/>
      <c r="H6" s="25"/>
      <c r="I6" s="29">
        <v>0.222</v>
      </c>
      <c r="J6" s="24">
        <v>0.219</v>
      </c>
      <c r="K6" s="25">
        <v>0.22900000000000001</v>
      </c>
      <c r="L6" s="25">
        <v>0.22700000000000001</v>
      </c>
      <c r="M6" s="29">
        <v>0.22800000000000001</v>
      </c>
      <c r="N6" s="27">
        <v>0.20899999999999999</v>
      </c>
      <c r="O6" s="28">
        <v>0.223</v>
      </c>
      <c r="P6" s="28">
        <v>0.222</v>
      </c>
      <c r="Q6" s="29">
        <v>0.214</v>
      </c>
      <c r="R6" s="27">
        <v>0.214</v>
      </c>
      <c r="S6" s="28">
        <v>0.22600000000000001</v>
      </c>
      <c r="T6" s="28">
        <v>0.215</v>
      </c>
      <c r="U6" s="29">
        <v>0.20699999999999999</v>
      </c>
    </row>
    <row r="7" spans="1:21" ht="54" x14ac:dyDescent="0.3">
      <c r="A7" s="341"/>
      <c r="B7" s="22"/>
      <c r="C7" s="341"/>
      <c r="D7" s="23"/>
      <c r="E7" s="30" t="s">
        <v>19</v>
      </c>
      <c r="F7" s="24"/>
      <c r="G7" s="25"/>
      <c r="H7" s="25"/>
      <c r="I7" s="29">
        <v>6.2E-2</v>
      </c>
      <c r="J7" s="24">
        <v>0.06</v>
      </c>
      <c r="K7" s="25">
        <v>5.3999999999999999E-2</v>
      </c>
      <c r="L7" s="25">
        <v>5.8999999999999997E-2</v>
      </c>
      <c r="M7" s="29">
        <v>6.0999999999999999E-2</v>
      </c>
      <c r="N7" s="27">
        <v>5.8000000000000003E-2</v>
      </c>
      <c r="O7" s="28">
        <v>6.4000000000000001E-2</v>
      </c>
      <c r="P7" s="28">
        <v>6.2E-2</v>
      </c>
      <c r="Q7" s="29">
        <v>6.2E-2</v>
      </c>
      <c r="R7" s="27">
        <v>6.0999999999999999E-2</v>
      </c>
      <c r="S7" s="28">
        <v>6.7000000000000004E-2</v>
      </c>
      <c r="T7" s="28">
        <v>6.9000000000000006E-2</v>
      </c>
      <c r="U7" s="29">
        <v>6.5000000000000002E-2</v>
      </c>
    </row>
    <row r="8" spans="1:21" ht="36" x14ac:dyDescent="0.3">
      <c r="A8" s="341"/>
      <c r="B8" s="22"/>
      <c r="C8" s="342"/>
      <c r="D8" s="31"/>
      <c r="E8" s="31" t="s">
        <v>20</v>
      </c>
      <c r="F8" s="32"/>
      <c r="G8" s="33"/>
      <c r="H8" s="33"/>
      <c r="I8" s="34">
        <v>0.36299999999999999</v>
      </c>
      <c r="J8" s="32">
        <v>0.35699999999999998</v>
      </c>
      <c r="K8" s="33">
        <v>0.35399999999999998</v>
      </c>
      <c r="L8" s="33">
        <v>0.35799999999999998</v>
      </c>
      <c r="M8" s="34">
        <v>0.36699999999999999</v>
      </c>
      <c r="N8" s="35">
        <v>0.35799999999999998</v>
      </c>
      <c r="O8" s="33">
        <v>0.33700000000000002</v>
      </c>
      <c r="P8" s="33">
        <v>0.34100000000000003</v>
      </c>
      <c r="Q8" s="34">
        <v>0.36599999999999999</v>
      </c>
      <c r="R8" s="36">
        <v>0.35599999999999998</v>
      </c>
      <c r="S8" s="37">
        <v>0.33500000000000002</v>
      </c>
      <c r="T8" s="37">
        <v>0.35099999999999998</v>
      </c>
      <c r="U8" s="38">
        <v>0.35699999999999998</v>
      </c>
    </row>
    <row r="9" spans="1:21" ht="37.5" customHeight="1" x14ac:dyDescent="0.3">
      <c r="A9" s="341"/>
      <c r="B9" s="22"/>
      <c r="C9" s="341" t="s">
        <v>21</v>
      </c>
      <c r="D9" s="23" t="s">
        <v>197</v>
      </c>
      <c r="E9" s="23" t="s">
        <v>22</v>
      </c>
      <c r="F9" s="39"/>
      <c r="G9" s="39"/>
      <c r="H9" s="39"/>
      <c r="I9" s="39">
        <f>I22+I35</f>
        <v>1044300</v>
      </c>
      <c r="J9" s="39">
        <f>J22+J35</f>
        <v>1025300</v>
      </c>
      <c r="K9" s="39">
        <f>'[1]נתונים מרכזיים '!I7</f>
        <v>979200</v>
      </c>
      <c r="L9" s="39">
        <f>'[1]נתונים מרכזיים '!J7</f>
        <v>963700</v>
      </c>
      <c r="M9" s="39">
        <f>'[1]נתונים מרכזיים '!K7</f>
        <v>1006633.0317145546</v>
      </c>
      <c r="N9" s="39">
        <f>'[1]נתונים מרכזיים '!L7</f>
        <v>960456.09692419413</v>
      </c>
      <c r="O9" s="39">
        <f>'[1]נתונים מרכזיים '!M7</f>
        <v>921053.04201862402</v>
      </c>
      <c r="P9" s="39">
        <f>'[1]נתונים מרכזיים '!N7</f>
        <v>934638.83708332828</v>
      </c>
      <c r="Q9" s="39">
        <f>'[1]נתונים מרכזיים '!O7</f>
        <v>967358.34813617286</v>
      </c>
      <c r="R9" s="39">
        <f>'[1]נתונים מרכזיים '!P7</f>
        <v>948726.5326134623</v>
      </c>
      <c r="S9" s="39">
        <f>'[1]נתונים מרכזיים '!Q7</f>
        <v>925872.13082922506</v>
      </c>
      <c r="T9" s="39">
        <f>'[1]נתונים מרכזיים '!R7</f>
        <v>954391.93380356079</v>
      </c>
      <c r="U9" s="39">
        <f>'[1]נתונים מרכזיים '!S7</f>
        <v>0</v>
      </c>
    </row>
    <row r="10" spans="1:21" ht="36" x14ac:dyDescent="0.3">
      <c r="A10" s="341"/>
      <c r="B10" s="22"/>
      <c r="C10" s="341"/>
      <c r="D10" s="23"/>
      <c r="E10" s="23" t="s">
        <v>15</v>
      </c>
      <c r="F10" s="40"/>
      <c r="G10" s="40"/>
      <c r="H10" s="40"/>
      <c r="I10" s="40">
        <f t="shared" ref="I10:U15" si="0">I$9*I3</f>
        <v>65790.899999999994</v>
      </c>
      <c r="J10" s="40">
        <f t="shared" si="0"/>
        <v>71771</v>
      </c>
      <c r="K10" s="40">
        <f t="shared" si="0"/>
        <v>59731.199999999997</v>
      </c>
      <c r="L10" s="40">
        <f t="shared" si="0"/>
        <v>54930.9</v>
      </c>
      <c r="M10" s="40">
        <f t="shared" si="0"/>
        <v>54358.183712585953</v>
      </c>
      <c r="N10" s="40">
        <f t="shared" si="0"/>
        <v>57627.365815451645</v>
      </c>
      <c r="O10" s="41">
        <f t="shared" si="0"/>
        <v>54342.129479098818</v>
      </c>
      <c r="P10" s="41">
        <f t="shared" si="0"/>
        <v>65424.718595832986</v>
      </c>
      <c r="Q10" s="39">
        <f t="shared" si="0"/>
        <v>62878.292628851239</v>
      </c>
      <c r="R10" s="40">
        <f t="shared" si="0"/>
        <v>63564.677685101975</v>
      </c>
      <c r="S10" s="41">
        <f t="shared" si="0"/>
        <v>58329.944242241181</v>
      </c>
      <c r="T10" s="41">
        <f t="shared" si="0"/>
        <v>66807.435366249265</v>
      </c>
      <c r="U10" s="39">
        <f t="shared" si="0"/>
        <v>0</v>
      </c>
    </row>
    <row r="11" spans="1:21" ht="72" x14ac:dyDescent="0.3">
      <c r="A11" s="341"/>
      <c r="B11" s="22"/>
      <c r="C11" s="341"/>
      <c r="D11" s="23"/>
      <c r="E11" s="23" t="s">
        <v>16</v>
      </c>
      <c r="F11" s="40"/>
      <c r="G11" s="40"/>
      <c r="H11" s="40"/>
      <c r="I11" s="40">
        <f t="shared" si="0"/>
        <v>132626.1</v>
      </c>
      <c r="J11" s="40">
        <f t="shared" si="0"/>
        <v>119960.1</v>
      </c>
      <c r="K11" s="40">
        <f t="shared" si="0"/>
        <v>119462.39999999999</v>
      </c>
      <c r="L11" s="40">
        <f t="shared" si="0"/>
        <v>125281</v>
      </c>
      <c r="M11" s="40">
        <f t="shared" si="0"/>
        <v>122809.22986917566</v>
      </c>
      <c r="N11" s="40">
        <f t="shared" si="0"/>
        <v>127740.66089091783</v>
      </c>
      <c r="O11" s="41">
        <f t="shared" si="0"/>
        <v>121579.00154645837</v>
      </c>
      <c r="P11" s="41">
        <f t="shared" si="0"/>
        <v>122437.68765791602</v>
      </c>
      <c r="Q11" s="39">
        <f t="shared" si="0"/>
        <v>121887.15186515778</v>
      </c>
      <c r="R11" s="40">
        <f t="shared" si="0"/>
        <v>123334.4492397501</v>
      </c>
      <c r="S11" s="41">
        <f t="shared" si="0"/>
        <v>118511.63274614081</v>
      </c>
      <c r="T11" s="41">
        <f t="shared" si="0"/>
        <v>125025.34332826646</v>
      </c>
      <c r="U11" s="39">
        <f t="shared" si="0"/>
        <v>0</v>
      </c>
    </row>
    <row r="12" spans="1:21" ht="18" x14ac:dyDescent="0.3">
      <c r="A12" s="341"/>
      <c r="B12" s="22"/>
      <c r="C12" s="341"/>
      <c r="D12" s="23"/>
      <c r="E12" s="23" t="s">
        <v>17</v>
      </c>
      <c r="F12" s="40"/>
      <c r="G12" s="40"/>
      <c r="H12" s="40"/>
      <c r="I12" s="40">
        <f t="shared" si="0"/>
        <v>170220.9</v>
      </c>
      <c r="J12" s="40">
        <f t="shared" si="0"/>
        <v>181478.09999999998</v>
      </c>
      <c r="K12" s="40">
        <f t="shared" si="0"/>
        <v>176256</v>
      </c>
      <c r="L12" s="40">
        <f t="shared" si="0"/>
        <v>162865.30000000002</v>
      </c>
      <c r="M12" s="40">
        <f t="shared" si="0"/>
        <v>169114.34932804518</v>
      </c>
      <c r="N12" s="40">
        <f t="shared" si="0"/>
        <v>174803.00964020332</v>
      </c>
      <c r="O12" s="41">
        <f t="shared" si="0"/>
        <v>170394.81277344545</v>
      </c>
      <c r="P12" s="41">
        <f t="shared" si="0"/>
        <v>162627.1576524991</v>
      </c>
      <c r="Q12" s="39">
        <f t="shared" si="0"/>
        <v>161548.84413874088</v>
      </c>
      <c r="R12" s="40">
        <f t="shared" si="0"/>
        <v>163180.96360951551</v>
      </c>
      <c r="S12" s="41">
        <f t="shared" si="0"/>
        <v>167582.85568008973</v>
      </c>
      <c r="T12" s="41">
        <f t="shared" si="0"/>
        <v>156520.27714378398</v>
      </c>
      <c r="U12" s="39">
        <f t="shared" si="0"/>
        <v>0</v>
      </c>
    </row>
    <row r="13" spans="1:21" ht="36" x14ac:dyDescent="0.3">
      <c r="A13" s="341"/>
      <c r="B13" s="22"/>
      <c r="C13" s="341"/>
      <c r="D13" s="23"/>
      <c r="E13" s="23" t="s">
        <v>18</v>
      </c>
      <c r="F13" s="40"/>
      <c r="G13" s="40"/>
      <c r="H13" s="40"/>
      <c r="I13" s="40">
        <f t="shared" si="0"/>
        <v>231834.6</v>
      </c>
      <c r="J13" s="40">
        <f t="shared" si="0"/>
        <v>224540.7</v>
      </c>
      <c r="K13" s="40">
        <f t="shared" si="0"/>
        <v>224236.80000000002</v>
      </c>
      <c r="L13" s="40">
        <f t="shared" si="0"/>
        <v>218759.9</v>
      </c>
      <c r="M13" s="40">
        <f t="shared" si="0"/>
        <v>229512.33123091847</v>
      </c>
      <c r="N13" s="40">
        <f t="shared" si="0"/>
        <v>200735.32425715658</v>
      </c>
      <c r="O13" s="41">
        <f t="shared" si="0"/>
        <v>205394.82837015315</v>
      </c>
      <c r="P13" s="41">
        <f t="shared" si="0"/>
        <v>207489.82183249888</v>
      </c>
      <c r="Q13" s="39">
        <f t="shared" si="0"/>
        <v>207014.686501141</v>
      </c>
      <c r="R13" s="40">
        <f t="shared" si="0"/>
        <v>203027.47797928093</v>
      </c>
      <c r="S13" s="41">
        <f t="shared" si="0"/>
        <v>209247.10156740487</v>
      </c>
      <c r="T13" s="41">
        <f t="shared" si="0"/>
        <v>205194.26576776558</v>
      </c>
      <c r="U13" s="39">
        <f t="shared" si="0"/>
        <v>0</v>
      </c>
    </row>
    <row r="14" spans="1:21" ht="54" x14ac:dyDescent="0.3">
      <c r="A14" s="341"/>
      <c r="B14" s="22"/>
      <c r="C14" s="341"/>
      <c r="D14" s="23"/>
      <c r="E14" s="23" t="s">
        <v>19</v>
      </c>
      <c r="F14" s="40"/>
      <c r="G14" s="40"/>
      <c r="H14" s="40"/>
      <c r="I14" s="40">
        <f t="shared" si="0"/>
        <v>64746.6</v>
      </c>
      <c r="J14" s="40">
        <f t="shared" si="0"/>
        <v>61518</v>
      </c>
      <c r="K14" s="40">
        <f t="shared" si="0"/>
        <v>52876.800000000003</v>
      </c>
      <c r="L14" s="40">
        <f t="shared" si="0"/>
        <v>56858.299999999996</v>
      </c>
      <c r="M14" s="40">
        <f t="shared" si="0"/>
        <v>61404.614934587829</v>
      </c>
      <c r="N14" s="40">
        <f t="shared" si="0"/>
        <v>55706.453621603265</v>
      </c>
      <c r="O14" s="41">
        <f t="shared" si="0"/>
        <v>58947.39468919194</v>
      </c>
      <c r="P14" s="41">
        <f t="shared" si="0"/>
        <v>57947.607899166353</v>
      </c>
      <c r="Q14" s="39">
        <f t="shared" si="0"/>
        <v>59976.217584442718</v>
      </c>
      <c r="R14" s="40">
        <f t="shared" si="0"/>
        <v>57872.318489421203</v>
      </c>
      <c r="S14" s="41">
        <f t="shared" si="0"/>
        <v>62033.432765558086</v>
      </c>
      <c r="T14" s="41">
        <f t="shared" si="0"/>
        <v>65853.043432445702</v>
      </c>
      <c r="U14" s="39">
        <f t="shared" si="0"/>
        <v>0</v>
      </c>
    </row>
    <row r="15" spans="1:21" ht="36.5" thickBot="1" x14ac:dyDescent="0.35">
      <c r="A15" s="341"/>
      <c r="B15" s="22"/>
      <c r="C15" s="342"/>
      <c r="D15" s="31"/>
      <c r="E15" s="31" t="s">
        <v>20</v>
      </c>
      <c r="F15" s="42"/>
      <c r="G15" s="42"/>
      <c r="H15" s="42"/>
      <c r="I15" s="42">
        <f t="shared" si="0"/>
        <v>379080.89999999997</v>
      </c>
      <c r="J15" s="42">
        <f t="shared" si="0"/>
        <v>366032.1</v>
      </c>
      <c r="K15" s="42">
        <f t="shared" si="0"/>
        <v>346636.79999999999</v>
      </c>
      <c r="L15" s="42">
        <f t="shared" si="0"/>
        <v>345004.6</v>
      </c>
      <c r="M15" s="42">
        <f t="shared" si="0"/>
        <v>369434.32263924152</v>
      </c>
      <c r="N15" s="42">
        <f t="shared" si="0"/>
        <v>343843.2826988615</v>
      </c>
      <c r="O15" s="43">
        <f t="shared" si="0"/>
        <v>310394.87516027631</v>
      </c>
      <c r="P15" s="43">
        <f t="shared" si="0"/>
        <v>318711.84344541497</v>
      </c>
      <c r="Q15" s="44">
        <f t="shared" si="0"/>
        <v>354053.15541783924</v>
      </c>
      <c r="R15" s="42">
        <f t="shared" si="0"/>
        <v>337746.64561039256</v>
      </c>
      <c r="S15" s="43">
        <f t="shared" si="0"/>
        <v>310167.16382779041</v>
      </c>
      <c r="T15" s="43">
        <f t="shared" si="0"/>
        <v>334991.5687650498</v>
      </c>
      <c r="U15" s="44">
        <f t="shared" si="0"/>
        <v>0</v>
      </c>
    </row>
    <row r="16" spans="1:21" ht="37.5" customHeight="1" x14ac:dyDescent="0.3">
      <c r="A16" s="343" t="s">
        <v>23</v>
      </c>
      <c r="B16" s="45" t="s">
        <v>13</v>
      </c>
      <c r="C16" s="343" t="s">
        <v>14</v>
      </c>
      <c r="D16" s="46" t="s">
        <v>197</v>
      </c>
      <c r="E16" s="46" t="s">
        <v>15</v>
      </c>
      <c r="F16" s="16"/>
      <c r="G16" s="17"/>
      <c r="H16" s="17"/>
      <c r="I16" s="18">
        <v>6.7000000000000004E-2</v>
      </c>
      <c r="J16" s="16">
        <v>7.0999999999999994E-2</v>
      </c>
      <c r="K16" s="17">
        <v>6.8000000000000005E-2</v>
      </c>
      <c r="L16" s="17">
        <v>6.4000000000000001E-2</v>
      </c>
      <c r="M16" s="18">
        <v>5.7000000000000002E-2</v>
      </c>
      <c r="N16" s="16">
        <v>6.3E-2</v>
      </c>
      <c r="O16" s="17">
        <v>6.0999999999999999E-2</v>
      </c>
      <c r="P16" s="17">
        <v>7.3999999999999996E-2</v>
      </c>
      <c r="Q16" s="18">
        <v>6.4000000000000001E-2</v>
      </c>
      <c r="R16" s="16">
        <v>6.9000000000000006E-2</v>
      </c>
      <c r="S16" s="20">
        <v>6.7000000000000004E-2</v>
      </c>
      <c r="T16" s="20">
        <v>7.8E-2</v>
      </c>
      <c r="U16" s="21">
        <v>7.8E-2</v>
      </c>
    </row>
    <row r="17" spans="1:23" ht="72" x14ac:dyDescent="0.3">
      <c r="A17" s="344"/>
      <c r="B17" s="47"/>
      <c r="C17" s="344"/>
      <c r="D17" s="48"/>
      <c r="E17" s="48" t="s">
        <v>16</v>
      </c>
      <c r="F17" s="24"/>
      <c r="G17" s="25"/>
      <c r="H17" s="25"/>
      <c r="I17" s="26">
        <v>0.14799999999999999</v>
      </c>
      <c r="J17" s="24">
        <v>0.13900000000000001</v>
      </c>
      <c r="K17" s="25">
        <v>0.14299999999999999</v>
      </c>
      <c r="L17" s="25">
        <v>0.151</v>
      </c>
      <c r="M17" s="26">
        <v>0.14199999999999999</v>
      </c>
      <c r="N17" s="24">
        <v>0.16</v>
      </c>
      <c r="O17" s="25">
        <v>0.156</v>
      </c>
      <c r="P17" s="25">
        <v>0.153</v>
      </c>
      <c r="Q17" s="26">
        <v>0.154</v>
      </c>
      <c r="R17" s="24">
        <v>0.159</v>
      </c>
      <c r="S17" s="28">
        <v>0.157</v>
      </c>
      <c r="T17" s="28">
        <v>0.159</v>
      </c>
      <c r="U17" s="29">
        <v>0.16400000000000001</v>
      </c>
    </row>
    <row r="18" spans="1:23" ht="18" x14ac:dyDescent="0.3">
      <c r="A18" s="344"/>
      <c r="B18" s="47"/>
      <c r="C18" s="344"/>
      <c r="D18" s="48"/>
      <c r="E18" s="48" t="s">
        <v>17</v>
      </c>
      <c r="F18" s="24"/>
      <c r="G18" s="25"/>
      <c r="H18" s="25"/>
      <c r="I18" s="26">
        <v>0.20699999999999999</v>
      </c>
      <c r="J18" s="24">
        <v>0.23200000000000001</v>
      </c>
      <c r="K18" s="25">
        <v>0.23100000000000001</v>
      </c>
      <c r="L18" s="25">
        <v>0.21299999999999999</v>
      </c>
      <c r="M18" s="26">
        <v>0.215</v>
      </c>
      <c r="N18" s="24">
        <v>0.23799999999999999</v>
      </c>
      <c r="O18" s="25">
        <v>0.23599999999999999</v>
      </c>
      <c r="P18" s="25">
        <v>0.224</v>
      </c>
      <c r="Q18" s="26">
        <v>0.216</v>
      </c>
      <c r="R18" s="24">
        <v>0.223</v>
      </c>
      <c r="S18" s="28">
        <v>0.23</v>
      </c>
      <c r="T18" s="28">
        <v>0.20799999999999999</v>
      </c>
      <c r="U18" s="29">
        <v>0.21299999999999999</v>
      </c>
    </row>
    <row r="19" spans="1:23" ht="36" x14ac:dyDescent="0.3">
      <c r="A19" s="344"/>
      <c r="B19" s="47"/>
      <c r="C19" s="344"/>
      <c r="D19" s="48"/>
      <c r="E19" s="49" t="s">
        <v>18</v>
      </c>
      <c r="F19" s="24"/>
      <c r="G19" s="25"/>
      <c r="H19" s="28"/>
      <c r="I19" s="29">
        <v>0.221</v>
      </c>
      <c r="J19" s="24">
        <v>0.222</v>
      </c>
      <c r="K19" s="25">
        <v>0.22600000000000001</v>
      </c>
      <c r="L19" s="28">
        <v>0.23200000000000001</v>
      </c>
      <c r="M19" s="29">
        <v>0.23200000000000001</v>
      </c>
      <c r="N19" s="27">
        <v>0.20699999999999999</v>
      </c>
      <c r="O19" s="28">
        <v>0.221</v>
      </c>
      <c r="P19" s="28">
        <v>0.219</v>
      </c>
      <c r="Q19" s="29">
        <v>0.219</v>
      </c>
      <c r="R19" s="27">
        <v>0.219</v>
      </c>
      <c r="S19" s="28">
        <v>0.22900000000000001</v>
      </c>
      <c r="T19" s="28">
        <v>0.216</v>
      </c>
      <c r="U19" s="29">
        <v>0.2</v>
      </c>
    </row>
    <row r="20" spans="1:23" ht="54" x14ac:dyDescent="0.3">
      <c r="A20" s="344"/>
      <c r="B20" s="47"/>
      <c r="C20" s="344"/>
      <c r="D20" s="48"/>
      <c r="E20" s="49" t="s">
        <v>19</v>
      </c>
      <c r="F20" s="24"/>
      <c r="G20" s="25"/>
      <c r="H20" s="28"/>
      <c r="I20" s="29">
        <v>5.6000000000000001E-2</v>
      </c>
      <c r="J20" s="24">
        <v>5.1999999999999998E-2</v>
      </c>
      <c r="K20" s="25">
        <v>4.2000000000000003E-2</v>
      </c>
      <c r="L20" s="28">
        <v>4.9000000000000002E-2</v>
      </c>
      <c r="M20" s="29">
        <v>5.2999999999999999E-2</v>
      </c>
      <c r="N20" s="27">
        <v>4.7E-2</v>
      </c>
      <c r="O20" s="28">
        <v>5.5E-2</v>
      </c>
      <c r="P20" s="28">
        <v>5.5E-2</v>
      </c>
      <c r="Q20" s="29">
        <v>5.5E-2</v>
      </c>
      <c r="R20" s="27">
        <v>4.9000000000000002E-2</v>
      </c>
      <c r="S20" s="28">
        <v>5.5E-2</v>
      </c>
      <c r="T20" s="28">
        <v>6.6000000000000003E-2</v>
      </c>
      <c r="U20" s="29">
        <v>6.7000000000000004E-2</v>
      </c>
    </row>
    <row r="21" spans="1:23" ht="36" x14ac:dyDescent="0.3">
      <c r="A21" s="344"/>
      <c r="B21" s="47"/>
      <c r="C21" s="345"/>
      <c r="D21" s="50"/>
      <c r="E21" s="50" t="s">
        <v>20</v>
      </c>
      <c r="F21" s="32"/>
      <c r="G21" s="33"/>
      <c r="H21" s="33"/>
      <c r="I21" s="34">
        <v>0.30099999999999999</v>
      </c>
      <c r="J21" s="32">
        <v>0.28399999999999997</v>
      </c>
      <c r="K21" s="33">
        <v>0.28999999999999998</v>
      </c>
      <c r="L21" s="33">
        <v>0.29099999999999998</v>
      </c>
      <c r="M21" s="34">
        <v>0.30099999999999999</v>
      </c>
      <c r="N21" s="35">
        <v>0.28499999999999998</v>
      </c>
      <c r="O21" s="33">
        <v>0.27100000000000002</v>
      </c>
      <c r="P21" s="33">
        <v>0.27500000000000002</v>
      </c>
      <c r="Q21" s="34">
        <v>0.29199999999999998</v>
      </c>
      <c r="R21" s="35">
        <v>0.28100000000000003</v>
      </c>
      <c r="S21" s="37">
        <v>0.26200000000000001</v>
      </c>
      <c r="T21" s="37">
        <v>0.27300000000000002</v>
      </c>
      <c r="U21" s="38">
        <v>0.27800000000000002</v>
      </c>
    </row>
    <row r="22" spans="1:23" ht="37.5" customHeight="1" x14ac:dyDescent="0.3">
      <c r="A22" s="344"/>
      <c r="B22" s="47"/>
      <c r="C22" s="344" t="s">
        <v>21</v>
      </c>
      <c r="D22" s="48" t="s">
        <v>197</v>
      </c>
      <c r="E22" s="48" t="s">
        <v>22</v>
      </c>
      <c r="F22" s="39"/>
      <c r="G22" s="39"/>
      <c r="H22" s="39"/>
      <c r="I22" s="39">
        <f>'[1]נתונים מרכזיים '!G41+'[1]נתונים מרכזיים '!G43</f>
        <v>764600</v>
      </c>
      <c r="J22" s="39">
        <f>'[1]נתונים מרכזיים '!H41+'[1]נתונים מרכזיים '!H43</f>
        <v>760900</v>
      </c>
      <c r="K22" s="39">
        <f>'[1]נתונים מרכזיים '!I41+'[1]נתונים מרכזיים '!I43</f>
        <v>747900</v>
      </c>
      <c r="L22" s="39">
        <f>'[1]נתונים מרכזיים '!J41+'[1]נתונים מרכזיים '!J43</f>
        <v>735000</v>
      </c>
      <c r="M22" s="39">
        <f>'[1]נתונים מרכזיים '!K41+'[1]נתונים מרכזיים '!K43</f>
        <v>741740.70498428377</v>
      </c>
      <c r="N22" s="39">
        <f>'[1]נתונים מרכזיים '!L41</f>
        <v>702659.5275639249</v>
      </c>
      <c r="O22" s="39">
        <f>'[1]נתונים מרכזיים '!M41</f>
        <v>665205.96362425049</v>
      </c>
      <c r="P22" s="39">
        <f>'[1]נתונים מרכזיים '!N41</f>
        <v>659054.60877457587</v>
      </c>
      <c r="Q22" s="39">
        <f>'[1]נתונים מרכזיים '!O41</f>
        <v>674607.45925925928</v>
      </c>
      <c r="R22" s="39">
        <f>'[1]נתונים מרכזיים '!P41</f>
        <v>658943.59556368261</v>
      </c>
      <c r="S22" s="39">
        <f>'[1]נתונים מרכזיים '!Q41</f>
        <v>639128.76271776995</v>
      </c>
      <c r="T22" s="39">
        <f>'[1]נתונים מרכזיים '!R41</f>
        <v>641472.94446548447</v>
      </c>
      <c r="U22" s="39">
        <f>'[1]נתונים מרכזיים '!S41</f>
        <v>0</v>
      </c>
      <c r="V22" s="51">
        <f>J22-N22</f>
        <v>58240.472436075099</v>
      </c>
      <c r="W22" s="51">
        <f t="shared" ref="W22:W28" si="1">AVERAGE(J22:M22)-AVERAGE(N22:Q22)</f>
        <v>71003.286440568278</v>
      </c>
    </row>
    <row r="23" spans="1:23" ht="36" x14ac:dyDescent="0.3">
      <c r="A23" s="344"/>
      <c r="B23" s="47"/>
      <c r="C23" s="344"/>
      <c r="D23" s="48"/>
      <c r="E23" s="48" t="s">
        <v>15</v>
      </c>
      <c r="F23" s="40"/>
      <c r="G23" s="40"/>
      <c r="H23" s="40"/>
      <c r="I23" s="40">
        <f t="shared" ref="I23:U28" si="2">I$22*I16</f>
        <v>51228.200000000004</v>
      </c>
      <c r="J23" s="40">
        <f t="shared" si="2"/>
        <v>54023.899999999994</v>
      </c>
      <c r="K23" s="40">
        <f t="shared" si="2"/>
        <v>50857.200000000004</v>
      </c>
      <c r="L23" s="40">
        <f t="shared" si="2"/>
        <v>47040</v>
      </c>
      <c r="M23" s="40">
        <f t="shared" si="2"/>
        <v>42279.220184104175</v>
      </c>
      <c r="N23" s="40">
        <f t="shared" si="2"/>
        <v>44267.55023652727</v>
      </c>
      <c r="O23" s="41">
        <f t="shared" si="2"/>
        <v>40577.563781079276</v>
      </c>
      <c r="P23" s="41">
        <f t="shared" si="2"/>
        <v>48770.041049318614</v>
      </c>
      <c r="Q23" s="39">
        <f t="shared" si="2"/>
        <v>43174.877392592593</v>
      </c>
      <c r="R23" s="40">
        <f t="shared" si="2"/>
        <v>45467.108093894101</v>
      </c>
      <c r="S23" s="41">
        <f t="shared" si="2"/>
        <v>42821.627102090592</v>
      </c>
      <c r="T23" s="41">
        <f t="shared" si="2"/>
        <v>50034.889668307791</v>
      </c>
      <c r="U23" s="39">
        <f t="shared" si="2"/>
        <v>0</v>
      </c>
      <c r="V23" s="51">
        <f t="shared" ref="V23:V41" si="3">J23-N23</f>
        <v>9756.3497634727246</v>
      </c>
      <c r="W23" s="51">
        <f t="shared" si="1"/>
        <v>4352.5719311466019</v>
      </c>
    </row>
    <row r="24" spans="1:23" ht="72" x14ac:dyDescent="0.3">
      <c r="A24" s="344"/>
      <c r="B24" s="47"/>
      <c r="C24" s="344"/>
      <c r="D24" s="48"/>
      <c r="E24" s="48" t="s">
        <v>16</v>
      </c>
      <c r="F24" s="40"/>
      <c r="G24" s="40"/>
      <c r="H24" s="40"/>
      <c r="I24" s="40">
        <f t="shared" si="2"/>
        <v>113160.79999999999</v>
      </c>
      <c r="J24" s="40">
        <f t="shared" si="2"/>
        <v>105765.1</v>
      </c>
      <c r="K24" s="40">
        <f t="shared" si="2"/>
        <v>106949.7</v>
      </c>
      <c r="L24" s="40">
        <f t="shared" si="2"/>
        <v>110985</v>
      </c>
      <c r="M24" s="40">
        <f t="shared" si="2"/>
        <v>105327.18010776829</v>
      </c>
      <c r="N24" s="40">
        <f t="shared" si="2"/>
        <v>112425.52441022798</v>
      </c>
      <c r="O24" s="41">
        <f t="shared" si="2"/>
        <v>103772.13032538307</v>
      </c>
      <c r="P24" s="41">
        <f t="shared" si="2"/>
        <v>100835.3551425101</v>
      </c>
      <c r="Q24" s="39">
        <f t="shared" si="2"/>
        <v>103889.54872592592</v>
      </c>
      <c r="R24" s="40">
        <f t="shared" si="2"/>
        <v>104772.03169462553</v>
      </c>
      <c r="S24" s="41">
        <f t="shared" si="2"/>
        <v>100343.21574668988</v>
      </c>
      <c r="T24" s="41">
        <f t="shared" si="2"/>
        <v>101994.19817001204</v>
      </c>
      <c r="U24" s="39">
        <f t="shared" si="2"/>
        <v>0</v>
      </c>
      <c r="V24" s="51">
        <f t="shared" si="3"/>
        <v>-6660.4244102279772</v>
      </c>
      <c r="W24" s="51">
        <f t="shared" si="1"/>
        <v>2026.1053759303031</v>
      </c>
    </row>
    <row r="25" spans="1:23" ht="18" x14ac:dyDescent="0.3">
      <c r="A25" s="344"/>
      <c r="B25" s="47"/>
      <c r="C25" s="344"/>
      <c r="D25" s="48"/>
      <c r="E25" s="48" t="s">
        <v>17</v>
      </c>
      <c r="F25" s="40"/>
      <c r="G25" s="40"/>
      <c r="H25" s="40"/>
      <c r="I25" s="40">
        <f t="shared" si="2"/>
        <v>158272.19999999998</v>
      </c>
      <c r="J25" s="40">
        <f t="shared" si="2"/>
        <v>176528.80000000002</v>
      </c>
      <c r="K25" s="40">
        <f t="shared" si="2"/>
        <v>172764.9</v>
      </c>
      <c r="L25" s="40">
        <f t="shared" si="2"/>
        <v>156555</v>
      </c>
      <c r="M25" s="40">
        <f t="shared" si="2"/>
        <v>159474.25157162102</v>
      </c>
      <c r="N25" s="40">
        <f t="shared" si="2"/>
        <v>167232.96756021411</v>
      </c>
      <c r="O25" s="41">
        <f t="shared" si="2"/>
        <v>156988.60741532312</v>
      </c>
      <c r="P25" s="41">
        <f t="shared" si="2"/>
        <v>147628.23236550498</v>
      </c>
      <c r="Q25" s="39">
        <f t="shared" si="2"/>
        <v>145715.21119999999</v>
      </c>
      <c r="R25" s="40">
        <f t="shared" si="2"/>
        <v>146944.42181070123</v>
      </c>
      <c r="S25" s="41">
        <f t="shared" si="2"/>
        <v>146999.6154250871</v>
      </c>
      <c r="T25" s="41">
        <f t="shared" si="2"/>
        <v>133426.37244882077</v>
      </c>
      <c r="U25" s="39">
        <f t="shared" si="2"/>
        <v>0</v>
      </c>
      <c r="V25" s="51">
        <f t="shared" si="3"/>
        <v>9295.8324397859105</v>
      </c>
      <c r="W25" s="51">
        <f t="shared" si="1"/>
        <v>11939.483257644693</v>
      </c>
    </row>
    <row r="26" spans="1:23" ht="36" x14ac:dyDescent="0.3">
      <c r="A26" s="344"/>
      <c r="B26" s="47"/>
      <c r="C26" s="344"/>
      <c r="D26" s="48"/>
      <c r="E26" s="48" t="s">
        <v>18</v>
      </c>
      <c r="F26" s="40"/>
      <c r="G26" s="40"/>
      <c r="H26" s="40"/>
      <c r="I26" s="40">
        <f t="shared" si="2"/>
        <v>168976.6</v>
      </c>
      <c r="J26" s="40">
        <f t="shared" si="2"/>
        <v>168919.8</v>
      </c>
      <c r="K26" s="40">
        <f t="shared" si="2"/>
        <v>169025.4</v>
      </c>
      <c r="L26" s="40">
        <f t="shared" si="2"/>
        <v>170520</v>
      </c>
      <c r="M26" s="40">
        <f t="shared" si="2"/>
        <v>172083.84355635385</v>
      </c>
      <c r="N26" s="40">
        <f t="shared" si="2"/>
        <v>145450.52220573244</v>
      </c>
      <c r="O26" s="41">
        <f t="shared" si="2"/>
        <v>147010.51796095935</v>
      </c>
      <c r="P26" s="41">
        <f t="shared" si="2"/>
        <v>144332.95932163211</v>
      </c>
      <c r="Q26" s="39">
        <f t="shared" si="2"/>
        <v>147739.03357777779</v>
      </c>
      <c r="R26" s="40">
        <f t="shared" si="2"/>
        <v>144308.64742844648</v>
      </c>
      <c r="S26" s="41">
        <f t="shared" si="2"/>
        <v>146360.48666236934</v>
      </c>
      <c r="T26" s="41">
        <f t="shared" si="2"/>
        <v>138558.15600454464</v>
      </c>
      <c r="U26" s="39">
        <f t="shared" si="2"/>
        <v>0</v>
      </c>
      <c r="V26" s="51">
        <f t="shared" si="3"/>
        <v>23469.277794267546</v>
      </c>
      <c r="W26" s="51">
        <f t="shared" si="1"/>
        <v>24004.002622563043</v>
      </c>
    </row>
    <row r="27" spans="1:23" ht="54" x14ac:dyDescent="0.3">
      <c r="A27" s="344"/>
      <c r="B27" s="47"/>
      <c r="C27" s="344"/>
      <c r="D27" s="48"/>
      <c r="E27" s="48" t="s">
        <v>19</v>
      </c>
      <c r="F27" s="40"/>
      <c r="G27" s="40"/>
      <c r="H27" s="40"/>
      <c r="I27" s="40">
        <f t="shared" si="2"/>
        <v>42817.599999999999</v>
      </c>
      <c r="J27" s="40">
        <f t="shared" si="2"/>
        <v>39566.799999999996</v>
      </c>
      <c r="K27" s="40">
        <f t="shared" si="2"/>
        <v>31411.800000000003</v>
      </c>
      <c r="L27" s="40">
        <f t="shared" si="2"/>
        <v>36015</v>
      </c>
      <c r="M27" s="40">
        <f t="shared" si="2"/>
        <v>39312.257364167039</v>
      </c>
      <c r="N27" s="40">
        <f t="shared" si="2"/>
        <v>33024.997795504467</v>
      </c>
      <c r="O27" s="41">
        <f t="shared" si="2"/>
        <v>36586.327999333778</v>
      </c>
      <c r="P27" s="41">
        <f t="shared" si="2"/>
        <v>36248.003482601671</v>
      </c>
      <c r="Q27" s="39">
        <f t="shared" si="2"/>
        <v>37103.410259259261</v>
      </c>
      <c r="R27" s="40">
        <f t="shared" si="2"/>
        <v>32288.236182620451</v>
      </c>
      <c r="S27" s="41">
        <f t="shared" si="2"/>
        <v>35152.081949477346</v>
      </c>
      <c r="T27" s="41">
        <f t="shared" si="2"/>
        <v>42337.214334721975</v>
      </c>
      <c r="U27" s="39">
        <f t="shared" si="2"/>
        <v>0</v>
      </c>
      <c r="V27" s="51">
        <f t="shared" si="3"/>
        <v>6541.8022044955287</v>
      </c>
      <c r="W27" s="51">
        <f t="shared" si="1"/>
        <v>835.77945686697058</v>
      </c>
    </row>
    <row r="28" spans="1:23" ht="36.5" thickBot="1" x14ac:dyDescent="0.35">
      <c r="A28" s="344"/>
      <c r="B28" s="47"/>
      <c r="C28" s="345"/>
      <c r="D28" s="50"/>
      <c r="E28" s="50" t="s">
        <v>20</v>
      </c>
      <c r="F28" s="42"/>
      <c r="G28" s="42"/>
      <c r="H28" s="42"/>
      <c r="I28" s="42">
        <f t="shared" si="2"/>
        <v>230144.6</v>
      </c>
      <c r="J28" s="42">
        <f t="shared" si="2"/>
        <v>216095.59999999998</v>
      </c>
      <c r="K28" s="42">
        <f t="shared" si="2"/>
        <v>216890.99999999997</v>
      </c>
      <c r="L28" s="42">
        <f t="shared" si="2"/>
        <v>213885</v>
      </c>
      <c r="M28" s="42">
        <f t="shared" si="2"/>
        <v>223263.95220026941</v>
      </c>
      <c r="N28" s="42">
        <f t="shared" si="2"/>
        <v>200257.96535571857</v>
      </c>
      <c r="O28" s="43">
        <f t="shared" si="2"/>
        <v>180270.81614217188</v>
      </c>
      <c r="P28" s="43">
        <f t="shared" si="2"/>
        <v>181240.01741300838</v>
      </c>
      <c r="Q28" s="44">
        <f t="shared" si="2"/>
        <v>196985.3781037037</v>
      </c>
      <c r="R28" s="42">
        <f t="shared" si="2"/>
        <v>185163.15035339483</v>
      </c>
      <c r="S28" s="43">
        <f t="shared" si="2"/>
        <v>167451.73583205574</v>
      </c>
      <c r="T28" s="43">
        <f t="shared" si="2"/>
        <v>175122.11383907727</v>
      </c>
      <c r="U28" s="44">
        <f t="shared" si="2"/>
        <v>0</v>
      </c>
      <c r="V28" s="51">
        <f t="shared" si="3"/>
        <v>15837.63464428141</v>
      </c>
      <c r="W28" s="51">
        <f t="shared" si="1"/>
        <v>27845.34379641671</v>
      </c>
    </row>
    <row r="29" spans="1:23" ht="37.5" customHeight="1" x14ac:dyDescent="0.3">
      <c r="A29" s="346" t="s">
        <v>24</v>
      </c>
      <c r="B29" s="52" t="s">
        <v>13</v>
      </c>
      <c r="C29" s="346" t="s">
        <v>14</v>
      </c>
      <c r="D29" s="53" t="s">
        <v>197</v>
      </c>
      <c r="E29" s="53" t="s">
        <v>15</v>
      </c>
      <c r="F29" s="16"/>
      <c r="G29" s="17"/>
      <c r="H29" s="17"/>
      <c r="I29" s="21">
        <v>5.2999999999999999E-2</v>
      </c>
      <c r="J29" s="16">
        <v>6.8000000000000005E-2</v>
      </c>
      <c r="K29" s="17">
        <v>3.9E-2</v>
      </c>
      <c r="L29" s="17">
        <v>3.5999999999999997E-2</v>
      </c>
      <c r="M29" s="21">
        <v>4.2999999999999997E-2</v>
      </c>
      <c r="N29" s="19">
        <v>5.1999999999999998E-2</v>
      </c>
      <c r="O29" s="20">
        <v>5.1999999999999998E-2</v>
      </c>
      <c r="P29" s="20">
        <v>5.7000000000000002E-2</v>
      </c>
      <c r="Q29" s="21">
        <v>6.8000000000000005E-2</v>
      </c>
      <c r="R29" s="19">
        <v>6.2E-2</v>
      </c>
      <c r="S29" s="20">
        <v>5.5E-2</v>
      </c>
      <c r="T29" s="20">
        <v>5.0999999999999997E-2</v>
      </c>
      <c r="U29" s="21">
        <v>4.7E-2</v>
      </c>
      <c r="V29" s="51"/>
      <c r="W29" s="51"/>
    </row>
    <row r="30" spans="1:23" ht="36" x14ac:dyDescent="0.3">
      <c r="A30" s="347"/>
      <c r="B30" s="54"/>
      <c r="C30" s="347"/>
      <c r="D30" s="55"/>
      <c r="E30" s="55" t="s">
        <v>25</v>
      </c>
      <c r="F30" s="24"/>
      <c r="G30" s="25"/>
      <c r="H30" s="25"/>
      <c r="I30" s="29">
        <v>6.5000000000000002E-2</v>
      </c>
      <c r="J30" s="24">
        <v>5.7000000000000002E-2</v>
      </c>
      <c r="K30" s="25">
        <v>0.06</v>
      </c>
      <c r="L30" s="25">
        <v>6.7000000000000004E-2</v>
      </c>
      <c r="M30" s="29">
        <v>6.4000000000000001E-2</v>
      </c>
      <c r="N30" s="27">
        <v>5.8000000000000003E-2</v>
      </c>
      <c r="O30" s="28">
        <v>0.06</v>
      </c>
      <c r="P30" s="28">
        <v>6.8000000000000005E-2</v>
      </c>
      <c r="Q30" s="29">
        <v>5.2999999999999999E-2</v>
      </c>
      <c r="R30" s="27">
        <v>5.8999999999999997E-2</v>
      </c>
      <c r="S30" s="28">
        <v>5.7000000000000002E-2</v>
      </c>
      <c r="T30" s="28">
        <v>6.5000000000000002E-2</v>
      </c>
      <c r="U30" s="29">
        <v>6.4000000000000001E-2</v>
      </c>
      <c r="V30" s="51"/>
      <c r="W30" s="51"/>
    </row>
    <row r="31" spans="1:23" ht="18.5" thickBot="1" x14ac:dyDescent="0.35">
      <c r="A31" s="347"/>
      <c r="B31" s="54"/>
      <c r="C31" s="347"/>
      <c r="D31" s="55"/>
      <c r="E31" s="55" t="s">
        <v>17</v>
      </c>
      <c r="F31" s="24"/>
      <c r="G31" s="25"/>
      <c r="H31" s="25"/>
      <c r="I31" s="29">
        <v>0.03</v>
      </c>
      <c r="J31" s="24">
        <v>2.8000000000000001E-2</v>
      </c>
      <c r="K31" s="25">
        <v>3.3000000000000002E-2</v>
      </c>
      <c r="L31" s="25">
        <v>4.1000000000000002E-2</v>
      </c>
      <c r="M31" s="29">
        <v>3.2000000000000001E-2</v>
      </c>
      <c r="N31" s="27">
        <v>2.5999999999999999E-2</v>
      </c>
      <c r="O31" s="28">
        <v>3.6999999999999998E-2</v>
      </c>
      <c r="P31" s="28">
        <v>3.5999999999999997E-2</v>
      </c>
      <c r="Q31" s="29">
        <v>4.1000000000000002E-2</v>
      </c>
      <c r="R31" s="27">
        <v>4.8000000000000001E-2</v>
      </c>
      <c r="S31" s="28">
        <v>5.8999999999999997E-2</v>
      </c>
      <c r="T31" s="28">
        <v>5.7000000000000002E-2</v>
      </c>
      <c r="U31" s="29">
        <v>6.9000000000000006E-2</v>
      </c>
      <c r="V31" s="51"/>
      <c r="W31" s="51"/>
    </row>
    <row r="32" spans="1:23" ht="36" x14ac:dyDescent="0.3">
      <c r="A32" s="347"/>
      <c r="B32" s="54"/>
      <c r="C32" s="347"/>
      <c r="D32" s="55"/>
      <c r="E32" s="56" t="s">
        <v>18</v>
      </c>
      <c r="F32" s="27"/>
      <c r="G32" s="17"/>
      <c r="H32" s="28"/>
      <c r="I32" s="29">
        <v>0.222</v>
      </c>
      <c r="J32" s="27">
        <v>0.214</v>
      </c>
      <c r="K32" s="17">
        <v>0.24</v>
      </c>
      <c r="L32" s="28">
        <v>0.21299999999999999</v>
      </c>
      <c r="M32" s="29">
        <v>0.216</v>
      </c>
      <c r="N32" s="27">
        <v>0.215</v>
      </c>
      <c r="O32" s="28">
        <v>0.23</v>
      </c>
      <c r="P32" s="28">
        <v>0.23100000000000001</v>
      </c>
      <c r="Q32" s="29">
        <v>0.2</v>
      </c>
      <c r="R32" s="27">
        <v>0.20200000000000001</v>
      </c>
      <c r="S32" s="28">
        <v>0.218</v>
      </c>
      <c r="T32" s="28">
        <v>0.21099999999999999</v>
      </c>
      <c r="U32" s="29">
        <v>0.21199999999999999</v>
      </c>
      <c r="V32" s="51"/>
      <c r="W32" s="51"/>
    </row>
    <row r="33" spans="1:23" ht="54" x14ac:dyDescent="0.3">
      <c r="A33" s="347"/>
      <c r="B33" s="54"/>
      <c r="C33" s="347"/>
      <c r="D33" s="55"/>
      <c r="E33" s="56" t="s">
        <v>19</v>
      </c>
      <c r="F33" s="27"/>
      <c r="G33" s="25"/>
      <c r="H33" s="28"/>
      <c r="I33" s="29">
        <v>8.1000000000000003E-2</v>
      </c>
      <c r="J33" s="27">
        <v>8.2000000000000003E-2</v>
      </c>
      <c r="K33" s="25">
        <v>8.7999999999999995E-2</v>
      </c>
      <c r="L33" s="28">
        <v>8.8999999999999996E-2</v>
      </c>
      <c r="M33" s="29">
        <v>8.5000000000000006E-2</v>
      </c>
      <c r="N33" s="27">
        <v>8.8999999999999996E-2</v>
      </c>
      <c r="O33" s="28">
        <v>0.09</v>
      </c>
      <c r="P33" s="28">
        <v>8.4000000000000005E-2</v>
      </c>
      <c r="Q33" s="29">
        <v>8.1000000000000003E-2</v>
      </c>
      <c r="R33" s="27">
        <v>8.8999999999999996E-2</v>
      </c>
      <c r="S33" s="28">
        <v>9.5000000000000001E-2</v>
      </c>
      <c r="T33" s="28">
        <v>7.9000000000000001E-2</v>
      </c>
      <c r="U33" s="29">
        <v>7.4999999999999997E-2</v>
      </c>
      <c r="V33" s="51"/>
      <c r="W33" s="51"/>
    </row>
    <row r="34" spans="1:23" ht="36" x14ac:dyDescent="0.3">
      <c r="A34" s="347"/>
      <c r="B34" s="54"/>
      <c r="C34" s="348"/>
      <c r="D34" s="57"/>
      <c r="E34" s="57" t="s">
        <v>20</v>
      </c>
      <c r="F34" s="58"/>
      <c r="G34" s="33"/>
      <c r="H34" s="33"/>
      <c r="I34" s="38">
        <v>0.54900000000000004</v>
      </c>
      <c r="J34" s="58">
        <v>0.55100000000000005</v>
      </c>
      <c r="K34" s="33">
        <v>0.54</v>
      </c>
      <c r="L34" s="33">
        <v>0.55400000000000005</v>
      </c>
      <c r="M34" s="38">
        <v>0.56000000000000005</v>
      </c>
      <c r="N34" s="36">
        <v>0.56000000000000005</v>
      </c>
      <c r="O34" s="37">
        <v>0.53100000000000003</v>
      </c>
      <c r="P34" s="37">
        <v>0.52400000000000002</v>
      </c>
      <c r="Q34" s="38">
        <v>0.55700000000000005</v>
      </c>
      <c r="R34" s="36">
        <v>0.54</v>
      </c>
      <c r="S34" s="37">
        <v>0.51600000000000001</v>
      </c>
      <c r="T34" s="37">
        <v>0.53700000000000003</v>
      </c>
      <c r="U34" s="38">
        <v>0.53300000000000003</v>
      </c>
      <c r="V34" s="51"/>
      <c r="W34" s="51"/>
    </row>
    <row r="35" spans="1:23" ht="37.5" customHeight="1" x14ac:dyDescent="0.3">
      <c r="A35" s="347"/>
      <c r="B35" s="54"/>
      <c r="C35" s="347" t="s">
        <v>21</v>
      </c>
      <c r="D35" s="55" t="s">
        <v>197</v>
      </c>
      <c r="E35" s="55" t="s">
        <v>22</v>
      </c>
      <c r="F35" s="59"/>
      <c r="G35" s="59"/>
      <c r="H35" s="59"/>
      <c r="I35" s="59">
        <f>'[1]נתונים מרכזיים '!G24+'[1]נתונים מרכזיים '!G26</f>
        <v>279700</v>
      </c>
      <c r="J35" s="59">
        <f>'[1]נתונים מרכזיים '!H24+'[1]נתונים מרכזיים '!H26</f>
        <v>264400</v>
      </c>
      <c r="K35" s="59">
        <f>'[1]נתונים מרכזיים '!I24+'[1]נתונים מרכזיים '!I26</f>
        <v>250200</v>
      </c>
      <c r="L35" s="59">
        <f>'[1]נתונים מרכזיים '!J24+'[1]נתונים מרכזיים '!J26</f>
        <v>251400</v>
      </c>
      <c r="M35" s="59">
        <f>'[1]נתונים מרכזיים '!K24+'[1]נתונים מרכזיים '!K26</f>
        <v>264892.32673027093</v>
      </c>
      <c r="N35" s="59">
        <f>'[1]נתונים מרכזיים '!L24</f>
        <v>235588.66936026933</v>
      </c>
      <c r="O35" s="59">
        <f>'[1]נתונים מרכזיים '!M24</f>
        <v>235348.87839437358</v>
      </c>
      <c r="P35" s="59">
        <f>'[1]נתונים מרכזיים '!N24</f>
        <v>254626.75630875243</v>
      </c>
      <c r="Q35" s="59">
        <f>'[1]נתונים מרכזיים '!O24</f>
        <v>270774.68887691351</v>
      </c>
      <c r="R35" s="59">
        <f>'[1]נתונים מרכזיים '!P24</f>
        <v>266492.43704977963</v>
      </c>
      <c r="S35" s="59">
        <f>'[1]נתונים מרכזיים '!Q24</f>
        <v>262557.06811145513</v>
      </c>
      <c r="T35" s="59">
        <f>'[1]נתונים מרכזיים '!R24</f>
        <v>280269.88933807629</v>
      </c>
      <c r="U35" s="59">
        <f>'[1]נתונים מרכזיים '!S24</f>
        <v>0</v>
      </c>
      <c r="V35" s="51">
        <f t="shared" si="3"/>
        <v>28811.330639730673</v>
      </c>
      <c r="W35" s="51">
        <f t="shared" ref="W35:W41" si="4">AVERAGE(J35:M35)-AVERAGE(N35:Q35)</f>
        <v>8638.3334474904987</v>
      </c>
    </row>
    <row r="36" spans="1:23" ht="36" x14ac:dyDescent="0.3">
      <c r="A36" s="347"/>
      <c r="B36" s="54"/>
      <c r="C36" s="347"/>
      <c r="D36" s="55"/>
      <c r="E36" s="55" t="s">
        <v>15</v>
      </c>
      <c r="F36" s="42"/>
      <c r="G36" s="42"/>
      <c r="H36" s="42"/>
      <c r="I36" s="42">
        <f t="shared" ref="I36:N36" si="5">I35*I29</f>
        <v>14824.1</v>
      </c>
      <c r="J36" s="42">
        <f t="shared" si="5"/>
        <v>17979.2</v>
      </c>
      <c r="K36" s="42">
        <f t="shared" si="5"/>
        <v>9757.7999999999993</v>
      </c>
      <c r="L36" s="42">
        <f t="shared" si="5"/>
        <v>9050.4</v>
      </c>
      <c r="M36" s="42">
        <f t="shared" si="5"/>
        <v>11390.370049401648</v>
      </c>
      <c r="N36" s="42">
        <f t="shared" si="5"/>
        <v>12250.610806734005</v>
      </c>
      <c r="O36" s="41">
        <f t="shared" ref="O36:U41" si="6">O$35*O29</f>
        <v>12238.141676507425</v>
      </c>
      <c r="P36" s="41">
        <f t="shared" si="6"/>
        <v>14513.725109598889</v>
      </c>
      <c r="Q36" s="39">
        <f t="shared" si="6"/>
        <v>18412.678843630121</v>
      </c>
      <c r="R36" s="40">
        <f t="shared" si="6"/>
        <v>16522.531097086336</v>
      </c>
      <c r="S36" s="41">
        <f t="shared" si="6"/>
        <v>14440.638746130033</v>
      </c>
      <c r="T36" s="41">
        <f t="shared" si="6"/>
        <v>14293.764356241891</v>
      </c>
      <c r="U36" s="39">
        <f t="shared" si="6"/>
        <v>0</v>
      </c>
      <c r="V36" s="51">
        <f t="shared" si="3"/>
        <v>5728.5891932659961</v>
      </c>
      <c r="W36" s="51">
        <f t="shared" si="4"/>
        <v>-2309.3465967671982</v>
      </c>
    </row>
    <row r="37" spans="1:23" ht="72" x14ac:dyDescent="0.3">
      <c r="A37" s="347"/>
      <c r="B37" s="54"/>
      <c r="C37" s="347"/>
      <c r="D37" s="55"/>
      <c r="E37" s="55" t="s">
        <v>16</v>
      </c>
      <c r="F37" s="42"/>
      <c r="G37" s="42"/>
      <c r="H37" s="42"/>
      <c r="I37" s="42">
        <f t="shared" ref="I37:N37" si="7">I35*I30</f>
        <v>18180.5</v>
      </c>
      <c r="J37" s="42">
        <f t="shared" si="7"/>
        <v>15070.800000000001</v>
      </c>
      <c r="K37" s="42">
        <f t="shared" si="7"/>
        <v>15012</v>
      </c>
      <c r="L37" s="42">
        <f t="shared" si="7"/>
        <v>16843.8</v>
      </c>
      <c r="M37" s="42">
        <f t="shared" si="7"/>
        <v>16953.108910737341</v>
      </c>
      <c r="N37" s="42">
        <f t="shared" si="7"/>
        <v>13664.142822895621</v>
      </c>
      <c r="O37" s="41">
        <f t="shared" si="6"/>
        <v>14120.932703662414</v>
      </c>
      <c r="P37" s="41">
        <f t="shared" si="6"/>
        <v>17314.619428995167</v>
      </c>
      <c r="Q37" s="39">
        <f t="shared" si="6"/>
        <v>14351.058510476416</v>
      </c>
      <c r="R37" s="40">
        <f t="shared" si="6"/>
        <v>15723.053785936998</v>
      </c>
      <c r="S37" s="41">
        <f t="shared" si="6"/>
        <v>14965.752882352943</v>
      </c>
      <c r="T37" s="41">
        <f t="shared" si="6"/>
        <v>18217.542806974958</v>
      </c>
      <c r="U37" s="39">
        <f t="shared" si="6"/>
        <v>0</v>
      </c>
      <c r="V37" s="51">
        <f t="shared" si="3"/>
        <v>1406.65717710438</v>
      </c>
      <c r="W37" s="51">
        <f t="shared" si="4"/>
        <v>1107.2388611769311</v>
      </c>
    </row>
    <row r="38" spans="1:23" ht="18" x14ac:dyDescent="0.3">
      <c r="A38" s="347"/>
      <c r="B38" s="54"/>
      <c r="C38" s="347"/>
      <c r="D38" s="55"/>
      <c r="E38" s="55" t="s">
        <v>17</v>
      </c>
      <c r="F38" s="42"/>
      <c r="G38" s="42"/>
      <c r="H38" s="42"/>
      <c r="I38" s="42">
        <f t="shared" ref="I38:N38" si="8">I35*I31</f>
        <v>8391</v>
      </c>
      <c r="J38" s="42">
        <f t="shared" si="8"/>
        <v>7403.2</v>
      </c>
      <c r="K38" s="42">
        <f t="shared" si="8"/>
        <v>8256.6</v>
      </c>
      <c r="L38" s="42">
        <f t="shared" si="8"/>
        <v>10307.4</v>
      </c>
      <c r="M38" s="42">
        <f t="shared" si="8"/>
        <v>8476.5544553686705</v>
      </c>
      <c r="N38" s="42">
        <f t="shared" si="8"/>
        <v>6125.3054033670023</v>
      </c>
      <c r="O38" s="41">
        <f t="shared" si="6"/>
        <v>8707.9085005918223</v>
      </c>
      <c r="P38" s="41">
        <f t="shared" si="6"/>
        <v>9166.5632271150862</v>
      </c>
      <c r="Q38" s="39">
        <f t="shared" si="6"/>
        <v>11101.762243953455</v>
      </c>
      <c r="R38" s="40">
        <f t="shared" si="6"/>
        <v>12791.636978389422</v>
      </c>
      <c r="S38" s="41">
        <f t="shared" si="6"/>
        <v>15490.867018575851</v>
      </c>
      <c r="T38" s="41">
        <f t="shared" si="6"/>
        <v>15975.383692270349</v>
      </c>
      <c r="U38" s="39">
        <f t="shared" si="6"/>
        <v>0</v>
      </c>
      <c r="V38" s="51">
        <f t="shared" si="3"/>
        <v>1277.8945966329975</v>
      </c>
      <c r="W38" s="51">
        <f t="shared" si="4"/>
        <v>-164.4462299146744</v>
      </c>
    </row>
    <row r="39" spans="1:23" ht="36" x14ac:dyDescent="0.3">
      <c r="A39" s="347"/>
      <c r="B39" s="54"/>
      <c r="C39" s="347"/>
      <c r="D39" s="55"/>
      <c r="E39" s="55" t="s">
        <v>18</v>
      </c>
      <c r="F39" s="42"/>
      <c r="G39" s="42"/>
      <c r="H39" s="42"/>
      <c r="I39" s="42">
        <f t="shared" ref="I39:N39" si="9">I35*I32</f>
        <v>62093.4</v>
      </c>
      <c r="J39" s="42">
        <f t="shared" si="9"/>
        <v>56581.599999999999</v>
      </c>
      <c r="K39" s="42">
        <f t="shared" si="9"/>
        <v>60048</v>
      </c>
      <c r="L39" s="42">
        <f t="shared" si="9"/>
        <v>53548.2</v>
      </c>
      <c r="M39" s="42">
        <f t="shared" si="9"/>
        <v>57216.74257373852</v>
      </c>
      <c r="N39" s="42">
        <f t="shared" si="9"/>
        <v>50651.563912457903</v>
      </c>
      <c r="O39" s="41">
        <f t="shared" si="6"/>
        <v>54130.242030705922</v>
      </c>
      <c r="P39" s="41">
        <f t="shared" si="6"/>
        <v>58818.780707321814</v>
      </c>
      <c r="Q39" s="39">
        <f t="shared" si="6"/>
        <v>54154.937775382707</v>
      </c>
      <c r="R39" s="40">
        <f t="shared" si="6"/>
        <v>53831.47228405549</v>
      </c>
      <c r="S39" s="41">
        <f t="shared" si="6"/>
        <v>57237.440848297214</v>
      </c>
      <c r="T39" s="41">
        <f t="shared" si="6"/>
        <v>59136.946650334095</v>
      </c>
      <c r="U39" s="39">
        <f t="shared" si="6"/>
        <v>0</v>
      </c>
      <c r="V39" s="51">
        <f t="shared" si="3"/>
        <v>5930.0360875420956</v>
      </c>
      <c r="W39" s="51">
        <f t="shared" si="4"/>
        <v>2409.7545369675354</v>
      </c>
    </row>
    <row r="40" spans="1:23" ht="54" x14ac:dyDescent="0.3">
      <c r="A40" s="347"/>
      <c r="B40" s="54"/>
      <c r="C40" s="347"/>
      <c r="D40" s="55"/>
      <c r="E40" s="55" t="s">
        <v>19</v>
      </c>
      <c r="F40" s="42"/>
      <c r="G40" s="42"/>
      <c r="H40" s="42"/>
      <c r="I40" s="42">
        <f t="shared" ref="I40:N40" si="10">I35*I33</f>
        <v>22655.7</v>
      </c>
      <c r="J40" s="42">
        <f t="shared" si="10"/>
        <v>21680.799999999999</v>
      </c>
      <c r="K40" s="42">
        <f t="shared" si="10"/>
        <v>22017.599999999999</v>
      </c>
      <c r="L40" s="42">
        <f t="shared" si="10"/>
        <v>22374.6</v>
      </c>
      <c r="M40" s="42">
        <f t="shared" si="10"/>
        <v>22515.84777207303</v>
      </c>
      <c r="N40" s="42">
        <f t="shared" si="10"/>
        <v>20967.391573063967</v>
      </c>
      <c r="O40" s="41">
        <f t="shared" si="6"/>
        <v>21181.399055493621</v>
      </c>
      <c r="P40" s="41">
        <f t="shared" si="6"/>
        <v>21388.647529935206</v>
      </c>
      <c r="Q40" s="39">
        <f t="shared" si="6"/>
        <v>21932.749799029996</v>
      </c>
      <c r="R40" s="40">
        <f t="shared" si="6"/>
        <v>23717.826897430386</v>
      </c>
      <c r="S40" s="41">
        <f t="shared" si="6"/>
        <v>24942.921470588237</v>
      </c>
      <c r="T40" s="41">
        <f t="shared" si="6"/>
        <v>22141.321257708027</v>
      </c>
      <c r="U40" s="39">
        <f t="shared" si="6"/>
        <v>0</v>
      </c>
      <c r="V40" s="51">
        <f t="shared" si="3"/>
        <v>713.4084269360319</v>
      </c>
      <c r="W40" s="51">
        <f t="shared" si="4"/>
        <v>779.66495363756258</v>
      </c>
    </row>
    <row r="41" spans="1:23" ht="39" customHeight="1" x14ac:dyDescent="0.3">
      <c r="A41" s="347"/>
      <c r="B41" s="54"/>
      <c r="C41" s="348"/>
      <c r="D41" s="57"/>
      <c r="E41" s="57" t="s">
        <v>20</v>
      </c>
      <c r="F41" s="42"/>
      <c r="G41" s="42"/>
      <c r="H41" s="42"/>
      <c r="I41" s="42">
        <f t="shared" ref="I41:N41" si="11">I35*I34</f>
        <v>153555.30000000002</v>
      </c>
      <c r="J41" s="42">
        <f t="shared" si="11"/>
        <v>145684.40000000002</v>
      </c>
      <c r="K41" s="42">
        <f t="shared" si="11"/>
        <v>135108</v>
      </c>
      <c r="L41" s="42">
        <f t="shared" si="11"/>
        <v>139275.6</v>
      </c>
      <c r="M41" s="42">
        <f t="shared" si="11"/>
        <v>148339.70296895172</v>
      </c>
      <c r="N41" s="42">
        <f t="shared" si="11"/>
        <v>131929.65484175083</v>
      </c>
      <c r="O41" s="43">
        <f t="shared" si="6"/>
        <v>124970.25442741238</v>
      </c>
      <c r="P41" s="43">
        <f t="shared" si="6"/>
        <v>133424.42030578628</v>
      </c>
      <c r="Q41" s="44">
        <f t="shared" si="6"/>
        <v>150821.50170444083</v>
      </c>
      <c r="R41" s="42">
        <f t="shared" si="6"/>
        <v>143905.91600688102</v>
      </c>
      <c r="S41" s="43">
        <f t="shared" si="6"/>
        <v>135479.44714551084</v>
      </c>
      <c r="T41" s="43">
        <f t="shared" si="6"/>
        <v>150504.93057454698</v>
      </c>
      <c r="U41" s="44">
        <f t="shared" si="6"/>
        <v>0</v>
      </c>
      <c r="V41" s="51">
        <f t="shared" si="3"/>
        <v>13754.745158249192</v>
      </c>
      <c r="W41" s="51">
        <f t="shared" si="4"/>
        <v>6815.4679223903804</v>
      </c>
    </row>
  </sheetData>
  <mergeCells count="13">
    <mergeCell ref="A16:A28"/>
    <mergeCell ref="C16:C21"/>
    <mergeCell ref="C22:C28"/>
    <mergeCell ref="A29:A41"/>
    <mergeCell ref="C29:C34"/>
    <mergeCell ref="C35:C41"/>
    <mergeCell ref="F1:I1"/>
    <mergeCell ref="J1:M1"/>
    <mergeCell ref="N1:Q1"/>
    <mergeCell ref="R1:U1"/>
    <mergeCell ref="A3:A15"/>
    <mergeCell ref="C3:C8"/>
    <mergeCell ref="C9:C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432E-02E7-46AB-A08D-90FB29C57711}">
  <dimension ref="A1:U57"/>
  <sheetViews>
    <sheetView rightToLeft="1" zoomScale="60" workbookViewId="0">
      <selection activeCell="L17" sqref="L17:N18"/>
    </sheetView>
  </sheetViews>
  <sheetFormatPr defaultRowHeight="14" x14ac:dyDescent="0.3"/>
  <cols>
    <col min="1" max="2" width="12.33203125" customWidth="1"/>
    <col min="3" max="4" width="14.75" customWidth="1"/>
    <col min="10" max="12" width="9" customWidth="1"/>
  </cols>
  <sheetData>
    <row r="1" spans="1:21" ht="20.5" x14ac:dyDescent="0.3">
      <c r="A1" s="361"/>
      <c r="B1" s="362"/>
      <c r="C1" s="362"/>
      <c r="D1" s="362"/>
      <c r="E1" s="363"/>
      <c r="F1" s="349">
        <v>2020</v>
      </c>
      <c r="G1" s="350"/>
      <c r="H1" s="350"/>
      <c r="I1" s="351"/>
      <c r="J1" s="349">
        <v>2019</v>
      </c>
      <c r="K1" s="350"/>
      <c r="L1" s="350"/>
      <c r="M1" s="351"/>
      <c r="N1" s="349">
        <v>2018</v>
      </c>
      <c r="O1" s="350"/>
      <c r="P1" s="350"/>
      <c r="Q1" s="351"/>
      <c r="R1" s="349">
        <v>2017</v>
      </c>
      <c r="S1" s="350"/>
      <c r="T1" s="350"/>
      <c r="U1" s="351"/>
    </row>
    <row r="2" spans="1:21" ht="21" thickBot="1" x14ac:dyDescent="0.35">
      <c r="A2" s="364"/>
      <c r="B2" s="365"/>
      <c r="C2" s="365"/>
      <c r="D2" s="365"/>
      <c r="E2" s="366"/>
      <c r="F2" s="60" t="s">
        <v>0</v>
      </c>
      <c r="G2" s="60" t="s">
        <v>1</v>
      </c>
      <c r="H2" s="60" t="s">
        <v>2</v>
      </c>
      <c r="I2" s="60" t="s">
        <v>3</v>
      </c>
      <c r="J2" s="60" t="s">
        <v>0</v>
      </c>
      <c r="K2" s="60" t="s">
        <v>1</v>
      </c>
      <c r="L2" s="60" t="s">
        <v>2</v>
      </c>
      <c r="M2" s="60" t="s">
        <v>3</v>
      </c>
      <c r="N2" s="60" t="s">
        <v>0</v>
      </c>
      <c r="O2" s="60" t="s">
        <v>1</v>
      </c>
      <c r="P2" s="60" t="s">
        <v>2</v>
      </c>
      <c r="Q2" s="60" t="s">
        <v>3</v>
      </c>
      <c r="R2" s="60" t="s">
        <v>0</v>
      </c>
      <c r="S2" s="60" t="s">
        <v>1</v>
      </c>
      <c r="T2" s="60" t="s">
        <v>2</v>
      </c>
      <c r="U2" s="60" t="s">
        <v>3</v>
      </c>
    </row>
    <row r="3" spans="1:21" ht="26" thickTop="1" x14ac:dyDescent="0.4">
      <c r="A3" s="359" t="s">
        <v>26</v>
      </c>
      <c r="B3" s="61" t="s">
        <v>13</v>
      </c>
      <c r="C3" s="354" t="s">
        <v>27</v>
      </c>
      <c r="D3" s="62" t="s">
        <v>198</v>
      </c>
      <c r="E3" s="63" t="s">
        <v>28</v>
      </c>
      <c r="F3" s="64"/>
      <c r="G3" s="64"/>
      <c r="H3" s="64"/>
      <c r="I3" s="64">
        <v>0.14299999999999999</v>
      </c>
      <c r="J3" s="64">
        <v>0.16700000000000001</v>
      </c>
      <c r="K3" s="64">
        <v>0.161</v>
      </c>
      <c r="L3" s="64">
        <v>0.155</v>
      </c>
      <c r="M3" s="64">
        <v>0.158</v>
      </c>
      <c r="N3" s="65"/>
      <c r="O3" s="65"/>
      <c r="P3" s="65"/>
      <c r="Q3" s="65"/>
      <c r="R3" s="65"/>
      <c r="S3" s="65"/>
      <c r="T3" s="65"/>
      <c r="U3" s="65"/>
    </row>
    <row r="4" spans="1:21" ht="18.75" customHeight="1" x14ac:dyDescent="0.4">
      <c r="A4" s="359"/>
      <c r="B4" s="61"/>
      <c r="C4" s="354"/>
      <c r="D4" s="66"/>
      <c r="E4" s="67" t="s">
        <v>29</v>
      </c>
      <c r="F4" s="64"/>
      <c r="G4" s="64"/>
      <c r="H4" s="64"/>
      <c r="I4" s="64">
        <v>0.44500000000000001</v>
      </c>
      <c r="J4" s="64">
        <v>0.44700000000000001</v>
      </c>
      <c r="K4" s="64">
        <v>0.45</v>
      </c>
      <c r="L4" s="64">
        <v>0.45400000000000001</v>
      </c>
      <c r="M4" s="64">
        <v>0.45900000000000002</v>
      </c>
      <c r="N4" s="65"/>
      <c r="O4" s="65"/>
      <c r="P4" s="65"/>
      <c r="Q4" s="65"/>
      <c r="R4" s="65"/>
      <c r="S4" s="65"/>
      <c r="T4" s="65"/>
      <c r="U4" s="65"/>
    </row>
    <row r="5" spans="1:21" ht="18.75" customHeight="1" x14ac:dyDescent="0.4">
      <c r="A5" s="359"/>
      <c r="B5" s="61"/>
      <c r="C5" s="354"/>
      <c r="D5" s="66"/>
      <c r="E5" s="67" t="s">
        <v>30</v>
      </c>
      <c r="F5" s="64"/>
      <c r="G5" s="64"/>
      <c r="H5" s="64"/>
      <c r="I5" s="64">
        <v>0.59</v>
      </c>
      <c r="J5" s="64">
        <v>0.60699999999999998</v>
      </c>
      <c r="K5" s="64">
        <v>0.60099999999999998</v>
      </c>
      <c r="L5" s="64">
        <v>0.61099999999999999</v>
      </c>
      <c r="M5" s="64">
        <v>0.60799999999999998</v>
      </c>
      <c r="N5" s="65"/>
      <c r="O5" s="65"/>
      <c r="P5" s="65"/>
      <c r="Q5" s="65"/>
      <c r="R5" s="65"/>
      <c r="S5" s="65"/>
      <c r="T5" s="65"/>
      <c r="U5" s="65"/>
    </row>
    <row r="6" spans="1:21" ht="18.75" customHeight="1" x14ac:dyDescent="0.4">
      <c r="A6" s="359"/>
      <c r="B6" s="61"/>
      <c r="C6" s="354"/>
      <c r="D6" s="66"/>
      <c r="E6" s="67" t="s">
        <v>31</v>
      </c>
      <c r="F6" s="64"/>
      <c r="G6" s="64"/>
      <c r="H6" s="64"/>
      <c r="I6" s="64">
        <v>0.60699999999999998</v>
      </c>
      <c r="J6" s="64">
        <v>0.59699999999999998</v>
      </c>
      <c r="K6" s="64">
        <v>0.61699999999999999</v>
      </c>
      <c r="L6" s="64">
        <v>0.61399999999999999</v>
      </c>
      <c r="M6" s="64">
        <v>0.60399999999999998</v>
      </c>
      <c r="N6" s="65"/>
      <c r="O6" s="65"/>
      <c r="P6" s="65"/>
      <c r="Q6" s="65"/>
      <c r="R6" s="65"/>
      <c r="S6" s="65"/>
      <c r="T6" s="65"/>
      <c r="U6" s="65"/>
    </row>
    <row r="7" spans="1:21" ht="18.75" customHeight="1" x14ac:dyDescent="0.4">
      <c r="A7" s="359"/>
      <c r="B7" s="61"/>
      <c r="C7" s="354"/>
      <c r="D7" s="66"/>
      <c r="E7" s="67" t="s">
        <v>32</v>
      </c>
      <c r="F7" s="64"/>
      <c r="G7" s="64"/>
      <c r="H7" s="64"/>
      <c r="I7" s="64">
        <v>0.57199999999999995</v>
      </c>
      <c r="J7" s="64">
        <v>0.57799999999999996</v>
      </c>
      <c r="K7" s="64">
        <v>0.58199999999999996</v>
      </c>
      <c r="L7" s="64">
        <v>0.56799999999999995</v>
      </c>
      <c r="M7" s="64">
        <v>0.57999999999999996</v>
      </c>
      <c r="N7" s="65"/>
      <c r="O7" s="65"/>
      <c r="P7" s="65"/>
      <c r="Q7" s="65"/>
      <c r="R7" s="65"/>
      <c r="S7" s="65"/>
      <c r="T7" s="65"/>
      <c r="U7" s="65"/>
    </row>
    <row r="8" spans="1:21" ht="18.75" customHeight="1" x14ac:dyDescent="0.4">
      <c r="A8" s="359"/>
      <c r="B8" s="61"/>
      <c r="C8" s="354"/>
      <c r="D8" s="66"/>
      <c r="E8" s="67" t="s">
        <v>33</v>
      </c>
      <c r="F8" s="64"/>
      <c r="G8" s="64"/>
      <c r="H8" s="64"/>
      <c r="I8" s="64">
        <v>0.53900000000000003</v>
      </c>
      <c r="J8" s="64">
        <v>0.56799999999999995</v>
      </c>
      <c r="K8" s="64">
        <v>0.56100000000000005</v>
      </c>
      <c r="L8" s="64">
        <v>0.55600000000000005</v>
      </c>
      <c r="M8" s="64">
        <v>0.55700000000000005</v>
      </c>
      <c r="N8" s="65"/>
      <c r="O8" s="65"/>
      <c r="P8" s="65"/>
      <c r="Q8" s="65"/>
      <c r="R8" s="65"/>
      <c r="S8" s="65"/>
      <c r="T8" s="65"/>
      <c r="U8" s="65"/>
    </row>
    <row r="9" spans="1:21" ht="18.75" customHeight="1" x14ac:dyDescent="0.4">
      <c r="A9" s="359"/>
      <c r="B9" s="61"/>
      <c r="C9" s="354"/>
      <c r="D9" s="66"/>
      <c r="E9" s="67" t="s">
        <v>34</v>
      </c>
      <c r="F9" s="64"/>
      <c r="G9" s="64"/>
      <c r="H9" s="64"/>
      <c r="I9" s="64">
        <v>0.52100000000000002</v>
      </c>
      <c r="J9" s="64">
        <v>0.54600000000000004</v>
      </c>
      <c r="K9" s="64">
        <v>0.52300000000000002</v>
      </c>
      <c r="L9" s="64">
        <v>0.52600000000000002</v>
      </c>
      <c r="M9" s="64">
        <v>0.54</v>
      </c>
      <c r="N9" s="65"/>
      <c r="O9" s="65"/>
      <c r="P9" s="65"/>
      <c r="Q9" s="65"/>
      <c r="R9" s="65"/>
      <c r="S9" s="65"/>
      <c r="T9" s="65"/>
      <c r="U9" s="65"/>
    </row>
    <row r="10" spans="1:21" ht="18.75" customHeight="1" x14ac:dyDescent="0.4">
      <c r="A10" s="359"/>
      <c r="B10" s="61"/>
      <c r="C10" s="354"/>
      <c r="D10" s="66"/>
      <c r="E10" s="67" t="s">
        <v>35</v>
      </c>
      <c r="F10" s="64"/>
      <c r="G10" s="64"/>
      <c r="H10" s="64"/>
      <c r="I10" s="64">
        <v>0.29899999999999999</v>
      </c>
      <c r="J10" s="64">
        <v>0.311</v>
      </c>
      <c r="K10" s="64">
        <v>0.307</v>
      </c>
      <c r="L10" s="64">
        <v>0.311</v>
      </c>
      <c r="M10" s="64">
        <v>0.312</v>
      </c>
      <c r="N10" s="65"/>
      <c r="O10" s="65"/>
      <c r="P10" s="65"/>
      <c r="Q10" s="65"/>
      <c r="R10" s="65"/>
      <c r="S10" s="65"/>
      <c r="T10" s="65"/>
      <c r="U10" s="65"/>
    </row>
    <row r="11" spans="1:21" ht="18.75" customHeight="1" thickBot="1" x14ac:dyDescent="0.45">
      <c r="A11" s="359"/>
      <c r="B11" s="61"/>
      <c r="C11" s="355"/>
      <c r="D11" s="68"/>
      <c r="E11" s="69" t="s">
        <v>36</v>
      </c>
      <c r="F11" s="64"/>
      <c r="G11" s="64"/>
      <c r="H11" s="64"/>
      <c r="I11" s="64">
        <v>0.43099999999999999</v>
      </c>
      <c r="J11" s="64">
        <v>0.44400000000000001</v>
      </c>
      <c r="K11" s="64">
        <v>0.442</v>
      </c>
      <c r="L11" s="64">
        <v>0.442</v>
      </c>
      <c r="M11" s="64">
        <v>0.443</v>
      </c>
      <c r="N11" s="65"/>
      <c r="O11" s="65"/>
      <c r="P11" s="65"/>
      <c r="Q11" s="65"/>
      <c r="R11" s="65"/>
      <c r="S11" s="65"/>
      <c r="T11" s="65"/>
      <c r="U11" s="65"/>
    </row>
    <row r="12" spans="1:21" ht="18.75" customHeight="1" x14ac:dyDescent="0.4">
      <c r="A12" s="359"/>
      <c r="B12" s="61"/>
      <c r="C12" s="356" t="s">
        <v>37</v>
      </c>
      <c r="D12" s="70" t="s">
        <v>197</v>
      </c>
      <c r="E12" s="71" t="s">
        <v>28</v>
      </c>
      <c r="F12" s="64"/>
      <c r="G12" s="64"/>
      <c r="H12" s="64"/>
      <c r="I12" s="64">
        <v>0.33</v>
      </c>
      <c r="J12" s="64">
        <v>0.33600000000000002</v>
      </c>
      <c r="K12" s="64">
        <v>0.34599999999999997</v>
      </c>
      <c r="L12" s="64">
        <v>0.36699999999999999</v>
      </c>
      <c r="M12" s="64">
        <v>0.38200000000000001</v>
      </c>
      <c r="N12" s="65"/>
      <c r="O12" s="65"/>
      <c r="P12" s="65"/>
      <c r="Q12" s="65"/>
      <c r="R12" s="65"/>
      <c r="S12" s="65"/>
      <c r="T12" s="65"/>
      <c r="U12" s="65"/>
    </row>
    <row r="13" spans="1:21" ht="18.75" customHeight="1" x14ac:dyDescent="0.4">
      <c r="A13" s="359"/>
      <c r="B13" s="61"/>
      <c r="C13" s="357"/>
      <c r="D13" s="72"/>
      <c r="E13" s="73" t="s">
        <v>29</v>
      </c>
      <c r="F13" s="64"/>
      <c r="G13" s="64"/>
      <c r="H13" s="64"/>
      <c r="I13" s="64">
        <v>0.42099999999999999</v>
      </c>
      <c r="J13" s="64">
        <v>0.41499999999999998</v>
      </c>
      <c r="K13" s="64">
        <v>0.40400000000000003</v>
      </c>
      <c r="L13" s="64">
        <v>0.41699999999999998</v>
      </c>
      <c r="M13" s="64">
        <v>0.436</v>
      </c>
      <c r="N13" s="65"/>
      <c r="O13" s="65"/>
      <c r="P13" s="65"/>
      <c r="Q13" s="65"/>
      <c r="R13" s="65"/>
      <c r="S13" s="65"/>
      <c r="T13" s="65"/>
      <c r="U13" s="65"/>
    </row>
    <row r="14" spans="1:21" ht="18.75" customHeight="1" x14ac:dyDescent="0.4">
      <c r="A14" s="359"/>
      <c r="B14" s="61"/>
      <c r="C14" s="357"/>
      <c r="D14" s="72"/>
      <c r="E14" s="73" t="s">
        <v>30</v>
      </c>
      <c r="F14" s="64"/>
      <c r="G14" s="64"/>
      <c r="H14" s="64"/>
      <c r="I14" s="64">
        <v>0.35799999999999998</v>
      </c>
      <c r="J14" s="64">
        <v>0.34399999999999997</v>
      </c>
      <c r="K14" s="64">
        <v>0.34499999999999997</v>
      </c>
      <c r="L14" s="64">
        <v>0.35499999999999998</v>
      </c>
      <c r="M14" s="64">
        <v>0.374</v>
      </c>
      <c r="N14" s="65"/>
      <c r="O14" s="65"/>
      <c r="P14" s="65"/>
      <c r="Q14" s="65"/>
      <c r="R14" s="65"/>
      <c r="S14" s="65"/>
      <c r="T14" s="65"/>
      <c r="U14" s="65"/>
    </row>
    <row r="15" spans="1:21" ht="18.75" customHeight="1" x14ac:dyDescent="0.4">
      <c r="A15" s="359"/>
      <c r="B15" s="61"/>
      <c r="C15" s="357"/>
      <c r="D15" s="72"/>
      <c r="E15" s="73" t="s">
        <v>31</v>
      </c>
      <c r="F15" s="64"/>
      <c r="G15" s="64"/>
      <c r="H15" s="64"/>
      <c r="I15" s="64">
        <v>0.26900000000000002</v>
      </c>
      <c r="J15" s="64">
        <v>0.23400000000000001</v>
      </c>
      <c r="K15" s="64">
        <v>0.24399999999999999</v>
      </c>
      <c r="L15" s="64">
        <v>0.26200000000000001</v>
      </c>
      <c r="M15" s="64">
        <v>0.25600000000000001</v>
      </c>
      <c r="N15" s="65"/>
      <c r="O15" s="65"/>
      <c r="P15" s="65"/>
      <c r="Q15" s="65"/>
      <c r="R15" s="65"/>
      <c r="S15" s="65"/>
      <c r="T15" s="65"/>
      <c r="U15" s="65"/>
    </row>
    <row r="16" spans="1:21" ht="18.75" customHeight="1" x14ac:dyDescent="0.4">
      <c r="A16" s="359"/>
      <c r="B16" s="61"/>
      <c r="C16" s="357"/>
      <c r="D16" s="72"/>
      <c r="E16" s="73" t="s">
        <v>32</v>
      </c>
      <c r="F16" s="64"/>
      <c r="G16" s="64"/>
      <c r="H16" s="64"/>
      <c r="I16" s="64">
        <v>0.16600000000000001</v>
      </c>
      <c r="J16" s="64">
        <v>0.15</v>
      </c>
      <c r="K16" s="64">
        <v>0.16300000000000001</v>
      </c>
      <c r="L16" s="64">
        <v>0.16800000000000001</v>
      </c>
      <c r="M16" s="64">
        <v>0.185</v>
      </c>
      <c r="N16" s="65"/>
      <c r="O16" s="65"/>
      <c r="P16" s="65"/>
      <c r="Q16" s="65"/>
      <c r="R16" s="65"/>
      <c r="S16" s="65"/>
      <c r="T16" s="65"/>
      <c r="U16" s="65"/>
    </row>
    <row r="17" spans="1:21" ht="18.75" customHeight="1" x14ac:dyDescent="0.4">
      <c r="A17" s="359"/>
      <c r="B17" s="61"/>
      <c r="C17" s="357"/>
      <c r="D17" s="72"/>
      <c r="E17" s="73" t="s">
        <v>33</v>
      </c>
      <c r="F17" s="64"/>
      <c r="G17" s="64"/>
      <c r="H17" s="64"/>
      <c r="I17" s="64">
        <v>0.1</v>
      </c>
      <c r="J17" s="64">
        <v>0.13</v>
      </c>
      <c r="K17" s="64">
        <v>0.14399999999999999</v>
      </c>
      <c r="L17" s="64">
        <v>0.14699999999999999</v>
      </c>
      <c r="M17" s="64">
        <v>0.13400000000000001</v>
      </c>
      <c r="N17" s="65"/>
      <c r="O17" s="65"/>
      <c r="P17" s="65"/>
      <c r="Q17" s="65"/>
      <c r="R17" s="65"/>
      <c r="S17" s="65"/>
      <c r="T17" s="65"/>
      <c r="U17" s="65"/>
    </row>
    <row r="18" spans="1:21" ht="18.75" customHeight="1" x14ac:dyDescent="0.4">
      <c r="A18" s="359"/>
      <c r="B18" s="61"/>
      <c r="C18" s="357"/>
      <c r="D18" s="72"/>
      <c r="E18" s="73" t="s">
        <v>34</v>
      </c>
      <c r="F18" s="64"/>
      <c r="G18" s="64"/>
      <c r="H18" s="64"/>
      <c r="I18" s="64">
        <v>0.105</v>
      </c>
      <c r="J18" s="64">
        <v>9.5000000000000001E-2</v>
      </c>
      <c r="K18" s="64">
        <v>1.4999999999999999E-2</v>
      </c>
      <c r="L18" s="64">
        <v>0.11799999999999999</v>
      </c>
      <c r="M18" s="64">
        <v>0.122</v>
      </c>
      <c r="N18" s="65"/>
      <c r="O18" s="65"/>
      <c r="P18" s="65"/>
      <c r="Q18" s="65"/>
      <c r="R18" s="65"/>
      <c r="S18" s="65"/>
      <c r="T18" s="65"/>
      <c r="U18" s="65"/>
    </row>
    <row r="19" spans="1:21" ht="19.5" customHeight="1" x14ac:dyDescent="0.4">
      <c r="A19" s="359"/>
      <c r="B19" s="61"/>
      <c r="C19" s="357"/>
      <c r="D19" s="72"/>
      <c r="E19" s="73" t="s">
        <v>35</v>
      </c>
      <c r="F19" s="64"/>
      <c r="G19" s="64"/>
      <c r="H19" s="64"/>
      <c r="I19" s="64">
        <v>9.0999999999999998E-2</v>
      </c>
      <c r="J19" s="64">
        <v>8.3000000000000004E-2</v>
      </c>
      <c r="K19" s="64">
        <v>8.8999999999999996E-2</v>
      </c>
      <c r="L19" s="64">
        <v>0.12</v>
      </c>
      <c r="M19" s="64">
        <v>0.115</v>
      </c>
      <c r="N19" s="65"/>
      <c r="O19" s="65"/>
      <c r="P19" s="65"/>
      <c r="Q19" s="65"/>
      <c r="R19" s="65"/>
      <c r="S19" s="65"/>
      <c r="T19" s="65"/>
      <c r="U19" s="65"/>
    </row>
    <row r="20" spans="1:21" ht="19.5" customHeight="1" thickBot="1" x14ac:dyDescent="0.45">
      <c r="A20" s="360"/>
      <c r="B20" s="61"/>
      <c r="C20" s="358"/>
      <c r="D20" s="74"/>
      <c r="E20" s="75" t="s">
        <v>36</v>
      </c>
      <c r="F20" s="64"/>
      <c r="G20" s="64"/>
      <c r="H20" s="64"/>
      <c r="I20" s="64">
        <v>0.25</v>
      </c>
      <c r="J20" s="64">
        <v>0.24</v>
      </c>
      <c r="K20" s="64">
        <v>0.246</v>
      </c>
      <c r="L20" s="64">
        <v>0.26</v>
      </c>
      <c r="M20" s="64">
        <v>0.26800000000000002</v>
      </c>
      <c r="N20" s="65"/>
      <c r="O20" s="65"/>
      <c r="P20" s="65"/>
      <c r="Q20" s="65"/>
      <c r="R20" s="65"/>
      <c r="S20" s="65"/>
      <c r="T20" s="65"/>
      <c r="U20" s="65"/>
    </row>
    <row r="21" spans="1:21" ht="26" thickTop="1" x14ac:dyDescent="0.4">
      <c r="A21" s="352" t="s">
        <v>24</v>
      </c>
      <c r="B21" s="76" t="s">
        <v>13</v>
      </c>
      <c r="C21" s="354" t="s">
        <v>27</v>
      </c>
      <c r="D21" s="62" t="s">
        <v>197</v>
      </c>
      <c r="E21" s="63" t="s">
        <v>28</v>
      </c>
      <c r="F21" s="64"/>
      <c r="G21" s="64"/>
      <c r="H21" s="64"/>
      <c r="I21" s="64">
        <v>0.1</v>
      </c>
      <c r="J21" s="64">
        <v>0.122</v>
      </c>
      <c r="K21" s="64">
        <v>0.125</v>
      </c>
      <c r="L21" s="64">
        <v>0.111</v>
      </c>
      <c r="M21" s="64">
        <v>0.11899999999999999</v>
      </c>
      <c r="N21" s="65"/>
      <c r="O21" s="65"/>
      <c r="P21" s="65"/>
      <c r="Q21" s="65"/>
      <c r="R21" s="65"/>
      <c r="S21" s="65"/>
      <c r="T21" s="65"/>
      <c r="U21" s="65"/>
    </row>
    <row r="22" spans="1:21" ht="25.5" x14ac:dyDescent="0.4">
      <c r="A22" s="352"/>
      <c r="B22" s="76"/>
      <c r="C22" s="354"/>
      <c r="D22" s="66"/>
      <c r="E22" s="67" t="s">
        <v>29</v>
      </c>
      <c r="F22" s="64"/>
      <c r="G22" s="64"/>
      <c r="H22" s="64"/>
      <c r="I22" s="64">
        <v>0.42399999999999999</v>
      </c>
      <c r="J22" s="64">
        <v>0.434</v>
      </c>
      <c r="K22" s="64">
        <v>0.442</v>
      </c>
      <c r="L22" s="64">
        <v>0.42099999999999999</v>
      </c>
      <c r="M22" s="64">
        <v>0.42199999999999999</v>
      </c>
      <c r="N22" s="65"/>
      <c r="O22" s="65"/>
      <c r="P22" s="65"/>
      <c r="Q22" s="65"/>
      <c r="R22" s="65"/>
      <c r="S22" s="65"/>
      <c r="T22" s="65"/>
      <c r="U22" s="65"/>
    </row>
    <row r="23" spans="1:21" ht="25.5" x14ac:dyDescent="0.4">
      <c r="A23" s="352"/>
      <c r="B23" s="76"/>
      <c r="C23" s="354"/>
      <c r="D23" s="66"/>
      <c r="E23" s="67" t="s">
        <v>30</v>
      </c>
      <c r="F23" s="64"/>
      <c r="G23" s="64"/>
      <c r="H23" s="64"/>
      <c r="I23" s="64">
        <v>0.57899999999999996</v>
      </c>
      <c r="J23" s="64">
        <v>0.61699999999999999</v>
      </c>
      <c r="K23" s="64">
        <v>0.60399999999999998</v>
      </c>
      <c r="L23" s="64">
        <v>0.60299999999999998</v>
      </c>
      <c r="M23" s="64">
        <v>0.59899999999999998</v>
      </c>
      <c r="N23" s="65"/>
      <c r="O23" s="65"/>
      <c r="P23" s="65"/>
      <c r="Q23" s="65"/>
      <c r="R23" s="65"/>
      <c r="S23" s="65"/>
      <c r="T23" s="65"/>
      <c r="U23" s="65"/>
    </row>
    <row r="24" spans="1:21" ht="25.5" x14ac:dyDescent="0.4">
      <c r="A24" s="352"/>
      <c r="B24" s="76"/>
      <c r="C24" s="354"/>
      <c r="D24" s="66"/>
      <c r="E24" s="67" t="s">
        <v>31</v>
      </c>
      <c r="F24" s="64"/>
      <c r="G24" s="64"/>
      <c r="H24" s="64"/>
      <c r="I24" s="64">
        <v>0.57899999999999996</v>
      </c>
      <c r="J24" s="64">
        <v>0.58499999999999996</v>
      </c>
      <c r="K24" s="64">
        <v>0.59599999999999997</v>
      </c>
      <c r="L24" s="64">
        <v>0.60399999999999998</v>
      </c>
      <c r="M24" s="64">
        <v>0.58399999999999996</v>
      </c>
      <c r="N24" s="65"/>
      <c r="O24" s="65"/>
      <c r="P24" s="65"/>
      <c r="Q24" s="65"/>
      <c r="R24" s="65"/>
      <c r="S24" s="65"/>
      <c r="T24" s="65"/>
      <c r="U24" s="65"/>
    </row>
    <row r="25" spans="1:21" ht="25.5" x14ac:dyDescent="0.4">
      <c r="A25" s="352"/>
      <c r="B25" s="76"/>
      <c r="C25" s="354"/>
      <c r="D25" s="66"/>
      <c r="E25" s="67" t="s">
        <v>32</v>
      </c>
      <c r="F25" s="64"/>
      <c r="G25" s="64"/>
      <c r="H25" s="64"/>
      <c r="I25" s="64">
        <v>0.53800000000000003</v>
      </c>
      <c r="J25" s="64">
        <v>0.56899999999999995</v>
      </c>
      <c r="K25" s="64">
        <v>0.56999999999999995</v>
      </c>
      <c r="L25" s="64">
        <v>0.53100000000000003</v>
      </c>
      <c r="M25" s="64">
        <v>0.54800000000000004</v>
      </c>
      <c r="N25" s="65"/>
      <c r="O25" s="65"/>
      <c r="P25" s="65"/>
      <c r="Q25" s="65"/>
      <c r="R25" s="65"/>
      <c r="S25" s="65"/>
      <c r="T25" s="65"/>
      <c r="U25" s="65"/>
    </row>
    <row r="26" spans="1:21" ht="25.5" x14ac:dyDescent="0.4">
      <c r="A26" s="352"/>
      <c r="B26" s="76"/>
      <c r="C26" s="354"/>
      <c r="D26" s="66"/>
      <c r="E26" s="67" t="s">
        <v>33</v>
      </c>
      <c r="F26" s="64"/>
      <c r="G26" s="64"/>
      <c r="H26" s="64"/>
      <c r="I26" s="64">
        <v>0.47799999999999998</v>
      </c>
      <c r="J26" s="64">
        <v>0.52500000000000002</v>
      </c>
      <c r="K26" s="64">
        <v>0.499</v>
      </c>
      <c r="L26" s="64">
        <v>0.51300000000000001</v>
      </c>
      <c r="M26" s="64">
        <v>0.51200000000000001</v>
      </c>
      <c r="N26" s="65"/>
      <c r="O26" s="65"/>
      <c r="P26" s="65"/>
      <c r="Q26" s="65"/>
      <c r="R26" s="65"/>
      <c r="S26" s="65"/>
      <c r="T26" s="65"/>
      <c r="U26" s="65"/>
    </row>
    <row r="27" spans="1:21" ht="25.5" x14ac:dyDescent="0.4">
      <c r="A27" s="352"/>
      <c r="B27" s="76"/>
      <c r="C27" s="354"/>
      <c r="D27" s="66"/>
      <c r="E27" s="67" t="s">
        <v>34</v>
      </c>
      <c r="F27" s="64"/>
      <c r="G27" s="64"/>
      <c r="H27" s="64"/>
      <c r="I27" s="64">
        <v>0.46400000000000002</v>
      </c>
      <c r="J27" s="64">
        <v>0.503</v>
      </c>
      <c r="K27" s="64">
        <v>0.46500000000000002</v>
      </c>
      <c r="L27" s="64">
        <v>0.46</v>
      </c>
      <c r="M27" s="64">
        <v>0.49399999999999999</v>
      </c>
      <c r="N27" s="65"/>
      <c r="O27" s="65"/>
      <c r="P27" s="65"/>
      <c r="Q27" s="65"/>
      <c r="R27" s="65"/>
      <c r="S27" s="65"/>
      <c r="T27" s="65"/>
      <c r="U27" s="65"/>
    </row>
    <row r="28" spans="1:21" ht="25.5" x14ac:dyDescent="0.4">
      <c r="A28" s="352"/>
      <c r="B28" s="76"/>
      <c r="C28" s="354"/>
      <c r="D28" s="66"/>
      <c r="E28" s="67" t="s">
        <v>35</v>
      </c>
      <c r="F28" s="64"/>
      <c r="G28" s="64"/>
      <c r="H28" s="64"/>
      <c r="I28" s="64">
        <v>0.20200000000000001</v>
      </c>
      <c r="J28" s="64">
        <v>0.216</v>
      </c>
      <c r="K28" s="64">
        <v>0.221</v>
      </c>
      <c r="L28" s="64">
        <v>0.22700000000000001</v>
      </c>
      <c r="M28" s="64">
        <v>0.221</v>
      </c>
      <c r="N28" s="65"/>
      <c r="O28" s="65"/>
      <c r="P28" s="65"/>
      <c r="Q28" s="65"/>
      <c r="R28" s="65"/>
      <c r="S28" s="65"/>
      <c r="T28" s="65"/>
      <c r="U28" s="65"/>
    </row>
    <row r="29" spans="1:21" ht="18.75" customHeight="1" thickBot="1" x14ac:dyDescent="0.45">
      <c r="A29" s="352"/>
      <c r="B29" s="76"/>
      <c r="C29" s="355"/>
      <c r="D29" s="68"/>
      <c r="E29" s="69" t="s">
        <v>36</v>
      </c>
      <c r="F29" s="64"/>
      <c r="G29" s="64"/>
      <c r="H29" s="64"/>
      <c r="I29" s="64">
        <v>0.39100000000000001</v>
      </c>
      <c r="J29" s="64">
        <v>0.41399999999999998</v>
      </c>
      <c r="K29" s="64">
        <v>0.41199999999999998</v>
      </c>
      <c r="L29" s="64">
        <v>0.40500000000000003</v>
      </c>
      <c r="M29" s="64">
        <v>0.40400000000000003</v>
      </c>
      <c r="N29" s="65"/>
      <c r="O29" s="65"/>
      <c r="P29" s="65"/>
      <c r="Q29" s="65"/>
      <c r="R29" s="65"/>
      <c r="S29" s="65"/>
      <c r="T29" s="65"/>
      <c r="U29" s="65"/>
    </row>
    <row r="30" spans="1:21" ht="25.5" x14ac:dyDescent="0.4">
      <c r="A30" s="352"/>
      <c r="B30" s="76"/>
      <c r="C30" s="356" t="s">
        <v>37</v>
      </c>
      <c r="D30" s="70" t="s">
        <v>197</v>
      </c>
      <c r="E30" s="71" t="s">
        <v>28</v>
      </c>
      <c r="F30" s="64"/>
      <c r="G30" s="64"/>
      <c r="H30" s="64"/>
      <c r="I30" s="64">
        <v>0.61899999999999999</v>
      </c>
      <c r="J30" s="64">
        <v>0.58499999999999996</v>
      </c>
      <c r="K30" s="64">
        <v>0.60399999999999998</v>
      </c>
      <c r="L30" s="64">
        <v>0.68600000000000005</v>
      </c>
      <c r="M30" s="64">
        <v>0.64600000000000002</v>
      </c>
      <c r="N30" s="65"/>
      <c r="O30" s="65"/>
      <c r="P30" s="65"/>
      <c r="Q30" s="65"/>
      <c r="R30" s="65"/>
      <c r="S30" s="65"/>
      <c r="T30" s="65"/>
      <c r="U30" s="65"/>
    </row>
    <row r="31" spans="1:21" ht="25.5" x14ac:dyDescent="0.4">
      <c r="A31" s="352"/>
      <c r="B31" s="76"/>
      <c r="C31" s="357"/>
      <c r="D31" s="72"/>
      <c r="E31" s="73" t="s">
        <v>29</v>
      </c>
      <c r="F31" s="64"/>
      <c r="G31" s="64"/>
      <c r="H31" s="64"/>
      <c r="I31" s="64">
        <v>0.71199999999999997</v>
      </c>
      <c r="J31" s="64">
        <v>0.69299999999999995</v>
      </c>
      <c r="K31" s="64">
        <v>0.67500000000000004</v>
      </c>
      <c r="L31" s="64">
        <v>0.68600000000000005</v>
      </c>
      <c r="M31" s="64">
        <v>0.69899999999999995</v>
      </c>
      <c r="N31" s="65"/>
      <c r="O31" s="65"/>
      <c r="P31" s="65"/>
      <c r="Q31" s="65"/>
      <c r="R31" s="65"/>
      <c r="S31" s="65"/>
      <c r="T31" s="65"/>
      <c r="U31" s="65"/>
    </row>
    <row r="32" spans="1:21" ht="25.5" x14ac:dyDescent="0.4">
      <c r="A32" s="352"/>
      <c r="B32" s="76"/>
      <c r="C32" s="357"/>
      <c r="D32" s="72"/>
      <c r="E32" s="73" t="s">
        <v>30</v>
      </c>
      <c r="F32" s="64"/>
      <c r="G32" s="64"/>
      <c r="H32" s="64"/>
      <c r="I32" s="64">
        <v>0.59299999999999997</v>
      </c>
      <c r="J32" s="64">
        <v>0.56000000000000005</v>
      </c>
      <c r="K32" s="64">
        <v>0.57599999999999996</v>
      </c>
      <c r="L32" s="64">
        <v>0.59799999999999998</v>
      </c>
      <c r="M32" s="64">
        <v>0.61899999999999999</v>
      </c>
      <c r="N32" s="65"/>
      <c r="O32" s="65"/>
      <c r="P32" s="65"/>
      <c r="Q32" s="65"/>
      <c r="R32" s="65"/>
      <c r="S32" s="65"/>
      <c r="T32" s="65"/>
      <c r="U32" s="65"/>
    </row>
    <row r="33" spans="1:21" ht="25.5" x14ac:dyDescent="0.4">
      <c r="A33" s="352"/>
      <c r="B33" s="76"/>
      <c r="C33" s="357"/>
      <c r="D33" s="72"/>
      <c r="E33" s="73" t="s">
        <v>31</v>
      </c>
      <c r="F33" s="64"/>
      <c r="G33" s="64"/>
      <c r="H33" s="64"/>
      <c r="I33" s="64">
        <v>0.47799999999999998</v>
      </c>
      <c r="J33" s="64">
        <v>0.38200000000000001</v>
      </c>
      <c r="K33" s="64">
        <v>0.44400000000000001</v>
      </c>
      <c r="L33" s="64">
        <v>0.46</v>
      </c>
      <c r="M33" s="64">
        <v>0.43</v>
      </c>
      <c r="N33" s="65"/>
      <c r="O33" s="65"/>
      <c r="P33" s="65"/>
      <c r="Q33" s="65"/>
      <c r="R33" s="65"/>
      <c r="S33" s="65"/>
      <c r="T33" s="65"/>
      <c r="U33" s="65"/>
    </row>
    <row r="34" spans="1:21" ht="25.5" x14ac:dyDescent="0.4">
      <c r="A34" s="352"/>
      <c r="B34" s="76"/>
      <c r="C34" s="357"/>
      <c r="D34" s="72"/>
      <c r="E34" s="73" t="s">
        <v>32</v>
      </c>
      <c r="F34" s="64"/>
      <c r="G34" s="64"/>
      <c r="H34" s="64"/>
      <c r="I34" s="64">
        <v>0.27500000000000002</v>
      </c>
      <c r="J34" s="64">
        <v>0.26100000000000001</v>
      </c>
      <c r="K34" s="64">
        <v>0.30599999999999999</v>
      </c>
      <c r="L34" s="64">
        <v>0.314</v>
      </c>
      <c r="M34" s="64">
        <v>0.30299999999999999</v>
      </c>
      <c r="N34" s="65"/>
      <c r="O34" s="65"/>
      <c r="P34" s="65"/>
      <c r="Q34" s="65"/>
      <c r="R34" s="65"/>
      <c r="S34" s="65"/>
      <c r="T34" s="65"/>
      <c r="U34" s="65"/>
    </row>
    <row r="35" spans="1:21" ht="25.5" x14ac:dyDescent="0.4">
      <c r="A35" s="352"/>
      <c r="B35" s="76"/>
      <c r="C35" s="357"/>
      <c r="D35" s="72"/>
      <c r="E35" s="73" t="s">
        <v>33</v>
      </c>
      <c r="F35" s="64"/>
      <c r="G35" s="64"/>
      <c r="H35" s="64"/>
      <c r="I35" s="64">
        <v>0.187</v>
      </c>
      <c r="J35" s="64">
        <v>0.26100000000000001</v>
      </c>
      <c r="K35" s="64">
        <v>0.26700000000000002</v>
      </c>
      <c r="L35" s="64">
        <v>0.251</v>
      </c>
      <c r="M35" s="64">
        <v>0.23799999999999999</v>
      </c>
      <c r="N35" s="65"/>
      <c r="O35" s="65"/>
      <c r="P35" s="65"/>
      <c r="Q35" s="65"/>
      <c r="R35" s="65"/>
      <c r="S35" s="65"/>
      <c r="T35" s="65"/>
      <c r="U35" s="65"/>
    </row>
    <row r="36" spans="1:21" ht="25.5" x14ac:dyDescent="0.4">
      <c r="A36" s="352"/>
      <c r="B36" s="76"/>
      <c r="C36" s="357"/>
      <c r="D36" s="72"/>
      <c r="E36" s="73" t="s">
        <v>34</v>
      </c>
      <c r="F36" s="64"/>
      <c r="G36" s="64"/>
      <c r="H36" s="64"/>
      <c r="I36" s="64">
        <v>0.22600000000000001</v>
      </c>
      <c r="J36" s="64">
        <v>0.20499999999999999</v>
      </c>
      <c r="K36" s="64">
        <v>0.19700000000000001</v>
      </c>
      <c r="L36" s="64">
        <v>0.218</v>
      </c>
      <c r="M36" s="64">
        <v>0.20300000000000001</v>
      </c>
      <c r="N36" s="65"/>
      <c r="O36" s="65"/>
      <c r="P36" s="65"/>
      <c r="Q36" s="65"/>
      <c r="R36" s="65"/>
      <c r="S36" s="65"/>
      <c r="T36" s="65"/>
      <c r="U36" s="65"/>
    </row>
    <row r="37" spans="1:21" ht="19.5" customHeight="1" x14ac:dyDescent="0.4">
      <c r="A37" s="352"/>
      <c r="B37" s="76"/>
      <c r="C37" s="357"/>
      <c r="D37" s="72"/>
      <c r="E37" s="73" t="s">
        <v>35</v>
      </c>
      <c r="F37" s="64"/>
      <c r="G37" s="64"/>
      <c r="H37" s="64"/>
      <c r="I37" s="64">
        <v>0.159</v>
      </c>
      <c r="J37" s="64">
        <v>0.14299999999999999</v>
      </c>
      <c r="K37" s="64">
        <v>0.19600000000000001</v>
      </c>
      <c r="L37" s="64">
        <v>0.22800000000000001</v>
      </c>
      <c r="M37" s="64">
        <v>0.216</v>
      </c>
      <c r="N37" s="65"/>
      <c r="O37" s="65"/>
      <c r="P37" s="65"/>
      <c r="Q37" s="65"/>
      <c r="R37" s="65"/>
      <c r="S37" s="65"/>
      <c r="T37" s="65"/>
      <c r="U37" s="65"/>
    </row>
    <row r="38" spans="1:21" ht="18.75" customHeight="1" thickBot="1" x14ac:dyDescent="0.45">
      <c r="A38" s="353"/>
      <c r="B38" s="76"/>
      <c r="C38" s="358"/>
      <c r="D38" s="74"/>
      <c r="E38" s="75" t="s">
        <v>36</v>
      </c>
      <c r="F38" s="64"/>
      <c r="G38" s="64"/>
      <c r="H38" s="64"/>
      <c r="I38" s="64">
        <v>0.45500000000000002</v>
      </c>
      <c r="J38" s="64">
        <v>0.42699999999999999</v>
      </c>
      <c r="K38" s="64">
        <v>0.45100000000000001</v>
      </c>
      <c r="L38" s="64">
        <v>0.46700000000000003</v>
      </c>
      <c r="M38" s="64">
        <v>0.46300000000000002</v>
      </c>
      <c r="N38" s="65"/>
      <c r="O38" s="65"/>
      <c r="P38" s="65"/>
      <c r="Q38" s="65"/>
      <c r="R38" s="65"/>
      <c r="S38" s="65"/>
      <c r="T38" s="65"/>
      <c r="U38" s="65"/>
    </row>
    <row r="39" spans="1:21" ht="18.75" customHeight="1" thickTop="1" x14ac:dyDescent="0.4">
      <c r="A39" s="367" t="s">
        <v>23</v>
      </c>
      <c r="B39" s="77" t="s">
        <v>13</v>
      </c>
      <c r="C39" s="354" t="s">
        <v>27</v>
      </c>
      <c r="D39" s="78" t="s">
        <v>197</v>
      </c>
      <c r="E39" s="63" t="s">
        <v>28</v>
      </c>
      <c r="F39" s="64"/>
      <c r="G39" s="64"/>
      <c r="H39" s="64"/>
      <c r="I39" s="64">
        <v>0.17100000000000001</v>
      </c>
      <c r="J39" s="64">
        <v>0.19600000000000001</v>
      </c>
      <c r="K39" s="64">
        <v>0.185</v>
      </c>
      <c r="L39" s="64">
        <v>0.184</v>
      </c>
      <c r="M39" s="64">
        <v>0.183</v>
      </c>
      <c r="N39" s="65"/>
      <c r="O39" s="65"/>
      <c r="P39" s="65"/>
      <c r="Q39" s="65"/>
      <c r="R39" s="65"/>
      <c r="S39" s="65"/>
      <c r="T39" s="65"/>
      <c r="U39" s="65"/>
    </row>
    <row r="40" spans="1:21" ht="18.75" customHeight="1" x14ac:dyDescent="0.4">
      <c r="A40" s="367"/>
      <c r="B40" s="77"/>
      <c r="C40" s="354"/>
      <c r="D40" s="66"/>
      <c r="E40" s="67" t="s">
        <v>29</v>
      </c>
      <c r="F40" s="64"/>
      <c r="G40" s="64"/>
      <c r="H40" s="64"/>
      <c r="I40" s="64">
        <v>0.45800000000000002</v>
      </c>
      <c r="J40" s="64">
        <v>0.45600000000000002</v>
      </c>
      <c r="K40" s="64">
        <v>0.45500000000000002</v>
      </c>
      <c r="L40" s="64">
        <v>0.47599999999999998</v>
      </c>
      <c r="M40" s="64">
        <v>0.48499999999999999</v>
      </c>
      <c r="N40" s="65"/>
      <c r="O40" s="65"/>
      <c r="P40" s="65"/>
      <c r="Q40" s="65"/>
      <c r="R40" s="65"/>
      <c r="S40" s="65"/>
      <c r="T40" s="65"/>
      <c r="U40" s="65"/>
    </row>
    <row r="41" spans="1:21" ht="18.75" customHeight="1" x14ac:dyDescent="0.4">
      <c r="A41" s="367"/>
      <c r="B41" s="77"/>
      <c r="C41" s="354"/>
      <c r="D41" s="66"/>
      <c r="E41" s="67" t="s">
        <v>30</v>
      </c>
      <c r="F41" s="64"/>
      <c r="G41" s="64"/>
      <c r="H41" s="64"/>
      <c r="I41" s="64">
        <v>0.59799999999999998</v>
      </c>
      <c r="J41" s="64">
        <v>0.59899999999999998</v>
      </c>
      <c r="K41" s="64">
        <v>0.59899999999999998</v>
      </c>
      <c r="L41" s="64">
        <v>0.61599999999999999</v>
      </c>
      <c r="M41" s="64">
        <v>0.61499999999999999</v>
      </c>
      <c r="N41" s="65"/>
      <c r="O41" s="65"/>
      <c r="P41" s="65"/>
      <c r="Q41" s="65"/>
      <c r="R41" s="65"/>
      <c r="S41" s="65"/>
      <c r="T41" s="65"/>
      <c r="U41" s="65"/>
    </row>
    <row r="42" spans="1:21" ht="18.75" customHeight="1" x14ac:dyDescent="0.4">
      <c r="A42" s="367"/>
      <c r="B42" s="77"/>
      <c r="C42" s="354"/>
      <c r="D42" s="66"/>
      <c r="E42" s="67" t="s">
        <v>31</v>
      </c>
      <c r="F42" s="64"/>
      <c r="G42" s="64"/>
      <c r="H42" s="64"/>
      <c r="I42" s="64">
        <v>0.625</v>
      </c>
      <c r="J42" s="64">
        <v>0.60599999999999998</v>
      </c>
      <c r="K42" s="64">
        <v>0.63200000000000001</v>
      </c>
      <c r="L42" s="64">
        <v>0.621</v>
      </c>
      <c r="M42" s="64">
        <v>0.61799999999999999</v>
      </c>
      <c r="N42" s="65"/>
      <c r="O42" s="65"/>
      <c r="P42" s="65"/>
      <c r="Q42" s="65"/>
      <c r="R42" s="65"/>
      <c r="S42" s="65"/>
      <c r="T42" s="65"/>
      <c r="U42" s="65"/>
    </row>
    <row r="43" spans="1:21" ht="18.75" customHeight="1" x14ac:dyDescent="0.4">
      <c r="A43" s="367"/>
      <c r="B43" s="77"/>
      <c r="C43" s="354"/>
      <c r="D43" s="66"/>
      <c r="E43" s="67" t="s">
        <v>32</v>
      </c>
      <c r="F43" s="64"/>
      <c r="G43" s="64"/>
      <c r="H43" s="64"/>
      <c r="I43" s="64">
        <v>0.59399999999999997</v>
      </c>
      <c r="J43" s="64">
        <v>0.58299999999999996</v>
      </c>
      <c r="K43" s="64">
        <v>0.58899999999999997</v>
      </c>
      <c r="L43" s="64">
        <v>0.59099999999999997</v>
      </c>
      <c r="M43" s="64">
        <v>0.6</v>
      </c>
      <c r="N43" s="65"/>
      <c r="O43" s="65"/>
      <c r="P43" s="65"/>
      <c r="Q43" s="65"/>
      <c r="R43" s="65"/>
      <c r="S43" s="65"/>
      <c r="T43" s="65"/>
      <c r="U43" s="65"/>
    </row>
    <row r="44" spans="1:21" ht="18.75" customHeight="1" x14ac:dyDescent="0.4">
      <c r="A44" s="367"/>
      <c r="B44" s="77"/>
      <c r="C44" s="354"/>
      <c r="D44" s="66"/>
      <c r="E44" s="67" t="s">
        <v>33</v>
      </c>
      <c r="F44" s="64"/>
      <c r="G44" s="64"/>
      <c r="H44" s="64"/>
      <c r="I44" s="64">
        <v>0.57399999999999995</v>
      </c>
      <c r="J44" s="64">
        <v>0.59299999999999997</v>
      </c>
      <c r="K44" s="64">
        <v>0.59599999999999997</v>
      </c>
      <c r="L44" s="64">
        <v>0.58099999999999996</v>
      </c>
      <c r="M44" s="64">
        <v>0.58199999999999996</v>
      </c>
      <c r="N44" s="65"/>
      <c r="O44" s="65"/>
      <c r="P44" s="65"/>
      <c r="Q44" s="65"/>
      <c r="R44" s="65"/>
      <c r="S44" s="65"/>
      <c r="T44" s="65"/>
      <c r="U44" s="65"/>
    </row>
    <row r="45" spans="1:21" ht="18.75" customHeight="1" x14ac:dyDescent="0.4">
      <c r="A45" s="367"/>
      <c r="B45" s="77"/>
      <c r="C45" s="354"/>
      <c r="D45" s="66"/>
      <c r="E45" s="67" t="s">
        <v>34</v>
      </c>
      <c r="F45" s="64"/>
      <c r="G45" s="64"/>
      <c r="H45" s="64"/>
      <c r="I45" s="64">
        <v>0.55000000000000004</v>
      </c>
      <c r="J45" s="64">
        <v>0.56799999999999995</v>
      </c>
      <c r="K45" s="64">
        <v>0.55300000000000005</v>
      </c>
      <c r="L45" s="64">
        <v>0.55900000000000005</v>
      </c>
      <c r="M45" s="64">
        <v>0.56399999999999995</v>
      </c>
      <c r="N45" s="65"/>
      <c r="O45" s="65"/>
      <c r="P45" s="65"/>
      <c r="Q45" s="65"/>
      <c r="R45" s="65"/>
      <c r="S45" s="65"/>
      <c r="T45" s="65"/>
      <c r="U45" s="65"/>
    </row>
    <row r="46" spans="1:21" ht="18.75" customHeight="1" x14ac:dyDescent="0.4">
      <c r="A46" s="367"/>
      <c r="B46" s="77"/>
      <c r="C46" s="354"/>
      <c r="D46" s="66"/>
      <c r="E46" s="67" t="s">
        <v>35</v>
      </c>
      <c r="F46" s="64"/>
      <c r="G46" s="64"/>
      <c r="H46" s="64"/>
      <c r="I46" s="64">
        <v>0.35</v>
      </c>
      <c r="J46" s="64">
        <v>0.36</v>
      </c>
      <c r="K46" s="64">
        <v>0.35199999999999998</v>
      </c>
      <c r="L46" s="64">
        <v>0.35499999999999998</v>
      </c>
      <c r="M46" s="64">
        <v>0.36</v>
      </c>
      <c r="N46" s="65"/>
      <c r="O46" s="65"/>
      <c r="P46" s="65"/>
      <c r="Q46" s="65"/>
      <c r="R46" s="65"/>
      <c r="S46" s="65"/>
      <c r="T46" s="65"/>
      <c r="U46" s="65"/>
    </row>
    <row r="47" spans="1:21" ht="18.75" customHeight="1" thickBot="1" x14ac:dyDescent="0.45">
      <c r="A47" s="367"/>
      <c r="B47" s="77"/>
      <c r="C47" s="355"/>
      <c r="D47" s="68"/>
      <c r="E47" s="69" t="s">
        <v>36</v>
      </c>
      <c r="F47" s="64"/>
      <c r="G47" s="64"/>
      <c r="H47" s="64"/>
      <c r="I47" s="64">
        <v>0.45600000000000002</v>
      </c>
      <c r="J47" s="64">
        <v>0.46200000000000002</v>
      </c>
      <c r="K47" s="64">
        <v>0.46100000000000002</v>
      </c>
      <c r="L47" s="64">
        <v>0.46500000000000002</v>
      </c>
      <c r="M47" s="64">
        <v>0.46700000000000003</v>
      </c>
      <c r="N47" s="65"/>
      <c r="O47" s="65"/>
      <c r="P47" s="65"/>
      <c r="Q47" s="65"/>
      <c r="R47" s="65"/>
      <c r="S47" s="65"/>
      <c r="T47" s="65"/>
      <c r="U47" s="65"/>
    </row>
    <row r="48" spans="1:21" ht="18.75" customHeight="1" x14ac:dyDescent="0.4">
      <c r="A48" s="367"/>
      <c r="B48" s="77"/>
      <c r="C48" s="356" t="s">
        <v>37</v>
      </c>
      <c r="D48" s="70" t="s">
        <v>197</v>
      </c>
      <c r="E48" s="71" t="s">
        <v>28</v>
      </c>
      <c r="F48" s="64"/>
      <c r="G48" s="64"/>
      <c r="H48" s="64"/>
      <c r="I48" s="64">
        <v>0.219</v>
      </c>
      <c r="J48" s="64">
        <v>0.23499999999999999</v>
      </c>
      <c r="K48" s="64">
        <v>0.23200000000000001</v>
      </c>
      <c r="L48" s="64">
        <v>0.24399999999999999</v>
      </c>
      <c r="M48" s="64">
        <v>0.26900000000000002</v>
      </c>
      <c r="N48" s="65"/>
      <c r="O48" s="65"/>
      <c r="P48" s="65"/>
      <c r="Q48" s="65"/>
      <c r="R48" s="65"/>
      <c r="S48" s="65"/>
      <c r="T48" s="65"/>
      <c r="U48" s="65"/>
    </row>
    <row r="49" spans="1:21" ht="18.75" customHeight="1" x14ac:dyDescent="0.4">
      <c r="A49" s="367"/>
      <c r="B49" s="77"/>
      <c r="C49" s="357"/>
      <c r="D49" s="72"/>
      <c r="E49" s="73" t="s">
        <v>29</v>
      </c>
      <c r="F49" s="64"/>
      <c r="G49" s="64"/>
      <c r="H49" s="64"/>
      <c r="I49" s="64">
        <v>0.245</v>
      </c>
      <c r="J49" s="64">
        <v>0.24199999999999999</v>
      </c>
      <c r="K49" s="64">
        <v>0.23100000000000001</v>
      </c>
      <c r="L49" s="64">
        <v>0.26100000000000001</v>
      </c>
      <c r="M49" s="64">
        <v>0.28199999999999997</v>
      </c>
      <c r="N49" s="65"/>
      <c r="O49" s="65"/>
      <c r="P49" s="65"/>
      <c r="Q49" s="65"/>
      <c r="R49" s="65"/>
      <c r="S49" s="65"/>
      <c r="T49" s="65"/>
      <c r="U49" s="65"/>
    </row>
    <row r="50" spans="1:21" ht="18.75" customHeight="1" x14ac:dyDescent="0.4">
      <c r="A50" s="367"/>
      <c r="B50" s="77"/>
      <c r="C50" s="357"/>
      <c r="D50" s="72"/>
      <c r="E50" s="73" t="s">
        <v>30</v>
      </c>
      <c r="F50" s="64"/>
      <c r="G50" s="64"/>
      <c r="H50" s="64"/>
      <c r="I50" s="64">
        <v>0.20100000000000001</v>
      </c>
      <c r="J50" s="64">
        <v>0.191</v>
      </c>
      <c r="K50" s="64">
        <v>0.185</v>
      </c>
      <c r="L50" s="64">
        <v>0.191</v>
      </c>
      <c r="M50" s="64">
        <v>0.21099999999999999</v>
      </c>
      <c r="N50" s="65"/>
      <c r="O50" s="65"/>
      <c r="P50" s="65"/>
      <c r="Q50" s="65"/>
      <c r="R50" s="65"/>
      <c r="S50" s="65"/>
      <c r="T50" s="65"/>
      <c r="U50" s="65"/>
    </row>
    <row r="51" spans="1:21" ht="18.75" customHeight="1" x14ac:dyDescent="0.4">
      <c r="A51" s="367"/>
      <c r="B51" s="77"/>
      <c r="C51" s="357"/>
      <c r="D51" s="72"/>
      <c r="E51" s="73" t="s">
        <v>31</v>
      </c>
      <c r="F51" s="64"/>
      <c r="G51" s="64"/>
      <c r="H51" s="64"/>
      <c r="I51" s="64">
        <v>0.14000000000000001</v>
      </c>
      <c r="J51" s="64">
        <v>0.14000000000000001</v>
      </c>
      <c r="K51" s="64">
        <v>0.11899999999999999</v>
      </c>
      <c r="L51" s="64">
        <v>0.13500000000000001</v>
      </c>
      <c r="M51" s="64">
        <v>0.14799999999999999</v>
      </c>
      <c r="N51" s="65"/>
      <c r="O51" s="65"/>
      <c r="P51" s="65"/>
      <c r="Q51" s="65"/>
      <c r="R51" s="65"/>
      <c r="S51" s="65"/>
      <c r="T51" s="65"/>
      <c r="U51" s="65"/>
    </row>
    <row r="52" spans="1:21" ht="18.75" customHeight="1" x14ac:dyDescent="0.4">
      <c r="A52" s="367"/>
      <c r="B52" s="77"/>
      <c r="C52" s="357"/>
      <c r="D52" s="72"/>
      <c r="E52" s="73" t="s">
        <v>32</v>
      </c>
      <c r="F52" s="64"/>
      <c r="G52" s="64"/>
      <c r="H52" s="64"/>
      <c r="I52" s="64">
        <v>0.105</v>
      </c>
      <c r="J52" s="64">
        <v>8.2000000000000003E-2</v>
      </c>
      <c r="K52" s="64">
        <v>7.6999999999999999E-2</v>
      </c>
      <c r="L52" s="64">
        <v>8.6999999999999994E-2</v>
      </c>
      <c r="M52" s="64">
        <v>0.11899999999999999</v>
      </c>
      <c r="N52" s="65"/>
      <c r="O52" s="65"/>
      <c r="P52" s="65"/>
      <c r="Q52" s="65"/>
      <c r="R52" s="65"/>
      <c r="S52" s="65"/>
      <c r="T52" s="65"/>
      <c r="U52" s="65"/>
    </row>
    <row r="53" spans="1:21" ht="19.5" customHeight="1" x14ac:dyDescent="0.4">
      <c r="A53" s="367"/>
      <c r="B53" s="77"/>
      <c r="C53" s="357"/>
      <c r="D53" s="72"/>
      <c r="E53" s="73" t="s">
        <v>33</v>
      </c>
      <c r="F53" s="64"/>
      <c r="G53" s="64"/>
      <c r="H53" s="64"/>
      <c r="I53" s="64">
        <v>5.8000000000000003E-2</v>
      </c>
      <c r="J53" s="64">
        <v>6.2E-2</v>
      </c>
      <c r="K53" s="64">
        <v>8.4000000000000005E-2</v>
      </c>
      <c r="L53" s="64">
        <v>9.4E-2</v>
      </c>
      <c r="M53" s="64">
        <v>8.3000000000000004E-2</v>
      </c>
      <c r="N53" s="65"/>
      <c r="O53" s="65"/>
      <c r="P53" s="65"/>
      <c r="Q53" s="65"/>
      <c r="R53" s="65"/>
      <c r="S53" s="65"/>
      <c r="T53" s="65"/>
      <c r="U53" s="65"/>
    </row>
    <row r="54" spans="1:21" ht="25.5" x14ac:dyDescent="0.4">
      <c r="A54" s="367"/>
      <c r="B54" s="77"/>
      <c r="C54" s="357"/>
      <c r="D54" s="72"/>
      <c r="E54" s="73" t="s">
        <v>34</v>
      </c>
      <c r="F54" s="64"/>
      <c r="G54" s="64"/>
      <c r="H54" s="64"/>
      <c r="I54" s="64">
        <v>5.1999999999999998E-2</v>
      </c>
      <c r="J54" s="64">
        <v>4.4999999999999998E-2</v>
      </c>
      <c r="K54" s="64">
        <v>6.6000000000000003E-2</v>
      </c>
      <c r="L54" s="64">
        <v>7.6999999999999999E-2</v>
      </c>
      <c r="M54" s="64">
        <v>8.5000000000000006E-2</v>
      </c>
      <c r="N54" s="65"/>
      <c r="O54" s="65"/>
      <c r="P54" s="65"/>
      <c r="Q54" s="65"/>
      <c r="R54" s="65"/>
      <c r="S54" s="65"/>
      <c r="T54" s="65"/>
      <c r="U54" s="65"/>
    </row>
    <row r="55" spans="1:21" ht="25.5" x14ac:dyDescent="0.4">
      <c r="A55" s="367"/>
      <c r="B55" s="77"/>
      <c r="C55" s="357"/>
      <c r="D55" s="72"/>
      <c r="E55" s="73" t="s">
        <v>35</v>
      </c>
      <c r="F55" s="64"/>
      <c r="G55" s="64"/>
      <c r="H55" s="64"/>
      <c r="I55" s="64">
        <v>7.0999999999999994E-2</v>
      </c>
      <c r="J55" s="64">
        <v>6.5000000000000002E-2</v>
      </c>
      <c r="K55" s="64">
        <v>5.8000000000000003E-2</v>
      </c>
      <c r="L55" s="64">
        <v>8.4000000000000005E-2</v>
      </c>
      <c r="M55" s="64">
        <v>8.3000000000000004E-2</v>
      </c>
      <c r="N55" s="65"/>
      <c r="O55" s="65"/>
      <c r="P55" s="65"/>
      <c r="Q55" s="65"/>
      <c r="R55" s="65"/>
      <c r="S55" s="65"/>
      <c r="T55" s="65"/>
      <c r="U55" s="65"/>
    </row>
    <row r="56" spans="1:21" ht="26" thickBot="1" x14ac:dyDescent="0.45">
      <c r="A56" s="368"/>
      <c r="B56" s="77"/>
      <c r="C56" s="358"/>
      <c r="D56" s="74"/>
      <c r="E56" s="75" t="s">
        <v>36</v>
      </c>
      <c r="F56" s="64"/>
      <c r="G56" s="64"/>
      <c r="H56" s="64"/>
      <c r="I56" s="64">
        <v>0.14199999999999999</v>
      </c>
      <c r="J56" s="64">
        <v>0.13700000000000001</v>
      </c>
      <c r="K56" s="64">
        <v>0.13300000000000001</v>
      </c>
      <c r="L56" s="64">
        <v>0.15</v>
      </c>
      <c r="M56" s="64">
        <v>0.16400000000000001</v>
      </c>
      <c r="N56" s="65"/>
      <c r="O56" s="65"/>
      <c r="P56" s="65"/>
      <c r="Q56" s="65"/>
      <c r="R56" s="65"/>
      <c r="S56" s="65"/>
      <c r="T56" s="65"/>
      <c r="U56" s="65"/>
    </row>
    <row r="57" spans="1:21" ht="14.5" thickTop="1" x14ac:dyDescent="0.3"/>
  </sheetData>
  <mergeCells count="14">
    <mergeCell ref="A39:A56"/>
    <mergeCell ref="C39:C47"/>
    <mergeCell ref="C48:C56"/>
    <mergeCell ref="J1:M1"/>
    <mergeCell ref="N1:Q1"/>
    <mergeCell ref="R1:U1"/>
    <mergeCell ref="A21:A38"/>
    <mergeCell ref="C21:C29"/>
    <mergeCell ref="C30:C38"/>
    <mergeCell ref="A3:A20"/>
    <mergeCell ref="C3:C11"/>
    <mergeCell ref="C12:C20"/>
    <mergeCell ref="A1:E2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DE14-402D-42A9-8628-8525F94C50B4}">
  <dimension ref="A1:S107"/>
  <sheetViews>
    <sheetView rightToLeft="1" zoomScale="43" workbookViewId="0">
      <selection activeCell="B3" sqref="B3"/>
    </sheetView>
  </sheetViews>
  <sheetFormatPr defaultRowHeight="14" x14ac:dyDescent="0.3"/>
  <cols>
    <col min="1" max="2" width="15" customWidth="1"/>
    <col min="3" max="3" width="19.58203125" customWidth="1"/>
    <col min="4" max="5" width="4.08203125" bestFit="1" customWidth="1"/>
    <col min="6" max="6" width="7.08203125" bestFit="1" customWidth="1"/>
    <col min="7" max="7" width="10.58203125" bestFit="1" customWidth="1"/>
    <col min="8" max="8" width="10.58203125" customWidth="1"/>
    <col min="9" max="9" width="10.58203125" bestFit="1" customWidth="1"/>
    <col min="10" max="10" width="12.25" customWidth="1"/>
    <col min="11" max="11" width="10.58203125" bestFit="1" customWidth="1"/>
    <col min="12" max="19" width="10.83203125" bestFit="1" customWidth="1"/>
  </cols>
  <sheetData>
    <row r="1" spans="1:19" ht="20.5" x14ac:dyDescent="0.3">
      <c r="A1" s="382"/>
      <c r="B1" s="382"/>
      <c r="C1" s="382"/>
      <c r="D1" s="369">
        <v>2020</v>
      </c>
      <c r="E1" s="369"/>
      <c r="F1" s="369"/>
      <c r="G1" s="369"/>
      <c r="H1" s="369">
        <v>2019</v>
      </c>
      <c r="I1" s="369"/>
      <c r="J1" s="369"/>
      <c r="K1" s="369"/>
      <c r="L1" s="369">
        <v>2018</v>
      </c>
      <c r="M1" s="369"/>
      <c r="N1" s="369"/>
      <c r="O1" s="369"/>
      <c r="P1" s="369">
        <v>2017</v>
      </c>
      <c r="Q1" s="369"/>
      <c r="R1" s="369"/>
      <c r="S1" s="369"/>
    </row>
    <row r="2" spans="1:19" ht="21" thickBot="1" x14ac:dyDescent="0.35">
      <c r="A2" s="383"/>
      <c r="B2" s="383"/>
      <c r="C2" s="383"/>
      <c r="D2" s="253" t="s">
        <v>0</v>
      </c>
      <c r="E2" s="253" t="s">
        <v>1</v>
      </c>
      <c r="F2" s="253" t="s">
        <v>2</v>
      </c>
      <c r="G2" s="253" t="s">
        <v>3</v>
      </c>
      <c r="H2" s="253" t="s">
        <v>0</v>
      </c>
      <c r="I2" s="253" t="s">
        <v>1</v>
      </c>
      <c r="J2" s="253" t="s">
        <v>2</v>
      </c>
      <c r="K2" s="253" t="s">
        <v>3</v>
      </c>
      <c r="L2" s="253" t="s">
        <v>0</v>
      </c>
      <c r="M2" s="253" t="s">
        <v>1</v>
      </c>
      <c r="N2" s="253" t="s">
        <v>2</v>
      </c>
      <c r="O2" s="253" t="s">
        <v>3</v>
      </c>
      <c r="P2" s="253" t="s">
        <v>0</v>
      </c>
      <c r="Q2" s="253" t="s">
        <v>1</v>
      </c>
      <c r="R2" s="253" t="s">
        <v>2</v>
      </c>
      <c r="S2" s="253" t="s">
        <v>3</v>
      </c>
    </row>
    <row r="3" spans="1:19" ht="36.5" thickTop="1" x14ac:dyDescent="0.3">
      <c r="A3" s="370" t="s">
        <v>12</v>
      </c>
      <c r="B3" s="254" t="s">
        <v>197</v>
      </c>
      <c r="C3" s="255" t="s">
        <v>143</v>
      </c>
      <c r="D3" s="256"/>
      <c r="E3" s="256"/>
      <c r="F3" s="256"/>
      <c r="G3" s="256">
        <f>G4+G6</f>
        <v>3120000</v>
      </c>
      <c r="H3" s="256">
        <f>H4+H6</f>
        <v>3097600</v>
      </c>
      <c r="I3" s="256">
        <v>3075300</v>
      </c>
      <c r="J3" s="256">
        <v>3053200</v>
      </c>
      <c r="K3" s="256">
        <v>3039300</v>
      </c>
      <c r="L3" s="256">
        <f>'[1]נתונים מרכזיים גברים'!K3+'[1]נתונים מרכזיים נשים'!K3</f>
        <v>3007569.0342908199</v>
      </c>
      <c r="M3" s="256">
        <f>'[1]נתונים מרכזיים גברים'!L3+'[1]נתונים מרכזיים נשים'!L3</f>
        <v>2995510.7413774217</v>
      </c>
      <c r="N3" s="256">
        <f>'[1]נתונים מרכזיים גברים'!M3+'[1]נתונים מרכזיים נשים'!M3</f>
        <v>2974456.779748274</v>
      </c>
      <c r="O3" s="256">
        <f>'[1]נתונים מרכזיים גברים'!N3+'[1]נתונים מרכזיים נשים'!N3</f>
        <v>2951432.2436900879</v>
      </c>
      <c r="P3" s="256">
        <f>'[1]נתונים מרכזיים גברים'!O3+'[1]נתונים מרכזיים נשים'!O3</f>
        <v>2929418.8977986607</v>
      </c>
      <c r="Q3" s="256">
        <f>'[1]נתונים מרכזיים גברים'!P3+'[1]נתונים מרכזיים נשים'!P3</f>
        <v>2911393.1376021807</v>
      </c>
      <c r="R3" s="256">
        <f>'[1]נתונים מרכזיים גברים'!Q3+'[1]נתונים מרכזיים נשים'!Q3</f>
        <v>2891845.5668163616</v>
      </c>
      <c r="S3" s="256">
        <f>'[1]נתונים מרכזיים גברים'!R3+'[1]נתונים מרכזיים נשים'!R3</f>
        <v>2872084.9674844444</v>
      </c>
    </row>
    <row r="4" spans="1:19" ht="36" x14ac:dyDescent="0.3">
      <c r="A4" s="371"/>
      <c r="B4" s="257"/>
      <c r="C4" s="258" t="s">
        <v>144</v>
      </c>
      <c r="D4" s="256"/>
      <c r="E4" s="256"/>
      <c r="F4" s="256"/>
      <c r="G4" s="256">
        <v>1346100</v>
      </c>
      <c r="H4" s="256">
        <v>1373900</v>
      </c>
      <c r="I4" s="256">
        <v>1359400</v>
      </c>
      <c r="J4" s="256">
        <v>1349600</v>
      </c>
      <c r="K4" s="256">
        <v>1347000</v>
      </c>
      <c r="L4" s="256">
        <f>'[1]נתונים מרכזיים גברים'!K4+'[1]נתונים מרכזיים נשים'!K4</f>
        <v>1327100</v>
      </c>
      <c r="M4" s="256">
        <f>'[1]נתונים מרכזיים גברים'!L4+'[1]נתונים מרכזיים נשים'!L4</f>
        <v>1314000</v>
      </c>
      <c r="N4" s="256">
        <f>'[1]נתונים מרכזיים גברים'!M4+'[1]נתונים מרכזיים נשים'!M4</f>
        <v>1270300</v>
      </c>
      <c r="O4" s="256">
        <f>'[1]נתונים מרכזיים גברים'!N4+'[1]נתונים מרכזיים נשים'!N4</f>
        <v>1272846</v>
      </c>
      <c r="P4" s="256">
        <f>'[1]נתונים מרכזיים גברים'!O4+'[1]נתונים מרכזיים נשים'!O4</f>
        <v>1288000</v>
      </c>
      <c r="Q4" s="256">
        <f>'[1]נתונים מרכזיים גברים'!P4+'[1]נתונים מרכזיים נשים'!P4</f>
        <v>1300500</v>
      </c>
      <c r="R4" s="256">
        <f>'[1]נתונים מרכזיים גברים'!Q4+'[1]נתונים מרכזיים נשים'!Q4</f>
        <v>1258500</v>
      </c>
      <c r="S4" s="256">
        <f>'[1]נתונים מרכזיים גברים'!R4+'[1]נתונים מרכזיים נשים'!R4</f>
        <v>1258900</v>
      </c>
    </row>
    <row r="5" spans="1:19" ht="36" x14ac:dyDescent="0.3">
      <c r="A5" s="371"/>
      <c r="B5" s="257"/>
      <c r="C5" s="259" t="s">
        <v>27</v>
      </c>
      <c r="D5" s="260"/>
      <c r="E5" s="260"/>
      <c r="F5" s="260"/>
      <c r="G5" s="260">
        <v>0.43099999999999999</v>
      </c>
      <c r="H5" s="260">
        <v>0.44400000000000001</v>
      </c>
      <c r="I5" s="260">
        <v>0.442</v>
      </c>
      <c r="J5" s="260">
        <v>0.442</v>
      </c>
      <c r="K5" s="260">
        <v>0.443</v>
      </c>
      <c r="L5" s="260">
        <v>0.441</v>
      </c>
      <c r="M5" s="260">
        <v>0.439</v>
      </c>
      <c r="N5" s="260">
        <v>0.42699999999999999</v>
      </c>
      <c r="O5" s="260">
        <v>0.43099999999999999</v>
      </c>
      <c r="P5" s="260">
        <v>0.442</v>
      </c>
      <c r="Q5" s="260">
        <v>0.44900000000000001</v>
      </c>
      <c r="R5" s="260">
        <v>0.438</v>
      </c>
      <c r="S5" s="260">
        <v>0.44</v>
      </c>
    </row>
    <row r="6" spans="1:19" ht="36" x14ac:dyDescent="0.3">
      <c r="A6" s="371"/>
      <c r="B6" s="257"/>
      <c r="C6" s="258" t="s">
        <v>145</v>
      </c>
      <c r="D6" s="256"/>
      <c r="E6" s="256"/>
      <c r="F6" s="256"/>
      <c r="G6" s="256">
        <v>1773900</v>
      </c>
      <c r="H6" s="256">
        <v>1723700</v>
      </c>
      <c r="I6" s="256">
        <v>1715900</v>
      </c>
      <c r="J6" s="256">
        <v>1703600</v>
      </c>
      <c r="K6" s="256">
        <f>K3-K4</f>
        <v>1692300</v>
      </c>
      <c r="L6" s="256">
        <f t="shared" ref="L6:S6" si="0">L3-L4</f>
        <v>1680469.0342908199</v>
      </c>
      <c r="M6" s="256">
        <f t="shared" si="0"/>
        <v>1681510.7413774217</v>
      </c>
      <c r="N6" s="256">
        <f t="shared" si="0"/>
        <v>1704156.779748274</v>
      </c>
      <c r="O6" s="256">
        <f t="shared" si="0"/>
        <v>1678586.2436900879</v>
      </c>
      <c r="P6" s="256">
        <f t="shared" si="0"/>
        <v>1641418.8977986607</v>
      </c>
      <c r="Q6" s="256">
        <f t="shared" si="0"/>
        <v>1610893.1376021807</v>
      </c>
      <c r="R6" s="256">
        <f t="shared" si="0"/>
        <v>1633345.5668163616</v>
      </c>
      <c r="S6" s="256">
        <f t="shared" si="0"/>
        <v>1613184.9674844444</v>
      </c>
    </row>
    <row r="7" spans="1:19" ht="25.5" x14ac:dyDescent="0.3">
      <c r="A7" s="371"/>
      <c r="B7" s="257"/>
      <c r="C7" s="261" t="s">
        <v>146</v>
      </c>
      <c r="D7" s="256"/>
      <c r="E7" s="256"/>
      <c r="F7" s="256"/>
      <c r="G7" s="256">
        <v>994200</v>
      </c>
      <c r="H7" s="256">
        <v>1023700</v>
      </c>
      <c r="I7" s="256">
        <v>1005500</v>
      </c>
      <c r="J7" s="256">
        <v>979200</v>
      </c>
      <c r="K7" s="256">
        <v>963700</v>
      </c>
      <c r="L7" s="256">
        <f>'[1]נתונים מרכזיים גברים'!K7+'[1]נתונים מרכזיים נשים'!K7</f>
        <v>1006633.0317145546</v>
      </c>
      <c r="M7" s="256">
        <f>'[1]נתונים מרכזיים גברים'!L7+'[1]נתונים מרכזיים נשים'!L7</f>
        <v>960456.09692419413</v>
      </c>
      <c r="N7" s="256">
        <f>'[1]נתונים מרכזיים גברים'!M7+'[1]נתונים מרכזיים נשים'!M7</f>
        <v>921053.04201862402</v>
      </c>
      <c r="O7" s="256">
        <f>'[1]נתונים מרכזיים גברים'!N7+'[1]נתונים מרכזיים נשים'!N7</f>
        <v>934638.83708332828</v>
      </c>
      <c r="P7" s="256">
        <f>'[1]נתונים מרכזיים גברים'!O7+'[1]נתונים מרכזיים נשים'!O7</f>
        <v>967358.34813617286</v>
      </c>
      <c r="Q7" s="256">
        <f>'[1]נתונים מרכזיים גברים'!P7+'[1]נתונים מרכזיים נשים'!P7</f>
        <v>948726.5326134623</v>
      </c>
      <c r="R7" s="256">
        <f>'[1]נתונים מרכזיים גברים'!Q7+'[1]נתונים מרכזיים נשים'!Q7</f>
        <v>925872.13082922506</v>
      </c>
      <c r="S7" s="256">
        <f>'[1]נתונים מרכזיים גברים'!R7+'[1]נתונים מרכזיים נשים'!R7</f>
        <v>954391.93380356079</v>
      </c>
    </row>
    <row r="8" spans="1:19" ht="25.5" x14ac:dyDescent="0.3">
      <c r="A8" s="371"/>
      <c r="B8" s="257"/>
      <c r="C8" s="262" t="s">
        <v>147</v>
      </c>
      <c r="D8" s="260"/>
      <c r="E8" s="260"/>
      <c r="F8" s="260"/>
      <c r="G8" s="260">
        <v>0.73899999999999999</v>
      </c>
      <c r="H8" s="260">
        <v>0.745</v>
      </c>
      <c r="I8" s="260">
        <v>0.73899999999999999</v>
      </c>
      <c r="J8" s="260">
        <v>0.72599999999999998</v>
      </c>
      <c r="K8" s="260">
        <v>0.71499999999999997</v>
      </c>
      <c r="L8" s="260">
        <v>0.75800000000000001</v>
      </c>
      <c r="M8" s="260">
        <v>0.73099999999999998</v>
      </c>
      <c r="N8" s="260">
        <v>0.72599999999999998</v>
      </c>
      <c r="O8" s="260">
        <v>0.73499999999999999</v>
      </c>
      <c r="P8" s="260">
        <v>0.753</v>
      </c>
      <c r="Q8" s="260">
        <v>0.73299999999999998</v>
      </c>
      <c r="R8" s="260">
        <v>0.73699999999999999</v>
      </c>
      <c r="S8" s="260">
        <v>0.75900000000000001</v>
      </c>
    </row>
    <row r="9" spans="1:19" ht="25.5" x14ac:dyDescent="0.3">
      <c r="A9" s="371"/>
      <c r="B9" s="257"/>
      <c r="C9" s="262" t="s">
        <v>148</v>
      </c>
      <c r="D9" s="256"/>
      <c r="E9" s="256"/>
      <c r="F9" s="256"/>
      <c r="G9" s="256">
        <v>15600</v>
      </c>
      <c r="H9" s="256">
        <v>20600</v>
      </c>
      <c r="I9" s="256">
        <v>19800</v>
      </c>
      <c r="J9" s="256">
        <v>18900</v>
      </c>
      <c r="K9" s="256">
        <v>22700</v>
      </c>
      <c r="L9" s="256">
        <f t="shared" ref="L9:R9" si="1">L13-L11</f>
        <v>20491.799999999988</v>
      </c>
      <c r="M9" s="256">
        <f t="shared" si="1"/>
        <v>22503.999999999942</v>
      </c>
      <c r="N9" s="256">
        <f t="shared" si="1"/>
        <v>21057.299999999988</v>
      </c>
      <c r="O9" s="256">
        <f t="shared" si="1"/>
        <v>20169.726000000024</v>
      </c>
      <c r="P9" s="256">
        <f t="shared" si="1"/>
        <v>18332</v>
      </c>
      <c r="Q9" s="256">
        <f t="shared" si="1"/>
        <v>19942.499999999942</v>
      </c>
      <c r="R9" s="256">
        <f t="shared" si="1"/>
        <v>21296.999999999942</v>
      </c>
      <c r="S9" s="256">
        <f>S13-S11</f>
        <v>31026.300000000047</v>
      </c>
    </row>
    <row r="10" spans="1:19" ht="25.5" x14ac:dyDescent="0.3">
      <c r="A10" s="371"/>
      <c r="B10" s="257"/>
      <c r="C10" s="262" t="s">
        <v>149</v>
      </c>
      <c r="D10" s="260"/>
      <c r="E10" s="260"/>
      <c r="F10" s="260"/>
      <c r="G10" s="260">
        <v>1.2E-2</v>
      </c>
      <c r="H10" s="260">
        <v>1.4999999999999999E-2</v>
      </c>
      <c r="I10" s="260">
        <v>1.4999999999999999E-2</v>
      </c>
      <c r="J10" s="260">
        <v>1.4E-2</v>
      </c>
      <c r="K10" s="260">
        <v>1.7000000000000001E-2</v>
      </c>
      <c r="L10" s="260">
        <f>(L8+L14)-1</f>
        <v>1.6000000000000014E-2</v>
      </c>
      <c r="M10" s="260">
        <f t="shared" ref="M10:S10" si="2">(M8+M14)-1</f>
        <v>1.6999999999999904E-2</v>
      </c>
      <c r="N10" s="260">
        <f t="shared" si="2"/>
        <v>1.6999999999999904E-2</v>
      </c>
      <c r="O10" s="260">
        <f t="shared" si="2"/>
        <v>1.6000000000000014E-2</v>
      </c>
      <c r="P10" s="260">
        <f t="shared" si="2"/>
        <v>1.6999999999999904E-2</v>
      </c>
      <c r="Q10" s="260">
        <f t="shared" si="2"/>
        <v>1.8000000000000016E-2</v>
      </c>
      <c r="R10" s="260">
        <f t="shared" si="2"/>
        <v>1.8999999999999906E-2</v>
      </c>
      <c r="S10" s="260">
        <f t="shared" si="2"/>
        <v>2.6000000000000023E-2</v>
      </c>
    </row>
    <row r="11" spans="1:19" ht="25.5" x14ac:dyDescent="0.3">
      <c r="A11" s="371"/>
      <c r="B11" s="257"/>
      <c r="C11" s="261" t="s">
        <v>150</v>
      </c>
      <c r="D11" s="256"/>
      <c r="E11" s="256"/>
      <c r="F11" s="256"/>
      <c r="G11" s="256">
        <v>336300</v>
      </c>
      <c r="H11" s="256">
        <v>329600</v>
      </c>
      <c r="I11" s="256">
        <v>334100</v>
      </c>
      <c r="J11" s="256">
        <v>351500</v>
      </c>
      <c r="K11" s="256">
        <v>360600</v>
      </c>
      <c r="L11" s="256">
        <f>'[1]נתונים מרכזיים גברים'!K11+'[1]נתונים מרכזיים נשים'!K11</f>
        <v>321900</v>
      </c>
      <c r="M11" s="256">
        <f>'[1]נתונים מרכזיים גברים'!L11+'[1]נתונים מרכזיים נשים'!L11</f>
        <v>353300</v>
      </c>
      <c r="N11" s="256">
        <f>'[1]נתונים מרכזיים גברים'!M11+'[1]נתונים מרכזיים נשים'!M11</f>
        <v>348600</v>
      </c>
      <c r="O11" s="256">
        <f>'[1]נתונים מרכזיים גברים'!N11+'[1]נתונים מרכזיים נשים'!N11</f>
        <v>337500</v>
      </c>
      <c r="P11" s="256">
        <f>'[1]נתונים מרכזיים גברים'!O11+'[1]נתונים מרכזיים נשים'!O11</f>
        <v>321700</v>
      </c>
      <c r="Q11" s="256">
        <f>'[1]נתונים מרכזיים גברים'!P11+'[1]נתונים מרכזיים נשים'!P11</f>
        <v>350700</v>
      </c>
      <c r="R11" s="256">
        <f>'[1]נתונים מרכזיים גברים'!Q11+'[1]נתונים מרכזיים נשים'!Q11</f>
        <v>333600</v>
      </c>
      <c r="S11" s="256">
        <f>'[1]נתונים מרכזיים גברים'!R11+'[1]נתונים מרכזיים נשים'!R11</f>
        <v>305100</v>
      </c>
    </row>
    <row r="12" spans="1:19" ht="25.5" x14ac:dyDescent="0.3">
      <c r="A12" s="371"/>
      <c r="B12" s="257"/>
      <c r="C12" s="261" t="s">
        <v>37</v>
      </c>
      <c r="D12" s="260"/>
      <c r="E12" s="260"/>
      <c r="F12" s="260"/>
      <c r="G12" s="260">
        <v>0.25</v>
      </c>
      <c r="H12" s="260">
        <v>0.24</v>
      </c>
      <c r="I12" s="260">
        <v>0.246</v>
      </c>
      <c r="J12" s="260">
        <v>0.26</v>
      </c>
      <c r="K12" s="260">
        <v>0.26800000000000002</v>
      </c>
      <c r="L12" s="260">
        <v>0.24199999999999999</v>
      </c>
      <c r="M12" s="260">
        <v>0.26900000000000002</v>
      </c>
      <c r="N12" s="260">
        <v>0.27400000000000002</v>
      </c>
      <c r="O12" s="260">
        <v>0.26500000000000001</v>
      </c>
      <c r="P12" s="260">
        <v>0.247</v>
      </c>
      <c r="Q12" s="260">
        <v>0.26700000000000002</v>
      </c>
      <c r="R12" s="260">
        <v>0.26300000000000001</v>
      </c>
      <c r="S12" s="260">
        <v>0.24099999999999999</v>
      </c>
    </row>
    <row r="13" spans="1:19" ht="36" x14ac:dyDescent="0.3">
      <c r="A13" s="371"/>
      <c r="B13" s="257"/>
      <c r="C13" s="263" t="s">
        <v>151</v>
      </c>
      <c r="D13" s="256"/>
      <c r="E13" s="256"/>
      <c r="F13" s="256"/>
      <c r="G13" s="256">
        <f>G11+G9</f>
        <v>351900</v>
      </c>
      <c r="H13" s="256">
        <f>H11+H9</f>
        <v>350200</v>
      </c>
      <c r="I13" s="256">
        <v>353900</v>
      </c>
      <c r="J13" s="256">
        <f>J9+J11</f>
        <v>370400</v>
      </c>
      <c r="K13" s="256">
        <f>K9+K11</f>
        <v>383300</v>
      </c>
      <c r="L13" s="256">
        <f>L4*L14</f>
        <v>342391.8</v>
      </c>
      <c r="M13" s="256">
        <f t="shared" ref="M13:S13" si="3">M4*M14</f>
        <v>375803.99999999994</v>
      </c>
      <c r="N13" s="256">
        <f t="shared" si="3"/>
        <v>369657.3</v>
      </c>
      <c r="O13" s="256">
        <f t="shared" si="3"/>
        <v>357669.72600000002</v>
      </c>
      <c r="P13" s="256">
        <f t="shared" si="3"/>
        <v>340032</v>
      </c>
      <c r="Q13" s="256">
        <f t="shared" si="3"/>
        <v>370642.49999999994</v>
      </c>
      <c r="R13" s="256">
        <f t="shared" si="3"/>
        <v>354896.99999999994</v>
      </c>
      <c r="S13" s="256">
        <f t="shared" si="3"/>
        <v>336126.30000000005</v>
      </c>
    </row>
    <row r="14" spans="1:19" ht="36" x14ac:dyDescent="0.3">
      <c r="A14" s="371"/>
      <c r="B14" s="257"/>
      <c r="C14" s="263" t="s">
        <v>152</v>
      </c>
      <c r="D14" s="260"/>
      <c r="E14" s="260"/>
      <c r="F14" s="260"/>
      <c r="G14" s="260">
        <v>0.26200000000000001</v>
      </c>
      <c r="H14" s="260">
        <v>0.255</v>
      </c>
      <c r="I14" s="260">
        <v>0.26100000000000001</v>
      </c>
      <c r="J14" s="260">
        <v>0.27400000000000002</v>
      </c>
      <c r="K14" s="260">
        <v>0.28499999999999998</v>
      </c>
      <c r="L14" s="260">
        <v>0.25800000000000001</v>
      </c>
      <c r="M14" s="260">
        <v>0.28599999999999998</v>
      </c>
      <c r="N14" s="260">
        <v>0.29099999999999998</v>
      </c>
      <c r="O14" s="260">
        <v>0.28100000000000003</v>
      </c>
      <c r="P14" s="260">
        <v>0.26400000000000001</v>
      </c>
      <c r="Q14" s="260">
        <v>0.28499999999999998</v>
      </c>
      <c r="R14" s="260">
        <v>0.28199999999999997</v>
      </c>
      <c r="S14" s="260">
        <v>0.26700000000000002</v>
      </c>
    </row>
    <row r="15" spans="1:19" ht="36" x14ac:dyDescent="0.3">
      <c r="A15" s="371"/>
      <c r="B15" s="257"/>
      <c r="C15" s="264" t="s">
        <v>153</v>
      </c>
      <c r="D15" s="256"/>
      <c r="E15" s="256"/>
      <c r="F15" s="256"/>
      <c r="G15" s="256">
        <v>468000</v>
      </c>
      <c r="H15" s="256">
        <v>453600</v>
      </c>
      <c r="I15" s="256">
        <v>461400</v>
      </c>
      <c r="J15" s="256">
        <v>471700</v>
      </c>
      <c r="K15" s="256">
        <v>482400</v>
      </c>
      <c r="L15" s="256" t="s">
        <v>154</v>
      </c>
      <c r="M15" s="256" t="s">
        <v>154</v>
      </c>
      <c r="N15" s="256" t="s">
        <v>154</v>
      </c>
      <c r="O15" s="256" t="s">
        <v>154</v>
      </c>
      <c r="P15" s="256" t="s">
        <v>154</v>
      </c>
      <c r="Q15" s="256" t="s">
        <v>154</v>
      </c>
      <c r="R15" s="256" t="s">
        <v>154</v>
      </c>
      <c r="S15" s="256" t="s">
        <v>154</v>
      </c>
    </row>
    <row r="16" spans="1:19" ht="54" x14ac:dyDescent="0.3">
      <c r="A16" s="371"/>
      <c r="B16" s="257"/>
      <c r="C16" s="263" t="s">
        <v>155</v>
      </c>
      <c r="D16" s="260"/>
      <c r="E16" s="260"/>
      <c r="F16" s="260"/>
      <c r="G16" s="260">
        <v>0.317</v>
      </c>
      <c r="H16" s="260">
        <v>0.30299999999999999</v>
      </c>
      <c r="I16" s="260">
        <v>0.31</v>
      </c>
      <c r="J16" s="260">
        <v>0.32100000000000001</v>
      </c>
      <c r="K16" s="260">
        <v>0.32800000000000001</v>
      </c>
      <c r="L16" s="260">
        <v>0.314</v>
      </c>
      <c r="M16" s="260">
        <v>0.34</v>
      </c>
      <c r="N16" s="260">
        <v>0.34799999999999998</v>
      </c>
      <c r="O16" s="260">
        <v>0.32900000000000001</v>
      </c>
      <c r="P16" s="260">
        <v>0.29899999999999999</v>
      </c>
      <c r="Q16" s="260">
        <v>0.316</v>
      </c>
      <c r="R16" s="260">
        <v>0.314</v>
      </c>
      <c r="S16" s="260">
        <v>0.29599999999999999</v>
      </c>
    </row>
    <row r="17" spans="1:19" ht="36" x14ac:dyDescent="0.3">
      <c r="A17" s="371"/>
      <c r="B17" s="257"/>
      <c r="C17" s="264" t="s">
        <v>156</v>
      </c>
      <c r="D17" s="256"/>
      <c r="E17" s="256"/>
      <c r="F17" s="256"/>
      <c r="G17" s="256">
        <v>483700</v>
      </c>
      <c r="H17" s="256">
        <v>474200</v>
      </c>
      <c r="I17" s="256">
        <v>481100</v>
      </c>
      <c r="J17" s="256">
        <v>490600</v>
      </c>
      <c r="K17" s="256">
        <v>505000</v>
      </c>
      <c r="L17" s="256" t="s">
        <v>154</v>
      </c>
      <c r="M17" s="256" t="s">
        <v>154</v>
      </c>
      <c r="N17" s="256" t="s">
        <v>154</v>
      </c>
      <c r="O17" s="256" t="s">
        <v>154</v>
      </c>
      <c r="P17" s="256" t="s">
        <v>154</v>
      </c>
      <c r="Q17" s="256" t="s">
        <v>154</v>
      </c>
      <c r="R17" s="256" t="s">
        <v>154</v>
      </c>
      <c r="S17" s="256" t="s">
        <v>154</v>
      </c>
    </row>
    <row r="18" spans="1:19" ht="36" x14ac:dyDescent="0.3">
      <c r="A18" s="371"/>
      <c r="B18" s="257"/>
      <c r="C18" s="264" t="s">
        <v>157</v>
      </c>
      <c r="D18" s="260"/>
      <c r="E18" s="260"/>
      <c r="F18" s="260"/>
      <c r="G18" s="260">
        <v>0.32700000000000001</v>
      </c>
      <c r="H18" s="260">
        <v>0.317</v>
      </c>
      <c r="I18" s="260">
        <v>0.32400000000000001</v>
      </c>
      <c r="J18" s="260">
        <v>0.33400000000000002</v>
      </c>
      <c r="K18" s="260">
        <v>0.34399999999999997</v>
      </c>
      <c r="L18" s="260">
        <v>0.32800000000000001</v>
      </c>
      <c r="M18" s="260">
        <v>0.35499999999999998</v>
      </c>
      <c r="N18" s="260">
        <v>0.36199999999999999</v>
      </c>
      <c r="O18" s="260">
        <v>0.34399999999999997</v>
      </c>
      <c r="P18" s="260">
        <v>0.315</v>
      </c>
      <c r="Q18" s="260">
        <v>0.33200000000000002</v>
      </c>
      <c r="R18" s="260">
        <v>0.33100000000000002</v>
      </c>
      <c r="S18" s="260">
        <v>0.32</v>
      </c>
    </row>
    <row r="19" spans="1:19" ht="26" thickBot="1" x14ac:dyDescent="0.35">
      <c r="A19" s="372"/>
      <c r="B19" s="265"/>
      <c r="C19" s="266" t="s">
        <v>158</v>
      </c>
      <c r="D19" s="267"/>
      <c r="E19" s="267"/>
      <c r="F19" s="267"/>
      <c r="G19" s="267">
        <v>130.6</v>
      </c>
      <c r="H19" s="267">
        <v>125.6</v>
      </c>
      <c r="I19" s="267">
        <v>138.1</v>
      </c>
      <c r="J19" s="267">
        <v>100</v>
      </c>
      <c r="K19" s="267">
        <v>98.3</v>
      </c>
      <c r="L19" s="267">
        <v>97.9</v>
      </c>
      <c r="M19" s="267">
        <v>95.3</v>
      </c>
      <c r="N19" s="267">
        <v>93.3</v>
      </c>
      <c r="O19" s="267">
        <v>91.8</v>
      </c>
      <c r="P19" s="267">
        <v>88.6</v>
      </c>
      <c r="Q19" s="267">
        <v>85.2</v>
      </c>
      <c r="R19" s="267">
        <v>88.5</v>
      </c>
      <c r="S19" s="267">
        <v>86.5</v>
      </c>
    </row>
    <row r="20" spans="1:19" ht="36.5" thickTop="1" x14ac:dyDescent="0.3">
      <c r="A20" s="373" t="s">
        <v>24</v>
      </c>
      <c r="B20" s="76" t="s">
        <v>197</v>
      </c>
      <c r="C20" s="268" t="s">
        <v>159</v>
      </c>
      <c r="D20" s="269"/>
      <c r="E20" s="269"/>
      <c r="F20" s="269"/>
      <c r="G20" s="269">
        <f>G21+G23</f>
        <v>1188100</v>
      </c>
      <c r="H20" s="269">
        <f>H21+H23</f>
        <v>1178600</v>
      </c>
      <c r="I20" s="269">
        <v>1169100</v>
      </c>
      <c r="J20" s="269">
        <v>1159800</v>
      </c>
      <c r="K20" s="269">
        <v>1158600</v>
      </c>
      <c r="L20" s="269">
        <f>'[1]נתונים מרכזיים גברים'!K20+'[1]נתונים מרכזיים נשים'!K20</f>
        <v>1141011.7056856188</v>
      </c>
      <c r="M20" s="269">
        <f>'[1]נתונים מרכזיים גברים'!L20+'[1]נתונים מרכזיים נשים'!L20</f>
        <v>1140584.6330030377</v>
      </c>
      <c r="N20" s="269">
        <f>'[1]נתונים מרכזיים גברים'!M20+'[1]נתונים מרכזיים נשים'!M20</f>
        <v>1130714.8080077469</v>
      </c>
      <c r="O20" s="269">
        <f>'[1]נתונים מרכזיים גברים'!N20+'[1]נתונים מרכזיים נשים'!N20</f>
        <v>1122353.7533927173</v>
      </c>
      <c r="P20" s="269">
        <f>'[1]נתונים מרכזיים גברים'!O20+'[1]נתונים מרכזיים נשים'!O20</f>
        <v>1113496.8812187496</v>
      </c>
      <c r="Q20" s="269">
        <f>'[1]נתונים מרכזיים גברים'!P20+'[1]נתונים מרכזיים נשים'!P20</f>
        <v>1107522.7263462557</v>
      </c>
      <c r="R20" s="269">
        <f>'[1]נתונים מרכזיים גברים'!Q20+'[1]נתונים מרכזיים נשים'!Q20</f>
        <v>1096867.2118380063</v>
      </c>
      <c r="S20" s="269">
        <f>'[1]נתונים מרכזיים גברים'!R20+'[1]נתונים מרכזיים נשים'!R20</f>
        <v>1088875.8570913028</v>
      </c>
    </row>
    <row r="21" spans="1:19" ht="36" x14ac:dyDescent="0.3">
      <c r="A21" s="374"/>
      <c r="B21" s="76"/>
      <c r="C21" s="258" t="s">
        <v>144</v>
      </c>
      <c r="D21" s="269"/>
      <c r="E21" s="269"/>
      <c r="F21" s="269"/>
      <c r="G21" s="269">
        <v>464500</v>
      </c>
      <c r="H21" s="269">
        <v>487900</v>
      </c>
      <c r="I21" s="269">
        <v>481500</v>
      </c>
      <c r="J21" s="269">
        <v>469500</v>
      </c>
      <c r="K21" s="269">
        <v>468100</v>
      </c>
      <c r="L21" s="269">
        <f>'[1]נתונים מרכזיים גברים'!K21+'[1]נתונים מרכזיים נשים'!K21</f>
        <v>448100</v>
      </c>
      <c r="M21" s="269">
        <f>'[1]נתונים מרכזיים גברים'!L21+'[1]נתונים מרכזיים נשים'!L21</f>
        <v>449100</v>
      </c>
      <c r="N21" s="269">
        <f>'[1]נתונים מרכזיים גברים'!M21+'[1]נתונים מרכזיים נשים'!M21</f>
        <v>438900</v>
      </c>
      <c r="O21" s="269">
        <f>'[1]נתונים מרכזיים גברים'!N21+'[1]נתונים מרכזיים נשים'!N21</f>
        <v>453714</v>
      </c>
      <c r="P21" s="269">
        <f>'[1]נתונים מרכזיים גברים'!O21+'[1]נתונים מרכזיים נשים'!O21</f>
        <v>463400</v>
      </c>
      <c r="Q21" s="269">
        <f>'[1]נתונים מרכזיים גברים'!P21+'[1]נתונים מרכזיים נשים'!P21</f>
        <v>471000</v>
      </c>
      <c r="R21" s="269">
        <f>'[1]נתונים מרכזיים גברים'!Q21+'[1]נתונים מרכזיים נשים'!Q21</f>
        <v>441800</v>
      </c>
      <c r="S21" s="269">
        <f>'[1]נתונים מרכזיים גברים'!R21+'[1]נתונים מרכזיים נשים'!R21</f>
        <v>449100</v>
      </c>
    </row>
    <row r="22" spans="1:19" ht="36" x14ac:dyDescent="0.3">
      <c r="A22" s="374"/>
      <c r="B22" s="76"/>
      <c r="C22" s="259" t="s">
        <v>27</v>
      </c>
      <c r="D22" s="270"/>
      <c r="E22" s="270"/>
      <c r="F22" s="270"/>
      <c r="G22" s="270">
        <v>0.39100000000000001</v>
      </c>
      <c r="H22" s="270">
        <v>0.41399999999999998</v>
      </c>
      <c r="I22" s="270">
        <v>0.41199999999999998</v>
      </c>
      <c r="J22" s="270">
        <v>0.40500000000000003</v>
      </c>
      <c r="K22" s="270">
        <v>0.40400000000000003</v>
      </c>
      <c r="L22" s="270">
        <v>0.39300000000000002</v>
      </c>
      <c r="M22" s="270">
        <v>0.39400000000000002</v>
      </c>
      <c r="N22" s="270">
        <v>0.38800000000000001</v>
      </c>
      <c r="O22" s="270">
        <v>0.40400000000000003</v>
      </c>
      <c r="P22" s="270">
        <v>0.41699999999999998</v>
      </c>
      <c r="Q22" s="270">
        <v>0.42699999999999999</v>
      </c>
      <c r="R22" s="270">
        <v>0.40400000000000003</v>
      </c>
      <c r="S22" s="270">
        <v>0.41299999999999998</v>
      </c>
    </row>
    <row r="23" spans="1:19" ht="36" x14ac:dyDescent="0.3">
      <c r="A23" s="374"/>
      <c r="B23" s="76"/>
      <c r="C23" s="258" t="s">
        <v>145</v>
      </c>
      <c r="D23" s="269"/>
      <c r="E23" s="269"/>
      <c r="F23" s="269"/>
      <c r="G23" s="269">
        <v>723600</v>
      </c>
      <c r="H23" s="269">
        <v>690700</v>
      </c>
      <c r="I23" s="269">
        <v>687600</v>
      </c>
      <c r="J23" s="269">
        <v>690300</v>
      </c>
      <c r="K23" s="269">
        <f>K20-K21</f>
        <v>690500</v>
      </c>
      <c r="L23" s="269">
        <f>L20-L21</f>
        <v>692911.7056856188</v>
      </c>
      <c r="M23" s="269">
        <f t="shared" ref="M23:S23" si="4">M20-M21</f>
        <v>691484.63300303766</v>
      </c>
      <c r="N23" s="269">
        <f t="shared" si="4"/>
        <v>691814.80800774693</v>
      </c>
      <c r="O23" s="269">
        <f t="shared" si="4"/>
        <v>668639.75339271734</v>
      </c>
      <c r="P23" s="269">
        <f t="shared" si="4"/>
        <v>650096.88121874956</v>
      </c>
      <c r="Q23" s="269">
        <f t="shared" si="4"/>
        <v>636522.72634625575</v>
      </c>
      <c r="R23" s="269">
        <f t="shared" si="4"/>
        <v>655067.21183800627</v>
      </c>
      <c r="S23" s="269">
        <f t="shared" si="4"/>
        <v>639775.85709130275</v>
      </c>
    </row>
    <row r="24" spans="1:19" ht="25.5" x14ac:dyDescent="0.3">
      <c r="A24" s="374"/>
      <c r="B24" s="76"/>
      <c r="C24" s="261" t="s">
        <v>160</v>
      </c>
      <c r="D24" s="269"/>
      <c r="E24" s="269"/>
      <c r="F24" s="269"/>
      <c r="G24" s="269">
        <v>246500</v>
      </c>
      <c r="H24" s="269">
        <v>270900</v>
      </c>
      <c r="I24" s="269">
        <v>254600</v>
      </c>
      <c r="J24" s="269">
        <v>241400</v>
      </c>
      <c r="K24" s="269">
        <v>241600</v>
      </c>
      <c r="L24" s="269">
        <f>'[1]נתונים מרכזיים גברים'!K24+'[1]נתונים מרכזיים נשים'!K24-L26</f>
        <v>256853.62673027095</v>
      </c>
      <c r="M24" s="269">
        <f>'[1]נתונים מרכזיים גברים'!L24+'[1]נתונים מרכזיים נשים'!L24-M26</f>
        <v>235588.66936026933</v>
      </c>
      <c r="N24" s="269">
        <f>'[1]נתונים מרכזיים גברים'!M24+'[1]נתונים מרכזיים נשים'!M24-N26</f>
        <v>235348.87839437358</v>
      </c>
      <c r="O24" s="269">
        <f>'[1]נתונים מרכזיים גברים'!N24+'[1]נתונים מרכזיים נשים'!N24-O26</f>
        <v>254626.75630875243</v>
      </c>
      <c r="P24" s="269">
        <f>'[1]נתונים מרכזיים גברים'!O24+'[1]נתונים מרכזיים נשים'!O24-P26</f>
        <v>270774.68887691351</v>
      </c>
      <c r="Q24" s="269">
        <f>'[1]נתונים מרכזיים גברים'!P24+'[1]נתונים מרכזיים נשים'!P24-Q26</f>
        <v>266492.43704977963</v>
      </c>
      <c r="R24" s="269">
        <f>'[1]נתונים מרכזיים גברים'!Q24+'[1]נתונים מרכזיים נשים'!Q24-R26</f>
        <v>262557.06811145513</v>
      </c>
      <c r="S24" s="269">
        <f>'[1]נתונים מרכזיים גברים'!R24+'[1]נתונים מרכזיים נשים'!R24-S26</f>
        <v>280269.88933807629</v>
      </c>
    </row>
    <row r="25" spans="1:19" ht="25.5" x14ac:dyDescent="0.3">
      <c r="A25" s="374"/>
      <c r="B25" s="76"/>
      <c r="C25" s="262" t="s">
        <v>147</v>
      </c>
      <c r="D25" s="270"/>
      <c r="E25" s="270"/>
      <c r="F25" s="270"/>
      <c r="G25" s="270">
        <v>0.53100000000000003</v>
      </c>
      <c r="H25" s="270">
        <v>0.55500000000000005</v>
      </c>
      <c r="I25" s="270">
        <v>0.52900000000000003</v>
      </c>
      <c r="J25" s="270">
        <v>0.51400000000000001</v>
      </c>
      <c r="K25" s="270">
        <v>0.51600000000000001</v>
      </c>
      <c r="L25" s="270">
        <v>0.59099999999999997</v>
      </c>
      <c r="M25" s="270">
        <v>0.54100000000000004</v>
      </c>
      <c r="N25" s="270">
        <v>0.55700000000000005</v>
      </c>
      <c r="O25" s="270">
        <v>0.58299999999999996</v>
      </c>
      <c r="P25" s="270">
        <v>0.60599999999999998</v>
      </c>
      <c r="Q25" s="270">
        <v>0.58299999999999996</v>
      </c>
      <c r="R25" s="270">
        <v>0.61599999999999999</v>
      </c>
      <c r="S25" s="270">
        <v>0.65200000000000002</v>
      </c>
    </row>
    <row r="26" spans="1:19" ht="25.5" x14ac:dyDescent="0.3">
      <c r="A26" s="374"/>
      <c r="B26" s="76"/>
      <c r="C26" s="262" t="s">
        <v>148</v>
      </c>
      <c r="D26" s="269"/>
      <c r="E26" s="269"/>
      <c r="F26" s="269"/>
      <c r="G26" s="269">
        <v>6700</v>
      </c>
      <c r="H26" s="269">
        <v>8800</v>
      </c>
      <c r="I26" s="269">
        <v>9800</v>
      </c>
      <c r="J26" s="269">
        <v>8800</v>
      </c>
      <c r="K26" s="269">
        <v>9800</v>
      </c>
      <c r="L26" s="269">
        <f t="shared" ref="L26:R26" si="5">L30-L28</f>
        <v>8038.6999999999825</v>
      </c>
      <c r="M26" s="269">
        <f t="shared" si="5"/>
        <v>7671.5999999999767</v>
      </c>
      <c r="N26" s="269">
        <f t="shared" si="5"/>
        <v>9249.6000000000058</v>
      </c>
      <c r="O26" s="269">
        <f t="shared" si="5"/>
        <v>9326.7319999999891</v>
      </c>
      <c r="P26" s="269">
        <f t="shared" si="5"/>
        <v>9174.3999999999942</v>
      </c>
      <c r="Q26" s="269">
        <f t="shared" si="5"/>
        <v>6343</v>
      </c>
      <c r="R26" s="269">
        <f t="shared" si="5"/>
        <v>8229</v>
      </c>
      <c r="S26" s="269">
        <f>S30-S28</f>
        <v>12310.700000000012</v>
      </c>
    </row>
    <row r="27" spans="1:19" ht="25.5" x14ac:dyDescent="0.3">
      <c r="A27" s="374"/>
      <c r="B27" s="76"/>
      <c r="C27" s="262" t="s">
        <v>149</v>
      </c>
      <c r="D27" s="270"/>
      <c r="E27" s="270"/>
      <c r="F27" s="270"/>
      <c r="G27" s="270">
        <v>1.4E-2</v>
      </c>
      <c r="H27" s="270">
        <v>1.7999999999999999E-2</v>
      </c>
      <c r="I27" s="270">
        <v>0.02</v>
      </c>
      <c r="J27" s="270">
        <v>1.9E-2</v>
      </c>
      <c r="K27" s="270">
        <v>2.1000000000000001E-2</v>
      </c>
      <c r="L27" s="270">
        <f>(L25+L31)-1</f>
        <v>1.8000000000000016E-2</v>
      </c>
      <c r="M27" s="270">
        <f t="shared" ref="M27:S27" si="6">(M25+M31)-1</f>
        <v>1.6999999999999904E-2</v>
      </c>
      <c r="N27" s="270">
        <f t="shared" si="6"/>
        <v>2.100000000000013E-2</v>
      </c>
      <c r="O27" s="270">
        <f t="shared" si="6"/>
        <v>2.0999999999999908E-2</v>
      </c>
      <c r="P27" s="270">
        <f t="shared" si="6"/>
        <v>2.200000000000002E-2</v>
      </c>
      <c r="Q27" s="270">
        <f t="shared" si="6"/>
        <v>1.6000000000000014E-2</v>
      </c>
      <c r="R27" s="270">
        <f t="shared" si="6"/>
        <v>2.0999999999999908E-2</v>
      </c>
      <c r="S27" s="270">
        <f t="shared" si="6"/>
        <v>2.8999999999999915E-2</v>
      </c>
    </row>
    <row r="28" spans="1:19" ht="25.5" x14ac:dyDescent="0.3">
      <c r="A28" s="374"/>
      <c r="B28" s="76"/>
      <c r="C28" s="261" t="s">
        <v>150</v>
      </c>
      <c r="D28" s="269"/>
      <c r="E28" s="269"/>
      <c r="F28" s="269"/>
      <c r="G28" s="269">
        <v>211300</v>
      </c>
      <c r="H28" s="269">
        <v>208200</v>
      </c>
      <c r="I28" s="269">
        <v>217100</v>
      </c>
      <c r="J28" s="269">
        <v>219300</v>
      </c>
      <c r="K28" s="269">
        <v>216700</v>
      </c>
      <c r="L28" s="269">
        <f>'[1]נתונים מרכזיים גברים'!K28+'[1]נתונים מרכזיים נשים'!K28</f>
        <v>183300</v>
      </c>
      <c r="M28" s="269">
        <f>'[1]נתונים מרכזיים גברים'!L28+'[1]נתונים מרכזיים נשים'!L28</f>
        <v>206100</v>
      </c>
      <c r="N28" s="269">
        <f>'[1]נתונים מרכזיים גברים'!M28+'[1]נתונים מרכזיים נשים'!M28</f>
        <v>194400</v>
      </c>
      <c r="O28" s="269">
        <f>'[1]נתונים מרכזיים גברים'!N28+'[1]נתונים מרכזיים נשים'!N28</f>
        <v>189400</v>
      </c>
      <c r="P28" s="269">
        <f>'[1]נתונים מרכזיים גברים'!O28+'[1]נתונים מרכזיים נשים'!O28</f>
        <v>183600</v>
      </c>
      <c r="Q28" s="269">
        <f>'[1]נתונים מרכזיים גברים'!P28+'[1]נתונים מרכזיים נשים'!P28</f>
        <v>197600</v>
      </c>
      <c r="R28" s="269">
        <f>'[1]נתונים מרכזיים גברים'!Q28+'[1]נתונים מרכזיים נשים'!Q28</f>
        <v>170700</v>
      </c>
      <c r="S28" s="269">
        <f>'[1]נתונים מרכזיים גברים'!R28+'[1]נתונים מרכזיים נשים'!R28</f>
        <v>157000</v>
      </c>
    </row>
    <row r="29" spans="1:19" ht="25.5" x14ac:dyDescent="0.3">
      <c r="A29" s="374"/>
      <c r="B29" s="76"/>
      <c r="C29" s="261" t="s">
        <v>37</v>
      </c>
      <c r="D29" s="270"/>
      <c r="E29" s="270"/>
      <c r="F29" s="270"/>
      <c r="G29" s="270">
        <v>0.45500000000000002</v>
      </c>
      <c r="H29" s="270">
        <v>0.42699999999999999</v>
      </c>
      <c r="I29" s="270">
        <v>0.45100000000000001</v>
      </c>
      <c r="J29" s="270">
        <v>0.46700000000000003</v>
      </c>
      <c r="K29" s="270">
        <v>0.46300000000000002</v>
      </c>
      <c r="L29" s="270">
        <v>0.40899999999999997</v>
      </c>
      <c r="M29" s="270">
        <v>0.45900000000000002</v>
      </c>
      <c r="N29" s="270">
        <v>0.443</v>
      </c>
      <c r="O29" s="270">
        <v>0.41699999999999998</v>
      </c>
      <c r="P29" s="270">
        <v>0.39400000000000002</v>
      </c>
      <c r="Q29" s="270">
        <v>0.41699999999999998</v>
      </c>
      <c r="R29" s="270">
        <v>0.38400000000000001</v>
      </c>
      <c r="S29" s="270">
        <v>0.34799999999999998</v>
      </c>
    </row>
    <row r="30" spans="1:19" ht="36" x14ac:dyDescent="0.3">
      <c r="A30" s="374"/>
      <c r="B30" s="76"/>
      <c r="C30" s="263" t="s">
        <v>151</v>
      </c>
      <c r="D30" s="269"/>
      <c r="E30" s="269"/>
      <c r="F30" s="269"/>
      <c r="G30" s="269">
        <f t="shared" ref="G30:I30" si="7">G26+G28</f>
        <v>218000</v>
      </c>
      <c r="H30" s="269">
        <f t="shared" si="7"/>
        <v>217000</v>
      </c>
      <c r="I30" s="269">
        <f t="shared" si="7"/>
        <v>226900</v>
      </c>
      <c r="J30" s="269">
        <f>J26+J28</f>
        <v>228100</v>
      </c>
      <c r="K30" s="269">
        <f>K26+K28</f>
        <v>226500</v>
      </c>
      <c r="L30" s="269">
        <f>L21*L31</f>
        <v>191338.69999999998</v>
      </c>
      <c r="M30" s="269">
        <f t="shared" ref="M30:S30" si="8">M21*M31</f>
        <v>213771.59999999998</v>
      </c>
      <c r="N30" s="269">
        <f t="shared" si="8"/>
        <v>203649.6</v>
      </c>
      <c r="O30" s="269">
        <f t="shared" si="8"/>
        <v>198726.73199999999</v>
      </c>
      <c r="P30" s="269">
        <f t="shared" si="8"/>
        <v>192774.39999999999</v>
      </c>
      <c r="Q30" s="269">
        <f t="shared" si="8"/>
        <v>203943</v>
      </c>
      <c r="R30" s="269">
        <f t="shared" si="8"/>
        <v>178929</v>
      </c>
      <c r="S30" s="269">
        <f t="shared" si="8"/>
        <v>169310.7</v>
      </c>
    </row>
    <row r="31" spans="1:19" ht="36" x14ac:dyDescent="0.3">
      <c r="A31" s="374"/>
      <c r="B31" s="76"/>
      <c r="C31" s="263" t="s">
        <v>152</v>
      </c>
      <c r="D31" s="270"/>
      <c r="E31" s="270"/>
      <c r="F31" s="270"/>
      <c r="G31" s="270">
        <v>0.46899999999999997</v>
      </c>
      <c r="H31" s="270">
        <v>0.44500000000000001</v>
      </c>
      <c r="I31" s="270">
        <v>0.47099999999999997</v>
      </c>
      <c r="J31" s="270">
        <v>0.48599999999999999</v>
      </c>
      <c r="K31" s="270">
        <v>0.48399999999999999</v>
      </c>
      <c r="L31" s="270">
        <v>0.42699999999999999</v>
      </c>
      <c r="M31" s="270">
        <v>0.47599999999999998</v>
      </c>
      <c r="N31" s="270">
        <v>0.46400000000000002</v>
      </c>
      <c r="O31" s="270">
        <v>0.438</v>
      </c>
      <c r="P31" s="270">
        <v>0.41599999999999998</v>
      </c>
      <c r="Q31" s="270">
        <v>0.433</v>
      </c>
      <c r="R31" s="270">
        <v>0.40500000000000003</v>
      </c>
      <c r="S31" s="270">
        <v>0.377</v>
      </c>
    </row>
    <row r="32" spans="1:19" ht="36" x14ac:dyDescent="0.3">
      <c r="A32" s="374"/>
      <c r="B32" s="76"/>
      <c r="C32" s="264" t="s">
        <v>153</v>
      </c>
      <c r="D32" s="269"/>
      <c r="E32" s="269"/>
      <c r="F32" s="269"/>
      <c r="G32" s="269">
        <v>324100</v>
      </c>
      <c r="H32" s="269">
        <v>320300</v>
      </c>
      <c r="I32" s="269">
        <v>331800</v>
      </c>
      <c r="J32" s="269">
        <v>329400</v>
      </c>
      <c r="K32" s="269">
        <v>328300</v>
      </c>
      <c r="L32" s="269" t="s">
        <v>154</v>
      </c>
      <c r="M32" s="269" t="s">
        <v>154</v>
      </c>
      <c r="N32" s="269" t="s">
        <v>154</v>
      </c>
      <c r="O32" s="269" t="s">
        <v>154</v>
      </c>
      <c r="P32" s="269" t="s">
        <v>154</v>
      </c>
      <c r="Q32" s="269" t="s">
        <v>154</v>
      </c>
      <c r="R32" s="269" t="s">
        <v>154</v>
      </c>
      <c r="S32" s="269" t="s">
        <v>154</v>
      </c>
    </row>
    <row r="33" spans="1:19" ht="54" x14ac:dyDescent="0.3">
      <c r="A33" s="374"/>
      <c r="B33" s="76"/>
      <c r="C33" s="263" t="s">
        <v>155</v>
      </c>
      <c r="D33" s="270"/>
      <c r="E33" s="270"/>
      <c r="F33" s="270"/>
      <c r="G33" s="270">
        <v>0.56100000000000005</v>
      </c>
      <c r="H33" s="270">
        <v>0.53400000000000003</v>
      </c>
      <c r="I33" s="270">
        <v>0.55700000000000005</v>
      </c>
      <c r="J33" s="270">
        <v>0.56799999999999995</v>
      </c>
      <c r="K33" s="270">
        <v>0.56599999999999995</v>
      </c>
      <c r="L33" s="270">
        <v>0.54200000000000004</v>
      </c>
      <c r="M33" s="270">
        <v>0.58199999999999996</v>
      </c>
      <c r="N33" s="270">
        <v>0.57199999999999995</v>
      </c>
      <c r="O33" s="270">
        <v>0.53400000000000003</v>
      </c>
      <c r="P33" s="270">
        <v>0.49399999999999999</v>
      </c>
      <c r="Q33" s="270">
        <v>0.50700000000000001</v>
      </c>
      <c r="R33" s="270">
        <v>0.48299999999999998</v>
      </c>
      <c r="S33" s="270">
        <v>0.45900000000000002</v>
      </c>
    </row>
    <row r="34" spans="1:19" ht="36" x14ac:dyDescent="0.3">
      <c r="A34" s="374"/>
      <c r="B34" s="76"/>
      <c r="C34" s="264" t="s">
        <v>156</v>
      </c>
      <c r="D34" s="269"/>
      <c r="E34" s="269"/>
      <c r="F34" s="269"/>
      <c r="G34" s="269">
        <v>330800</v>
      </c>
      <c r="H34" s="269">
        <v>329100</v>
      </c>
      <c r="I34" s="269">
        <v>341600</v>
      </c>
      <c r="J34" s="269">
        <v>338200</v>
      </c>
      <c r="K34" s="269">
        <v>338100</v>
      </c>
      <c r="L34" s="269" t="s">
        <v>154</v>
      </c>
      <c r="M34" s="269" t="s">
        <v>154</v>
      </c>
      <c r="N34" s="269" t="s">
        <v>154</v>
      </c>
      <c r="O34" s="269" t="s">
        <v>154</v>
      </c>
      <c r="P34" s="269" t="s">
        <v>154</v>
      </c>
      <c r="Q34" s="269" t="s">
        <v>154</v>
      </c>
      <c r="R34" s="269" t="s">
        <v>154</v>
      </c>
      <c r="S34" s="269" t="s">
        <v>154</v>
      </c>
    </row>
    <row r="35" spans="1:19" ht="36" x14ac:dyDescent="0.3">
      <c r="A35" s="374"/>
      <c r="B35" s="76"/>
      <c r="C35" s="264" t="s">
        <v>157</v>
      </c>
      <c r="D35" s="270"/>
      <c r="E35" s="270"/>
      <c r="F35" s="270"/>
      <c r="G35" s="270">
        <v>0.57299999999999995</v>
      </c>
      <c r="H35" s="270">
        <v>0.54900000000000004</v>
      </c>
      <c r="I35" s="270">
        <v>0.57299999999999995</v>
      </c>
      <c r="J35" s="270">
        <v>0.58299999999999996</v>
      </c>
      <c r="K35" s="270">
        <v>0.58299999999999996</v>
      </c>
      <c r="L35" s="270">
        <v>0.55600000000000005</v>
      </c>
      <c r="M35" s="270">
        <v>0.59599999999999997</v>
      </c>
      <c r="N35" s="270">
        <v>0.58799999999999997</v>
      </c>
      <c r="O35" s="270">
        <v>0.55000000000000004</v>
      </c>
      <c r="P35" s="270">
        <v>0.51200000000000001</v>
      </c>
      <c r="Q35" s="270">
        <v>0.52</v>
      </c>
      <c r="R35" s="270">
        <v>0.501</v>
      </c>
      <c r="S35" s="270">
        <v>0.48299999999999998</v>
      </c>
    </row>
    <row r="36" spans="1:19" ht="26" thickBot="1" x14ac:dyDescent="0.35">
      <c r="A36" s="375"/>
      <c r="B36" s="76"/>
      <c r="C36" s="266" t="s">
        <v>161</v>
      </c>
      <c r="D36" s="271"/>
      <c r="E36" s="271"/>
      <c r="F36" s="271"/>
      <c r="G36" s="271">
        <v>60.1</v>
      </c>
      <c r="H36" s="271">
        <v>62.6</v>
      </c>
      <c r="I36" s="271">
        <v>55.9</v>
      </c>
      <c r="J36" s="271">
        <v>62.5</v>
      </c>
      <c r="K36" s="271">
        <v>63.2</v>
      </c>
      <c r="L36" s="271">
        <v>67</v>
      </c>
      <c r="M36" s="271">
        <v>60.2</v>
      </c>
      <c r="N36" s="271">
        <v>62.6</v>
      </c>
      <c r="O36" s="271">
        <v>62.1</v>
      </c>
      <c r="P36" s="271">
        <v>62.4</v>
      </c>
      <c r="Q36" s="271">
        <v>56.8</v>
      </c>
      <c r="R36" s="271">
        <v>59.9</v>
      </c>
      <c r="S36" s="271">
        <v>58.7</v>
      </c>
    </row>
    <row r="37" spans="1:19" ht="36.5" thickTop="1" x14ac:dyDescent="0.3">
      <c r="A37" s="376" t="s">
        <v>23</v>
      </c>
      <c r="B37" s="272" t="s">
        <v>197</v>
      </c>
      <c r="C37" s="268" t="s">
        <v>159</v>
      </c>
      <c r="D37" s="256"/>
      <c r="E37" s="256"/>
      <c r="F37" s="256"/>
      <c r="G37" s="256">
        <f>G38+G40</f>
        <v>1931900</v>
      </c>
      <c r="H37" s="256">
        <f>H38+H40</f>
        <v>1919000</v>
      </c>
      <c r="I37" s="256">
        <v>1906200</v>
      </c>
      <c r="J37" s="256">
        <v>1893400</v>
      </c>
      <c r="K37" s="256">
        <v>1880700</v>
      </c>
      <c r="L37" s="256">
        <f>'[1]נתונים מרכזיים גברים'!K37+'[1]נתונים מרכזיים נשים'!K37</f>
        <v>1866557.3286052011</v>
      </c>
      <c r="M37" s="256">
        <f>'[1]נתונים מרכזיים גברים'!L37+'[1]נתונים מרכזיים נשים'!L37</f>
        <v>1854926.1083743842</v>
      </c>
      <c r="N37" s="256">
        <f>'[1]נתונים מרכזיים גברים'!M37+'[1]נתונים מרכזיים נשים'!M37</f>
        <v>1843741.9717405266</v>
      </c>
      <c r="O37" s="256">
        <f>'[1]נתונים מרכזיים גברים'!N37+'[1]נתונים מרכזיים נשים'!N37</f>
        <v>1829078.4902973706</v>
      </c>
      <c r="P37" s="256">
        <f>'[1]נתונים מרכזיים גברים'!O37+'[1]נתונים מרכזיים נשים'!O37</f>
        <v>1815922.0165799111</v>
      </c>
      <c r="Q37" s="256">
        <f>'[1]נתונים מרכזיים גברים'!P37+'[1]נתונים מרכזיים נשים'!P37</f>
        <v>1803870.411255925</v>
      </c>
      <c r="R37" s="256">
        <f>'[1]נתונים מרכזיים גברים'!Q37+'[1]נתונים מרכזיים נשים'!Q37</f>
        <v>1794978.3549783551</v>
      </c>
      <c r="S37" s="256">
        <f>'[1]נתונים מרכזיים גברים'!R37+'[1]נתונים מרכזיים נשים'!R37</f>
        <v>1783209.1103931419</v>
      </c>
    </row>
    <row r="38" spans="1:19" ht="36" x14ac:dyDescent="0.3">
      <c r="A38" s="377"/>
      <c r="B38" s="272"/>
      <c r="C38" s="258" t="s">
        <v>144</v>
      </c>
      <c r="D38" s="256"/>
      <c r="E38" s="256"/>
      <c r="F38" s="256"/>
      <c r="G38" s="256">
        <v>881600</v>
      </c>
      <c r="H38" s="256">
        <v>886000</v>
      </c>
      <c r="I38" s="256">
        <v>877900</v>
      </c>
      <c r="J38" s="256">
        <v>880100</v>
      </c>
      <c r="K38" s="256">
        <v>878900</v>
      </c>
      <c r="L38" s="256">
        <f>'[1]נתונים מרכזיים גברים'!K38+'[1]נתונים מרכזיים נשים'!K38</f>
        <v>879000</v>
      </c>
      <c r="M38" s="256">
        <f>'[1]נתונים מרכזיים גברים'!L38+'[1]נתונים מרכזיים נשים'!L38</f>
        <v>864900</v>
      </c>
      <c r="N38" s="256">
        <f>'[1]נתונים מרכזיים גברים'!M38+'[1]נתונים מרכזיים נשים'!M38</f>
        <v>831400</v>
      </c>
      <c r="O38" s="256">
        <f>'[1]נתונים מרכזיים גברים'!N38+'[1]נתונים מרכזיים נשים'!N38</f>
        <v>819132</v>
      </c>
      <c r="P38" s="256">
        <f>'[1]נתונים מרכזיים גברים'!O38+'[1]נתונים מרכזיים נשים'!O38</f>
        <v>824600</v>
      </c>
      <c r="Q38" s="256">
        <f>'[1]נתונים מרכזיים גברים'!P38+'[1]נתונים מרכזיים נשים'!P38</f>
        <v>829500</v>
      </c>
      <c r="R38" s="256">
        <f>'[1]נתונים מרכזיים גברים'!Q38+'[1]נתונים מרכזיים נשים'!Q38</f>
        <v>816700</v>
      </c>
      <c r="S38" s="256">
        <f>'[1]נתונים מרכזיים גברים'!R38+'[1]נתונים מרכזיים נשים'!R38</f>
        <v>809800</v>
      </c>
    </row>
    <row r="39" spans="1:19" ht="36" x14ac:dyDescent="0.3">
      <c r="A39" s="377"/>
      <c r="B39" s="272"/>
      <c r="C39" s="259" t="s">
        <v>27</v>
      </c>
      <c r="D39" s="260"/>
      <c r="E39" s="260"/>
      <c r="F39" s="260"/>
      <c r="G39" s="260">
        <v>0.45600000000000002</v>
      </c>
      <c r="H39" s="260">
        <v>0.46200000000000002</v>
      </c>
      <c r="I39" s="260">
        <v>0.46100000000000002</v>
      </c>
      <c r="J39" s="260">
        <v>0.46500000000000002</v>
      </c>
      <c r="K39" s="260">
        <v>0.46700000000000003</v>
      </c>
      <c r="L39" s="260">
        <v>0.47099999999999997</v>
      </c>
      <c r="M39" s="260">
        <v>0.46600000000000003</v>
      </c>
      <c r="N39" s="260">
        <v>0.45100000000000001</v>
      </c>
      <c r="O39" s="260">
        <v>0.44800000000000001</v>
      </c>
      <c r="P39" s="260">
        <v>0.45700000000000002</v>
      </c>
      <c r="Q39" s="260">
        <v>0.46200000000000002</v>
      </c>
      <c r="R39" s="260">
        <v>0.45800000000000002</v>
      </c>
      <c r="S39" s="260">
        <v>0.45600000000000002</v>
      </c>
    </row>
    <row r="40" spans="1:19" ht="36" x14ac:dyDescent="0.3">
      <c r="A40" s="377"/>
      <c r="B40" s="272"/>
      <c r="C40" s="258" t="s">
        <v>145</v>
      </c>
      <c r="D40" s="256"/>
      <c r="E40" s="256"/>
      <c r="F40" s="256"/>
      <c r="G40" s="256">
        <v>1050300</v>
      </c>
      <c r="H40" s="256">
        <v>1033000</v>
      </c>
      <c r="I40" s="256">
        <v>1028300</v>
      </c>
      <c r="J40" s="256">
        <v>1013300</v>
      </c>
      <c r="K40" s="256">
        <f>K37-K38</f>
        <v>1001800</v>
      </c>
      <c r="L40" s="256">
        <f>L37-L38</f>
        <v>987557.3286052011</v>
      </c>
      <c r="M40" s="256">
        <f t="shared" ref="M40:S40" si="9">M37-M38</f>
        <v>990026.10837438423</v>
      </c>
      <c r="N40" s="256">
        <f t="shared" si="9"/>
        <v>1012341.9717405266</v>
      </c>
      <c r="O40" s="256">
        <f t="shared" si="9"/>
        <v>1009946.4902973706</v>
      </c>
      <c r="P40" s="256">
        <f t="shared" si="9"/>
        <v>991322.01657991111</v>
      </c>
      <c r="Q40" s="256">
        <f t="shared" si="9"/>
        <v>974370.41125592496</v>
      </c>
      <c r="R40" s="256">
        <f t="shared" si="9"/>
        <v>978278.35497835511</v>
      </c>
      <c r="S40" s="256">
        <f t="shared" si="9"/>
        <v>973409.11039314186</v>
      </c>
    </row>
    <row r="41" spans="1:19" ht="25.5" x14ac:dyDescent="0.3">
      <c r="A41" s="377"/>
      <c r="B41" s="272"/>
      <c r="C41" s="261" t="s">
        <v>146</v>
      </c>
      <c r="D41" s="256"/>
      <c r="E41" s="256"/>
      <c r="F41" s="256"/>
      <c r="G41" s="256">
        <v>747700</v>
      </c>
      <c r="H41" s="256">
        <v>752800</v>
      </c>
      <c r="I41" s="256">
        <v>750900</v>
      </c>
      <c r="J41" s="256">
        <v>737800</v>
      </c>
      <c r="K41" s="256">
        <v>722100</v>
      </c>
      <c r="L41" s="256">
        <f>'[1]נתונים מרכזיים גברים'!K41+'[1]נתונים מרכזיים נשים'!K41-L43</f>
        <v>729152.70498428377</v>
      </c>
      <c r="M41" s="256">
        <f>'[1]נתונים מרכזיים גברים'!L41+'[1]נתונים מרכזיים נשים'!L41-M43</f>
        <v>702659.5275639249</v>
      </c>
      <c r="N41" s="256">
        <f>'[1]נתונים מרכזיים גברים'!M41+'[1]נתונים מרכזיים נשים'!M41-N43</f>
        <v>665205.96362425049</v>
      </c>
      <c r="O41" s="256">
        <f>'[1]נתונים מרכזיים גברים'!N41+'[1]נתונים מרכזיים נשים'!N41-O43</f>
        <v>659054.60877457587</v>
      </c>
      <c r="P41" s="256">
        <f>'[1]נתונים מרכזיים גברים'!O41+'[1]נתונים מרכזיים נשים'!O41-P43</f>
        <v>674607.45925925928</v>
      </c>
      <c r="Q41" s="256">
        <f>'[1]נתונים מרכזיים גברים'!P41+'[1]נתונים מרכזיים נשים'!P41-Q43</f>
        <v>658943.59556368261</v>
      </c>
      <c r="R41" s="256">
        <f>'[1]נתונים מרכזיים גברים'!Q41+'[1]נתונים מרכזיים נשים'!Q41-R43</f>
        <v>639128.76271776995</v>
      </c>
      <c r="S41" s="256">
        <f>'[1]נתונים מרכזיים גברים'!R41+'[1]נתונים מרכזיים נשים'!R41-S43</f>
        <v>641472.94446548447</v>
      </c>
    </row>
    <row r="42" spans="1:19" ht="25.5" x14ac:dyDescent="0.3">
      <c r="A42" s="377"/>
      <c r="B42" s="272"/>
      <c r="C42" s="262" t="s">
        <v>147</v>
      </c>
      <c r="D42" s="260"/>
      <c r="E42" s="260"/>
      <c r="F42" s="260"/>
      <c r="G42" s="260">
        <v>0.84799999999999998</v>
      </c>
      <c r="H42" s="260">
        <v>0.85</v>
      </c>
      <c r="I42" s="260">
        <v>0.85599999999999998</v>
      </c>
      <c r="J42" s="260">
        <v>0.83899999999999997</v>
      </c>
      <c r="K42" s="260">
        <v>0.82099999999999995</v>
      </c>
      <c r="L42" s="260">
        <v>0.84199999999999997</v>
      </c>
      <c r="M42" s="260">
        <v>0.83</v>
      </c>
      <c r="N42" s="260">
        <v>0.81499999999999995</v>
      </c>
      <c r="O42" s="260">
        <v>0.81899999999999995</v>
      </c>
      <c r="P42" s="260">
        <v>0.83099999999999996</v>
      </c>
      <c r="Q42" s="260">
        <v>0.81399999999999995</v>
      </c>
      <c r="R42" s="260">
        <v>0.79900000000000004</v>
      </c>
      <c r="S42" s="260">
        <v>0.81499999999999995</v>
      </c>
    </row>
    <row r="43" spans="1:19" ht="25.5" x14ac:dyDescent="0.3">
      <c r="A43" s="377"/>
      <c r="B43" s="272"/>
      <c r="C43" s="262" t="s">
        <v>148</v>
      </c>
      <c r="D43" s="256"/>
      <c r="E43" s="256"/>
      <c r="F43" s="256"/>
      <c r="G43" s="256">
        <v>8900</v>
      </c>
      <c r="H43" s="256">
        <v>11800</v>
      </c>
      <c r="I43" s="256">
        <v>10000</v>
      </c>
      <c r="J43" s="256">
        <v>10100</v>
      </c>
      <c r="K43" s="256">
        <v>12900</v>
      </c>
      <c r="L43" s="256">
        <f t="shared" ref="L43:R43" si="10">L47-L45</f>
        <v>12588</v>
      </c>
      <c r="M43" s="256">
        <f t="shared" si="10"/>
        <v>14536.299999999988</v>
      </c>
      <c r="N43" s="256">
        <f t="shared" si="10"/>
        <v>11248.600000000006</v>
      </c>
      <c r="O43" s="256">
        <f t="shared" si="10"/>
        <v>11630.74000000002</v>
      </c>
      <c r="P43" s="256">
        <f t="shared" si="10"/>
        <v>12801.799999999988</v>
      </c>
      <c r="Q43" s="256">
        <f t="shared" si="10"/>
        <v>16947.5</v>
      </c>
      <c r="R43" s="256">
        <f t="shared" si="10"/>
        <v>15957.299999999988</v>
      </c>
      <c r="S43" s="256">
        <f>S47-S45</f>
        <v>20338.399999999994</v>
      </c>
    </row>
    <row r="44" spans="1:19" ht="25.5" x14ac:dyDescent="0.3">
      <c r="A44" s="377"/>
      <c r="B44" s="272"/>
      <c r="C44" s="262" t="s">
        <v>149</v>
      </c>
      <c r="D44" s="260"/>
      <c r="E44" s="260"/>
      <c r="F44" s="260"/>
      <c r="G44" s="260">
        <v>0.01</v>
      </c>
      <c r="H44" s="260">
        <v>1.2999999999999999E-2</v>
      </c>
      <c r="I44" s="260">
        <v>1.0999999999999999E-2</v>
      </c>
      <c r="J44" s="260">
        <v>1.0999999999999999E-2</v>
      </c>
      <c r="K44" s="260">
        <v>1.4999999999999999E-2</v>
      </c>
      <c r="L44" s="260">
        <f>(L42+L48)-1</f>
        <v>1.4000000000000012E-2</v>
      </c>
      <c r="M44" s="260">
        <f t="shared" ref="M44:S44" si="11">(M42+M48)-1</f>
        <v>1.6999999999999904E-2</v>
      </c>
      <c r="N44" s="260">
        <f t="shared" si="11"/>
        <v>1.4000000000000012E-2</v>
      </c>
      <c r="O44" s="260">
        <f t="shared" si="11"/>
        <v>1.4000000000000012E-2</v>
      </c>
      <c r="P44" s="260">
        <f t="shared" si="11"/>
        <v>1.4000000000000012E-2</v>
      </c>
      <c r="Q44" s="260">
        <f t="shared" si="11"/>
        <v>1.8999999999999906E-2</v>
      </c>
      <c r="R44" s="260">
        <f t="shared" si="11"/>
        <v>1.8000000000000016E-2</v>
      </c>
      <c r="S44" s="260">
        <f t="shared" si="11"/>
        <v>2.2999999999999909E-2</v>
      </c>
    </row>
    <row r="45" spans="1:19" ht="25.5" x14ac:dyDescent="0.3">
      <c r="A45" s="377"/>
      <c r="B45" s="272"/>
      <c r="C45" s="261" t="s">
        <v>150</v>
      </c>
      <c r="D45" s="256"/>
      <c r="E45" s="256"/>
      <c r="F45" s="256"/>
      <c r="G45" s="256">
        <v>125000</v>
      </c>
      <c r="H45" s="256">
        <v>121400</v>
      </c>
      <c r="I45" s="256">
        <v>117000</v>
      </c>
      <c r="J45" s="256">
        <v>132200</v>
      </c>
      <c r="K45" s="256">
        <v>143900</v>
      </c>
      <c r="L45" s="256">
        <f>'[1]נתונים מרכזיים גברים'!K45+'[1]נתונים מרכזיים נשים'!K45</f>
        <v>138600</v>
      </c>
      <c r="M45" s="256">
        <f>'[1]נתונים מרכזיים גברים'!L45+'[1]נתונים מרכזיים נשים'!L45</f>
        <v>147200</v>
      </c>
      <c r="N45" s="256">
        <f>'[1]נתונים מרכזיים גברים'!M45+'[1]נתונים מרכזיים נשים'!M45</f>
        <v>154200</v>
      </c>
      <c r="O45" s="256">
        <f>'[1]נתונים מרכזיים גברים'!N45+'[1]נתונים מרכזיים נשים'!N45</f>
        <v>148100</v>
      </c>
      <c r="P45" s="256">
        <f>'[1]נתונים מרכזיים גברים'!O45+'[1]נתונים מרכזיים נשים'!O45</f>
        <v>138100</v>
      </c>
      <c r="Q45" s="256">
        <f>'[1]נתונים מרכזיים גברים'!P45+'[1]נתונים מרכזיים נשים'!P45</f>
        <v>153100</v>
      </c>
      <c r="R45" s="256">
        <f>'[1]נתונים מרכזיים גברים'!Q45+'[1]נתונים מרכזיים נשים'!Q45</f>
        <v>162900</v>
      </c>
      <c r="S45" s="256">
        <f>'[1]נתונים מרכזיים גברים'!R45+'[1]נתונים מרכזיים נשים'!R45</f>
        <v>148100</v>
      </c>
    </row>
    <row r="46" spans="1:19" ht="25.5" x14ac:dyDescent="0.3">
      <c r="A46" s="377"/>
      <c r="B46" s="272"/>
      <c r="C46" s="261" t="s">
        <v>37</v>
      </c>
      <c r="D46" s="260"/>
      <c r="E46" s="260"/>
      <c r="F46" s="260"/>
      <c r="G46" s="260">
        <v>0.14199999999999999</v>
      </c>
      <c r="H46" s="260">
        <v>0.13700000000000001</v>
      </c>
      <c r="I46" s="260">
        <v>0.13300000000000001</v>
      </c>
      <c r="J46" s="260">
        <v>0.15</v>
      </c>
      <c r="K46" s="260">
        <v>0.16400000000000001</v>
      </c>
      <c r="L46" s="260">
        <v>0.158</v>
      </c>
      <c r="M46" s="260">
        <v>0.17</v>
      </c>
      <c r="N46" s="260">
        <v>0.185</v>
      </c>
      <c r="O46" s="260">
        <v>0.18099999999999999</v>
      </c>
      <c r="P46" s="260">
        <v>0.16900000000000001</v>
      </c>
      <c r="Q46" s="260">
        <v>0.186</v>
      </c>
      <c r="R46" s="260">
        <v>0.20100000000000001</v>
      </c>
      <c r="S46" s="260">
        <v>0.185</v>
      </c>
    </row>
    <row r="47" spans="1:19" ht="36" x14ac:dyDescent="0.3">
      <c r="A47" s="377"/>
      <c r="B47" s="272"/>
      <c r="C47" s="263" t="s">
        <v>151</v>
      </c>
      <c r="D47" s="256"/>
      <c r="E47" s="256"/>
      <c r="F47" s="256"/>
      <c r="G47" s="256">
        <f>G45+G43</f>
        <v>133900</v>
      </c>
      <c r="H47" s="256">
        <f>H45+H43</f>
        <v>133200</v>
      </c>
      <c r="I47" s="256">
        <v>127000</v>
      </c>
      <c r="J47" s="256">
        <f>J45+J43</f>
        <v>142300</v>
      </c>
      <c r="K47" s="256">
        <f>K45+K43</f>
        <v>156800</v>
      </c>
      <c r="L47" s="256">
        <f>L38*L48</f>
        <v>151188</v>
      </c>
      <c r="M47" s="256">
        <f t="shared" ref="M47:S47" si="12">M38*M48</f>
        <v>161736.29999999999</v>
      </c>
      <c r="N47" s="256">
        <f t="shared" si="12"/>
        <v>165448.6</v>
      </c>
      <c r="O47" s="256">
        <f t="shared" si="12"/>
        <v>159730.74000000002</v>
      </c>
      <c r="P47" s="256">
        <f t="shared" si="12"/>
        <v>150901.79999999999</v>
      </c>
      <c r="Q47" s="256">
        <f t="shared" si="12"/>
        <v>170047.5</v>
      </c>
      <c r="R47" s="256">
        <f t="shared" si="12"/>
        <v>178857.3</v>
      </c>
      <c r="S47" s="256">
        <f t="shared" si="12"/>
        <v>168438.39999999999</v>
      </c>
    </row>
    <row r="48" spans="1:19" ht="36" x14ac:dyDescent="0.3">
      <c r="A48" s="377"/>
      <c r="B48" s="272"/>
      <c r="C48" s="263" t="s">
        <v>152</v>
      </c>
      <c r="D48" s="260"/>
      <c r="E48" s="260"/>
      <c r="F48" s="260"/>
      <c r="G48" s="260">
        <v>0.152</v>
      </c>
      <c r="H48" s="260">
        <v>0.15</v>
      </c>
      <c r="I48" s="260">
        <v>0.14399999999999999</v>
      </c>
      <c r="J48" s="260">
        <v>0.16200000000000001</v>
      </c>
      <c r="K48" s="260">
        <v>0.17799999999999999</v>
      </c>
      <c r="L48" s="260">
        <v>0.17199999999999999</v>
      </c>
      <c r="M48" s="260">
        <v>0.187</v>
      </c>
      <c r="N48" s="260">
        <v>0.19900000000000001</v>
      </c>
      <c r="O48" s="260">
        <v>0.19500000000000001</v>
      </c>
      <c r="P48" s="260">
        <v>0.183</v>
      </c>
      <c r="Q48" s="260">
        <v>0.20499999999999999</v>
      </c>
      <c r="R48" s="260">
        <v>0.219</v>
      </c>
      <c r="S48" s="260">
        <v>0.20799999999999999</v>
      </c>
    </row>
    <row r="49" spans="1:19" ht="36" x14ac:dyDescent="0.3">
      <c r="A49" s="377"/>
      <c r="B49" s="272"/>
      <c r="C49" s="264" t="s">
        <v>153</v>
      </c>
      <c r="D49" s="256"/>
      <c r="E49" s="256"/>
      <c r="F49" s="256"/>
      <c r="G49" s="256">
        <v>143900</v>
      </c>
      <c r="H49" s="256">
        <v>133300</v>
      </c>
      <c r="I49" s="256">
        <v>129600</v>
      </c>
      <c r="J49" s="256">
        <v>142300</v>
      </c>
      <c r="K49" s="256">
        <v>154100</v>
      </c>
      <c r="L49" s="256" t="s">
        <v>154</v>
      </c>
      <c r="M49" s="256" t="s">
        <v>154</v>
      </c>
      <c r="N49" s="256" t="s">
        <v>154</v>
      </c>
      <c r="O49" s="256" t="s">
        <v>154</v>
      </c>
      <c r="P49" s="256" t="s">
        <v>154</v>
      </c>
      <c r="Q49" s="256" t="s">
        <v>154</v>
      </c>
      <c r="R49" s="256" t="s">
        <v>154</v>
      </c>
      <c r="S49" s="256" t="s">
        <v>154</v>
      </c>
    </row>
    <row r="50" spans="1:19" ht="54" x14ac:dyDescent="0.3">
      <c r="A50" s="377"/>
      <c r="B50" s="272"/>
      <c r="C50" s="263" t="s">
        <v>155</v>
      </c>
      <c r="D50" s="260"/>
      <c r="E50" s="260"/>
      <c r="F50" s="260"/>
      <c r="G50" s="260">
        <v>0.16</v>
      </c>
      <c r="H50" s="260">
        <v>0.14799999999999999</v>
      </c>
      <c r="I50" s="260">
        <v>0.14599999999999999</v>
      </c>
      <c r="J50" s="260">
        <v>0.16</v>
      </c>
      <c r="K50" s="260">
        <v>0.17299999999999999</v>
      </c>
      <c r="L50" s="260">
        <v>0.16500000000000001</v>
      </c>
      <c r="M50" s="260">
        <v>0.17799999999999999</v>
      </c>
      <c r="N50" s="260">
        <v>0.19500000000000001</v>
      </c>
      <c r="O50" s="260">
        <v>0.188</v>
      </c>
      <c r="P50" s="260">
        <v>0.17599999999999999</v>
      </c>
      <c r="Q50" s="260">
        <v>0.19500000000000001</v>
      </c>
      <c r="R50" s="260">
        <v>0.21</v>
      </c>
      <c r="S50" s="260">
        <v>0.19400000000000001</v>
      </c>
    </row>
    <row r="51" spans="1:19" ht="36" x14ac:dyDescent="0.3">
      <c r="A51" s="377"/>
      <c r="B51" s="272"/>
      <c r="C51" s="264" t="s">
        <v>156</v>
      </c>
      <c r="D51" s="256"/>
      <c r="E51" s="256"/>
      <c r="F51" s="256"/>
      <c r="G51" s="256">
        <v>152900</v>
      </c>
      <c r="H51" s="256">
        <v>145100</v>
      </c>
      <c r="I51" s="256">
        <v>139500</v>
      </c>
      <c r="J51" s="256">
        <v>152400</v>
      </c>
      <c r="K51" s="256">
        <v>166900</v>
      </c>
      <c r="L51" s="256" t="s">
        <v>154</v>
      </c>
      <c r="M51" s="256" t="s">
        <v>154</v>
      </c>
      <c r="N51" s="256" t="s">
        <v>154</v>
      </c>
      <c r="O51" s="256" t="s">
        <v>154</v>
      </c>
      <c r="P51" s="256" t="s">
        <v>154</v>
      </c>
      <c r="Q51" s="256" t="s">
        <v>154</v>
      </c>
      <c r="R51" s="256" t="s">
        <v>154</v>
      </c>
      <c r="S51" s="256" t="s">
        <v>154</v>
      </c>
    </row>
    <row r="52" spans="1:19" ht="36" x14ac:dyDescent="0.3">
      <c r="A52" s="377"/>
      <c r="B52" s="272"/>
      <c r="C52" s="264" t="s">
        <v>157</v>
      </c>
      <c r="D52" s="260"/>
      <c r="E52" s="260"/>
      <c r="F52" s="260"/>
      <c r="G52" s="260">
        <v>0.17</v>
      </c>
      <c r="H52" s="260">
        <v>0.16200000000000001</v>
      </c>
      <c r="I52" s="260">
        <v>0.157</v>
      </c>
      <c r="J52" s="260">
        <v>0.17100000000000001</v>
      </c>
      <c r="K52" s="260">
        <v>0.188</v>
      </c>
      <c r="L52" s="260">
        <v>0.17899999999999999</v>
      </c>
      <c r="M52" s="260">
        <v>0.19400000000000001</v>
      </c>
      <c r="N52" s="260">
        <v>0.20899999999999999</v>
      </c>
      <c r="O52" s="260">
        <v>0.20200000000000001</v>
      </c>
      <c r="P52" s="260">
        <v>0.19</v>
      </c>
      <c r="Q52" s="260">
        <v>0.214</v>
      </c>
      <c r="R52" s="260">
        <v>0.22700000000000001</v>
      </c>
      <c r="S52" s="260">
        <v>0.217</v>
      </c>
    </row>
    <row r="53" spans="1:19" ht="26" thickBot="1" x14ac:dyDescent="0.35">
      <c r="A53" s="378"/>
      <c r="B53" s="272"/>
      <c r="C53" s="266" t="s">
        <v>161</v>
      </c>
      <c r="D53" s="267"/>
      <c r="E53" s="267"/>
      <c r="F53" s="267"/>
      <c r="G53" s="267">
        <v>123.4</v>
      </c>
      <c r="H53" s="267">
        <v>118.1</v>
      </c>
      <c r="I53" s="267">
        <v>127.8</v>
      </c>
      <c r="J53" s="267">
        <v>116.6</v>
      </c>
      <c r="K53" s="267">
        <v>113.7</v>
      </c>
      <c r="L53" s="267">
        <v>112.2</v>
      </c>
      <c r="M53" s="267">
        <v>110.4</v>
      </c>
      <c r="N53" s="267">
        <v>107.9</v>
      </c>
      <c r="O53" s="267">
        <v>106.4</v>
      </c>
      <c r="P53" s="267">
        <v>102.3</v>
      </c>
      <c r="Q53" s="267">
        <v>98.9</v>
      </c>
      <c r="R53" s="267">
        <v>104.1</v>
      </c>
      <c r="S53" s="267">
        <v>101.9</v>
      </c>
    </row>
    <row r="54" spans="1:19" ht="36.5" thickTop="1" x14ac:dyDescent="0.3">
      <c r="A54" s="379" t="s">
        <v>167</v>
      </c>
      <c r="B54" s="273" t="s">
        <v>197</v>
      </c>
      <c r="C54" s="274" t="s">
        <v>162</v>
      </c>
      <c r="D54" s="256"/>
      <c r="E54" s="256"/>
      <c r="F54" s="256"/>
      <c r="G54" s="256">
        <v>86400</v>
      </c>
      <c r="H54" s="256">
        <v>97100</v>
      </c>
      <c r="I54" s="256">
        <v>101400</v>
      </c>
      <c r="J54" s="256">
        <v>94200</v>
      </c>
      <c r="K54" s="256">
        <v>85800</v>
      </c>
      <c r="L54" s="256">
        <v>92800</v>
      </c>
      <c r="M54" s="256">
        <v>71900</v>
      </c>
      <c r="N54" s="256">
        <v>71500</v>
      </c>
      <c r="O54" s="256">
        <v>64300</v>
      </c>
      <c r="P54" s="256">
        <v>71800</v>
      </c>
      <c r="Q54" s="256">
        <v>69700</v>
      </c>
      <c r="R54" s="256">
        <v>62300</v>
      </c>
      <c r="S54" s="256">
        <v>68500</v>
      </c>
    </row>
    <row r="55" spans="1:19" ht="36" x14ac:dyDescent="0.3">
      <c r="A55" s="380"/>
      <c r="B55" s="273"/>
      <c r="C55" s="275" t="s">
        <v>163</v>
      </c>
      <c r="D55" s="256"/>
      <c r="E55" s="256"/>
      <c r="F55" s="256"/>
      <c r="G55" s="256">
        <v>22700</v>
      </c>
      <c r="H55" s="256">
        <v>26500</v>
      </c>
      <c r="I55" s="256">
        <v>30900</v>
      </c>
      <c r="J55" s="256">
        <v>23100</v>
      </c>
      <c r="K55" s="256">
        <v>24400</v>
      </c>
      <c r="L55" s="256">
        <v>28600</v>
      </c>
      <c r="M55" s="256">
        <v>42900</v>
      </c>
      <c r="N55" s="256">
        <v>37200</v>
      </c>
      <c r="O55" s="256">
        <v>42400</v>
      </c>
      <c r="P55" s="256">
        <v>43600</v>
      </c>
      <c r="Q55" s="256">
        <v>43500</v>
      </c>
      <c r="R55" s="256">
        <v>37900</v>
      </c>
      <c r="S55" s="256">
        <v>48700</v>
      </c>
    </row>
    <row r="56" spans="1:19" ht="36" x14ac:dyDescent="0.3">
      <c r="A56" s="380"/>
      <c r="B56" s="273"/>
      <c r="C56" s="276" t="s">
        <v>164</v>
      </c>
      <c r="D56" s="256"/>
      <c r="E56" s="256"/>
      <c r="F56" s="256"/>
      <c r="G56" s="256">
        <v>11400</v>
      </c>
      <c r="H56" s="256">
        <v>11300</v>
      </c>
      <c r="I56" s="256">
        <v>8500</v>
      </c>
      <c r="J56" s="256">
        <v>13100</v>
      </c>
      <c r="K56" s="256">
        <v>16700</v>
      </c>
      <c r="L56" s="256">
        <v>9500</v>
      </c>
      <c r="M56" s="256">
        <v>16400</v>
      </c>
      <c r="N56" s="256">
        <v>16900</v>
      </c>
      <c r="O56" s="256">
        <v>14300</v>
      </c>
      <c r="P56" s="256">
        <v>11200</v>
      </c>
      <c r="Q56" s="256">
        <v>15500</v>
      </c>
      <c r="R56" s="256">
        <v>28200</v>
      </c>
      <c r="S56" s="256">
        <v>22400</v>
      </c>
    </row>
    <row r="57" spans="1:19" ht="36" x14ac:dyDescent="0.3">
      <c r="A57" s="380"/>
      <c r="B57" s="273"/>
      <c r="C57" s="277" t="s">
        <v>165</v>
      </c>
      <c r="D57" s="256"/>
      <c r="E57" s="256"/>
      <c r="F57" s="256"/>
      <c r="G57" s="256">
        <f>99800+G58</f>
        <v>120500</v>
      </c>
      <c r="H57" s="256">
        <f>111400+23500</f>
        <v>134900</v>
      </c>
      <c r="I57" s="256">
        <f>SUM(I54:I56)</f>
        <v>140800</v>
      </c>
      <c r="J57" s="256">
        <f>SUM(J54:J56)</f>
        <v>130400</v>
      </c>
      <c r="K57" s="256">
        <f>SUM(K54:K56)</f>
        <v>126900</v>
      </c>
      <c r="L57" s="256">
        <f t="shared" ref="L57:S57" si="13">SUM(L54:L56)</f>
        <v>130900</v>
      </c>
      <c r="M57" s="256">
        <f t="shared" si="13"/>
        <v>131200</v>
      </c>
      <c r="N57" s="256">
        <f t="shared" si="13"/>
        <v>125600</v>
      </c>
      <c r="O57" s="256">
        <f t="shared" si="13"/>
        <v>121000</v>
      </c>
      <c r="P57" s="256">
        <f t="shared" si="13"/>
        <v>126600</v>
      </c>
      <c r="Q57" s="256">
        <f t="shared" si="13"/>
        <v>128700</v>
      </c>
      <c r="R57" s="256">
        <f t="shared" si="13"/>
        <v>128400</v>
      </c>
      <c r="S57" s="256">
        <f t="shared" si="13"/>
        <v>139600</v>
      </c>
    </row>
    <row r="58" spans="1:19" ht="36" x14ac:dyDescent="0.3">
      <c r="A58" s="380"/>
      <c r="B58" s="273"/>
      <c r="C58" s="278" t="s">
        <v>166</v>
      </c>
      <c r="D58" s="256"/>
      <c r="E58" s="256"/>
      <c r="F58" s="256"/>
      <c r="G58" s="256">
        <v>20700</v>
      </c>
      <c r="H58" s="256">
        <v>23500</v>
      </c>
      <c r="I58" s="256">
        <v>22200</v>
      </c>
      <c r="J58" s="256">
        <v>22200</v>
      </c>
      <c r="K58" s="256">
        <v>23600</v>
      </c>
      <c r="L58" s="256"/>
      <c r="M58" s="256"/>
      <c r="N58" s="256"/>
      <c r="O58" s="256"/>
      <c r="P58" s="256"/>
      <c r="Q58" s="256"/>
      <c r="R58" s="256"/>
      <c r="S58" s="256"/>
    </row>
    <row r="59" spans="1:19" ht="26" thickBot="1" x14ac:dyDescent="0.35">
      <c r="A59" s="381"/>
      <c r="B59" s="273"/>
      <c r="C59" s="279" t="s">
        <v>161</v>
      </c>
      <c r="D59" s="267"/>
      <c r="E59" s="267"/>
      <c r="F59" s="267"/>
      <c r="G59" s="267">
        <v>264.5</v>
      </c>
      <c r="H59" s="267">
        <v>254.8</v>
      </c>
      <c r="I59" s="267">
        <v>261.10000000000002</v>
      </c>
      <c r="J59" s="267">
        <v>254</v>
      </c>
      <c r="K59" s="267">
        <v>247.1</v>
      </c>
      <c r="L59" s="267">
        <v>237.5</v>
      </c>
      <c r="M59" s="267">
        <v>243.7</v>
      </c>
      <c r="N59" s="267">
        <v>247.9</v>
      </c>
      <c r="O59" s="267">
        <v>242.5</v>
      </c>
      <c r="P59" s="267">
        <v>232.1</v>
      </c>
      <c r="Q59" s="267">
        <v>233.3</v>
      </c>
      <c r="R59" s="267">
        <v>222.6</v>
      </c>
      <c r="S59" s="267">
        <v>219.5</v>
      </c>
    </row>
    <row r="60" spans="1:19" ht="14.5" thickTop="1" x14ac:dyDescent="0.3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</row>
    <row r="61" spans="1:19" x14ac:dyDescent="0.3">
      <c r="A61" s="28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</row>
    <row r="62" spans="1:19" x14ac:dyDescent="0.3">
      <c r="A62" s="280"/>
      <c r="B62" s="280"/>
      <c r="C62" s="280"/>
      <c r="D62" s="280"/>
      <c r="E62" s="280"/>
      <c r="F62" s="280"/>
      <c r="G62" s="280"/>
      <c r="H62" s="280"/>
      <c r="I62" s="281"/>
      <c r="J62" s="280"/>
      <c r="K62" s="280"/>
      <c r="L62" s="280"/>
      <c r="M62" s="280"/>
      <c r="N62" s="280"/>
      <c r="O62" s="280"/>
      <c r="P62" s="280"/>
      <c r="Q62" s="280"/>
      <c r="R62" s="280"/>
      <c r="S62" s="280"/>
    </row>
    <row r="63" spans="1:19" x14ac:dyDescent="0.3">
      <c r="A63" s="280"/>
      <c r="B63" s="28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</row>
    <row r="64" spans="1:19" x14ac:dyDescent="0.3">
      <c r="A64" s="280"/>
      <c r="B64" s="280"/>
      <c r="C64" s="280"/>
      <c r="D64" s="280"/>
      <c r="E64" s="280"/>
      <c r="F64" s="280"/>
      <c r="G64" s="280"/>
      <c r="H64" s="280"/>
      <c r="I64" s="280"/>
      <c r="J64" s="282"/>
      <c r="K64" s="280"/>
      <c r="L64" s="280"/>
      <c r="M64" s="280"/>
      <c r="N64" s="280"/>
      <c r="O64" s="280"/>
      <c r="P64" s="280"/>
      <c r="Q64" s="280"/>
      <c r="R64" s="280"/>
      <c r="S64" s="280"/>
    </row>
    <row r="65" spans="1:19" x14ac:dyDescent="0.3">
      <c r="A65" s="280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</row>
    <row r="66" spans="1:19" x14ac:dyDescent="0.3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</row>
    <row r="67" spans="1:19" x14ac:dyDescent="0.3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</row>
    <row r="68" spans="1:19" x14ac:dyDescent="0.3">
      <c r="A68" s="280"/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</row>
    <row r="69" spans="1:19" x14ac:dyDescent="0.3">
      <c r="A69" s="283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</row>
    <row r="70" spans="1:19" x14ac:dyDescent="0.3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3"/>
      <c r="P70" s="283"/>
      <c r="Q70" s="283"/>
      <c r="R70" s="283"/>
      <c r="S70" s="283"/>
    </row>
    <row r="71" spans="1:19" x14ac:dyDescent="0.3">
      <c r="A71" s="283"/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</row>
    <row r="72" spans="1:19" x14ac:dyDescent="0.3">
      <c r="A72" s="283"/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</row>
    <row r="73" spans="1:19" x14ac:dyDescent="0.3">
      <c r="A73" s="283"/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</row>
    <row r="74" spans="1:19" x14ac:dyDescent="0.3">
      <c r="A74" s="283"/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</row>
    <row r="75" spans="1:19" x14ac:dyDescent="0.3">
      <c r="A75" s="283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</row>
    <row r="76" spans="1:19" x14ac:dyDescent="0.3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</row>
    <row r="77" spans="1:19" x14ac:dyDescent="0.3">
      <c r="A77" s="283"/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</row>
    <row r="78" spans="1:19" x14ac:dyDescent="0.3">
      <c r="A78" s="283"/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</row>
    <row r="79" spans="1:19" x14ac:dyDescent="0.3">
      <c r="A79" s="283"/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</row>
    <row r="80" spans="1:19" x14ac:dyDescent="0.3">
      <c r="A80" s="283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3"/>
      <c r="P80" s="283"/>
      <c r="Q80" s="283"/>
      <c r="R80" s="283"/>
      <c r="S80" s="283"/>
    </row>
    <row r="81" spans="1:19" x14ac:dyDescent="0.3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3"/>
      <c r="P81" s="283"/>
      <c r="Q81" s="283"/>
      <c r="R81" s="283"/>
      <c r="S81" s="283"/>
    </row>
    <row r="82" spans="1:19" x14ac:dyDescent="0.3">
      <c r="A82" s="283"/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</row>
    <row r="83" spans="1:19" x14ac:dyDescent="0.3">
      <c r="A83" s="283"/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</row>
    <row r="84" spans="1:19" x14ac:dyDescent="0.3">
      <c r="A84" s="283"/>
      <c r="B84" s="283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</row>
    <row r="85" spans="1:19" x14ac:dyDescent="0.3">
      <c r="A85" s="283"/>
      <c r="B85" s="283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</row>
    <row r="86" spans="1:19" x14ac:dyDescent="0.3">
      <c r="A86" s="283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3"/>
      <c r="P86" s="283"/>
      <c r="Q86" s="283"/>
      <c r="R86" s="283"/>
      <c r="S86" s="283"/>
    </row>
    <row r="87" spans="1:19" x14ac:dyDescent="0.3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3"/>
      <c r="P87" s="283"/>
      <c r="Q87" s="283"/>
      <c r="R87" s="283"/>
      <c r="S87" s="283"/>
    </row>
    <row r="88" spans="1:19" x14ac:dyDescent="0.3">
      <c r="A88" s="283"/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</row>
    <row r="89" spans="1:19" x14ac:dyDescent="0.3">
      <c r="A89" s="283"/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</row>
    <row r="90" spans="1:19" x14ac:dyDescent="0.3">
      <c r="A90" s="283"/>
      <c r="B90" s="283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</row>
    <row r="91" spans="1:19" x14ac:dyDescent="0.3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</row>
    <row r="92" spans="1:19" x14ac:dyDescent="0.3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</row>
    <row r="93" spans="1:19" x14ac:dyDescent="0.3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</row>
    <row r="94" spans="1:19" x14ac:dyDescent="0.3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</row>
    <row r="95" spans="1:19" x14ac:dyDescent="0.3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</row>
    <row r="96" spans="1:19" x14ac:dyDescent="0.3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</row>
    <row r="97" spans="1:19" x14ac:dyDescent="0.3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</row>
    <row r="98" spans="1:19" x14ac:dyDescent="0.3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</row>
    <row r="99" spans="1:19" x14ac:dyDescent="0.3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</row>
    <row r="100" spans="1:19" x14ac:dyDescent="0.3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</row>
    <row r="101" spans="1:19" x14ac:dyDescent="0.3">
      <c r="A101" s="283"/>
      <c r="B101" s="283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</row>
    <row r="102" spans="1:19" x14ac:dyDescent="0.3">
      <c r="A102" s="283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3"/>
      <c r="P102" s="283"/>
      <c r="Q102" s="283"/>
      <c r="R102" s="283"/>
      <c r="S102" s="283"/>
    </row>
    <row r="103" spans="1:19" x14ac:dyDescent="0.3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3"/>
      <c r="P103" s="283"/>
      <c r="Q103" s="283"/>
      <c r="R103" s="283"/>
      <c r="S103" s="283"/>
    </row>
    <row r="104" spans="1:19" x14ac:dyDescent="0.3">
      <c r="A104" s="283"/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</row>
    <row r="105" spans="1:19" x14ac:dyDescent="0.3">
      <c r="A105" s="283"/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</row>
    <row r="106" spans="1:19" x14ac:dyDescent="0.3">
      <c r="A106" s="283"/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</row>
    <row r="107" spans="1:19" x14ac:dyDescent="0.3">
      <c r="A107" s="283"/>
      <c r="B107" s="283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</row>
  </sheetData>
  <mergeCells count="9">
    <mergeCell ref="P1:S1"/>
    <mergeCell ref="A3:A19"/>
    <mergeCell ref="A20:A36"/>
    <mergeCell ref="A37:A53"/>
    <mergeCell ref="A54:A59"/>
    <mergeCell ref="A1:C2"/>
    <mergeCell ref="D1:G1"/>
    <mergeCell ref="H1:K1"/>
    <mergeCell ref="L1:O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2A73-2CBD-4EB4-AF1B-92993F2161F4}">
  <dimension ref="A1:AB44"/>
  <sheetViews>
    <sheetView rightToLeft="1" zoomScale="54" workbookViewId="0">
      <selection activeCell="B1" sqref="B1:C1"/>
    </sheetView>
  </sheetViews>
  <sheetFormatPr defaultColWidth="9" defaultRowHeight="15.5" x14ac:dyDescent="0.3"/>
  <cols>
    <col min="1" max="1" width="12.08203125" style="312" customWidth="1"/>
    <col min="2" max="7" width="11.5" style="312" customWidth="1"/>
    <col min="8" max="8" width="10.25" style="312" customWidth="1"/>
    <col min="9" max="9" width="9.75" style="312" customWidth="1"/>
    <col min="10" max="10" width="14.5" style="312" bestFit="1" customWidth="1"/>
    <col min="11" max="25" width="9.75" style="312" customWidth="1"/>
    <col min="26" max="26" width="8.33203125" style="312" bestFit="1" customWidth="1"/>
    <col min="27" max="27" width="8.58203125" style="312" customWidth="1"/>
    <col min="28" max="29" width="9.75" style="312" customWidth="1"/>
    <col min="30" max="16384" width="9" style="312"/>
  </cols>
  <sheetData>
    <row r="1" spans="1:11" ht="18" x14ac:dyDescent="0.3">
      <c r="A1" s="384"/>
      <c r="B1" s="386" t="s">
        <v>12</v>
      </c>
      <c r="C1" s="387"/>
      <c r="D1" s="388" t="s">
        <v>23</v>
      </c>
      <c r="E1" s="389"/>
      <c r="F1" s="390" t="s">
        <v>186</v>
      </c>
      <c r="G1" s="391"/>
      <c r="H1" s="284"/>
    </row>
    <row r="2" spans="1:11" ht="23.25" customHeight="1" thickBot="1" x14ac:dyDescent="0.35">
      <c r="A2" s="385"/>
      <c r="B2" s="313" t="s">
        <v>187</v>
      </c>
      <c r="C2" s="314" t="s">
        <v>188</v>
      </c>
      <c r="D2" s="315" t="s">
        <v>187</v>
      </c>
      <c r="E2" s="316" t="s">
        <v>188</v>
      </c>
      <c r="F2" s="317" t="s">
        <v>187</v>
      </c>
      <c r="G2" s="318" t="s">
        <v>188</v>
      </c>
      <c r="H2" s="284"/>
    </row>
    <row r="3" spans="1:11" ht="23.25" customHeight="1" x14ac:dyDescent="0.3">
      <c r="A3" s="319">
        <v>1994</v>
      </c>
      <c r="B3" s="320">
        <v>2361.0073185187339</v>
      </c>
      <c r="C3" s="321" t="e">
        <f t="shared" ref="C3:C12" si="0">+B3/B2-1</f>
        <v>#VALUE!</v>
      </c>
      <c r="D3" s="322">
        <v>2413.4683362476167</v>
      </c>
      <c r="E3" s="323" t="e">
        <f t="shared" ref="E3:E12" si="1">+D3/D2-1</f>
        <v>#VALUE!</v>
      </c>
      <c r="F3" s="324">
        <v>2328.1756257958218</v>
      </c>
      <c r="G3" s="325" t="e">
        <f t="shared" ref="G3:G12" si="2">+F3/F2-1</f>
        <v>#VALUE!</v>
      </c>
      <c r="H3" s="284"/>
    </row>
    <row r="4" spans="1:11" ht="23.25" customHeight="1" x14ac:dyDescent="0.3">
      <c r="A4" s="319">
        <v>1995</v>
      </c>
      <c r="B4" s="320">
        <v>2355.1872231224029</v>
      </c>
      <c r="C4" s="321">
        <f t="shared" si="0"/>
        <v>-2.4650899430428419E-3</v>
      </c>
      <c r="D4" s="322">
        <v>2459.6782546159884</v>
      </c>
      <c r="E4" s="323">
        <f t="shared" si="1"/>
        <v>1.9146685156109067E-2</v>
      </c>
      <c r="F4" s="324">
        <v>2234.3324582990231</v>
      </c>
      <c r="G4" s="325">
        <f t="shared" si="2"/>
        <v>-4.0307598128350386E-2</v>
      </c>
      <c r="H4" s="284"/>
    </row>
    <row r="5" spans="1:11" ht="23.25" customHeight="1" x14ac:dyDescent="0.3">
      <c r="A5" s="319">
        <v>1996</v>
      </c>
      <c r="B5" s="320">
        <v>2249.1583008289667</v>
      </c>
      <c r="C5" s="321">
        <f t="shared" si="0"/>
        <v>-4.5019317892217359E-2</v>
      </c>
      <c r="D5" s="322">
        <v>2359.6489429464273</v>
      </c>
      <c r="E5" s="323">
        <f t="shared" si="1"/>
        <v>-4.0667640770429947E-2</v>
      </c>
      <c r="F5" s="324">
        <v>2116.3515795475937</v>
      </c>
      <c r="G5" s="325">
        <f t="shared" si="2"/>
        <v>-5.2803636411945187E-2</v>
      </c>
      <c r="H5" s="284"/>
    </row>
    <row r="6" spans="1:11" ht="23.25" customHeight="1" x14ac:dyDescent="0.3">
      <c r="A6" s="319">
        <v>1997</v>
      </c>
      <c r="B6" s="320">
        <v>2442.179778891918</v>
      </c>
      <c r="C6" s="321">
        <f t="shared" si="0"/>
        <v>8.5819427646248725E-2</v>
      </c>
      <c r="D6" s="322">
        <v>2589.0211424440949</v>
      </c>
      <c r="E6" s="323">
        <f t="shared" si="1"/>
        <v>9.7206069650028981E-2</v>
      </c>
      <c r="F6" s="324">
        <v>2254.7495619639185</v>
      </c>
      <c r="G6" s="325">
        <f t="shared" si="2"/>
        <v>6.5394608227575146E-2</v>
      </c>
      <c r="H6" s="284"/>
      <c r="J6" s="326"/>
      <c r="K6" s="326"/>
    </row>
    <row r="7" spans="1:11" ht="23.25" customHeight="1" x14ac:dyDescent="0.3">
      <c r="A7" s="319">
        <v>1998</v>
      </c>
      <c r="B7" s="320">
        <v>2701.0055817320563</v>
      </c>
      <c r="C7" s="321">
        <f t="shared" si="0"/>
        <v>0.10598146994631752</v>
      </c>
      <c r="D7" s="322">
        <v>2887.078118786555</v>
      </c>
      <c r="E7" s="323">
        <f t="shared" si="1"/>
        <v>0.11512342307915158</v>
      </c>
      <c r="F7" s="324">
        <v>2455.6816828093761</v>
      </c>
      <c r="G7" s="325">
        <f t="shared" si="2"/>
        <v>8.9115050396303408E-2</v>
      </c>
      <c r="H7" s="284"/>
      <c r="J7" s="284"/>
      <c r="K7" s="284"/>
    </row>
    <row r="8" spans="1:11" ht="23.25" customHeight="1" x14ac:dyDescent="0.3">
      <c r="A8" s="319">
        <v>1999</v>
      </c>
      <c r="B8" s="320">
        <v>2830.21880134707</v>
      </c>
      <c r="C8" s="321">
        <f t="shared" si="0"/>
        <v>4.7838930985160788E-2</v>
      </c>
      <c r="D8" s="322">
        <v>3146.4128310008005</v>
      </c>
      <c r="E8" s="323">
        <f t="shared" si="1"/>
        <v>8.9826011470463651E-2</v>
      </c>
      <c r="F8" s="324">
        <v>2371.668661102743</v>
      </c>
      <c r="G8" s="325">
        <f t="shared" si="2"/>
        <v>-3.4211690503192393E-2</v>
      </c>
      <c r="H8" s="284"/>
      <c r="J8" s="284"/>
      <c r="K8" s="284"/>
    </row>
    <row r="9" spans="1:11" ht="23.25" customHeight="1" x14ac:dyDescent="0.3">
      <c r="A9" s="319">
        <v>2000</v>
      </c>
      <c r="B9" s="320">
        <v>2506.5137094266106</v>
      </c>
      <c r="C9" s="321">
        <f t="shared" si="0"/>
        <v>-0.11437458184024107</v>
      </c>
      <c r="D9" s="322">
        <v>2865.5367039807579</v>
      </c>
      <c r="E9" s="323">
        <f t="shared" si="1"/>
        <v>-8.9268682180749459E-2</v>
      </c>
      <c r="F9" s="324">
        <v>1971.8942075672637</v>
      </c>
      <c r="G9" s="325">
        <f t="shared" si="2"/>
        <v>-0.16856252312648012</v>
      </c>
      <c r="H9" s="284"/>
    </row>
    <row r="10" spans="1:11" ht="23.25" customHeight="1" x14ac:dyDescent="0.3">
      <c r="A10" s="319">
        <v>2001</v>
      </c>
      <c r="B10" s="320">
        <v>2208.0347788344625</v>
      </c>
      <c r="C10" s="321">
        <f t="shared" si="0"/>
        <v>-0.11908130782194204</v>
      </c>
      <c r="D10" s="322">
        <v>2455.95047023088</v>
      </c>
      <c r="E10" s="323">
        <f t="shared" si="1"/>
        <v>-0.14293525997447087</v>
      </c>
      <c r="F10" s="324">
        <v>1853.8855866998206</v>
      </c>
      <c r="G10" s="325">
        <f t="shared" si="2"/>
        <v>-5.984531036937879E-2</v>
      </c>
      <c r="H10" s="284"/>
    </row>
    <row r="11" spans="1:11" ht="23.25" customHeight="1" x14ac:dyDescent="0.3">
      <c r="A11" s="319">
        <v>2002</v>
      </c>
      <c r="B11" s="320">
        <v>1877.6103432318612</v>
      </c>
      <c r="C11" s="321">
        <f t="shared" si="0"/>
        <v>-0.14964639088566345</v>
      </c>
      <c r="D11" s="322">
        <v>2040.029534913361</v>
      </c>
      <c r="E11" s="323">
        <f t="shared" si="1"/>
        <v>-0.16935233033360764</v>
      </c>
      <c r="F11" s="324">
        <v>1658.2347266972035</v>
      </c>
      <c r="G11" s="325">
        <f t="shared" si="2"/>
        <v>-0.10553556347072279</v>
      </c>
      <c r="H11" s="284"/>
    </row>
    <row r="12" spans="1:11" ht="23.25" customHeight="1" x14ac:dyDescent="0.3">
      <c r="A12" s="319">
        <v>2003</v>
      </c>
      <c r="B12" s="320">
        <v>2080.0662108848564</v>
      </c>
      <c r="C12" s="321">
        <f t="shared" si="0"/>
        <v>0.10782634873246133</v>
      </c>
      <c r="D12" s="322">
        <v>2181.1354420602033</v>
      </c>
      <c r="E12" s="323">
        <f t="shared" si="1"/>
        <v>6.9168560911464949E-2</v>
      </c>
      <c r="F12" s="324">
        <v>1968.4155502344195</v>
      </c>
      <c r="G12" s="325">
        <f t="shared" si="2"/>
        <v>0.18705483520720856</v>
      </c>
      <c r="H12" s="284"/>
    </row>
    <row r="13" spans="1:11" ht="23.25" customHeight="1" x14ac:dyDescent="0.3">
      <c r="A13" s="319">
        <v>2004</v>
      </c>
      <c r="B13" s="320">
        <v>2463.6</v>
      </c>
      <c r="C13" s="327">
        <v>7.1999999999999995E-2</v>
      </c>
      <c r="D13" s="322">
        <v>2661.8</v>
      </c>
      <c r="E13" s="327">
        <v>0.09</v>
      </c>
      <c r="F13" s="324">
        <v>2160.6999999999998</v>
      </c>
      <c r="G13" s="327">
        <v>0.04</v>
      </c>
      <c r="H13" s="284"/>
    </row>
    <row r="14" spans="1:11" ht="23.25" customHeight="1" x14ac:dyDescent="0.3">
      <c r="A14" s="319">
        <v>2005</v>
      </c>
      <c r="B14" s="320">
        <v>2659.2</v>
      </c>
      <c r="C14" s="321">
        <f t="shared" ref="C14:C23" si="3">+B14/B13-1</f>
        <v>7.9396005845104645E-2</v>
      </c>
      <c r="D14" s="322">
        <v>2758.6</v>
      </c>
      <c r="E14" s="323">
        <f t="shared" ref="E14:E24" si="4">+D14/D13-1</f>
        <v>3.6366368622736456E-2</v>
      </c>
      <c r="F14" s="324">
        <v>2508.1</v>
      </c>
      <c r="G14" s="325">
        <f t="shared" ref="G14:G28" si="5">+F14/F13-1</f>
        <v>0.16078122830564179</v>
      </c>
      <c r="H14" s="284"/>
    </row>
    <row r="15" spans="1:11" ht="23.25" customHeight="1" x14ac:dyDescent="0.3">
      <c r="A15" s="319">
        <v>2006</v>
      </c>
      <c r="B15" s="320">
        <v>2553.3000000000002</v>
      </c>
      <c r="C15" s="321">
        <f t="shared" si="3"/>
        <v>-3.9824007220216506E-2</v>
      </c>
      <c r="D15" s="322">
        <v>2923</v>
      </c>
      <c r="E15" s="323">
        <f t="shared" si="4"/>
        <v>5.9595446965852172E-2</v>
      </c>
      <c r="F15" s="324">
        <v>1994.4</v>
      </c>
      <c r="G15" s="325">
        <f t="shared" si="5"/>
        <v>-0.20481639488058678</v>
      </c>
      <c r="H15" s="284"/>
    </row>
    <row r="16" spans="1:11" ht="23.25" customHeight="1" x14ac:dyDescent="0.3">
      <c r="A16" s="319">
        <v>2007</v>
      </c>
      <c r="B16" s="320">
        <v>2570</v>
      </c>
      <c r="C16" s="321">
        <f t="shared" si="3"/>
        <v>6.5405553597304156E-3</v>
      </c>
      <c r="D16" s="322">
        <v>3138.7</v>
      </c>
      <c r="E16" s="323">
        <f t="shared" si="4"/>
        <v>7.3794047211768632E-2</v>
      </c>
      <c r="F16" s="324">
        <v>1714.7</v>
      </c>
      <c r="G16" s="325">
        <f t="shared" si="5"/>
        <v>-0.14024267950260727</v>
      </c>
      <c r="H16" s="284"/>
    </row>
    <row r="17" spans="1:28" ht="23.25" customHeight="1" x14ac:dyDescent="0.3">
      <c r="A17" s="319">
        <v>2008</v>
      </c>
      <c r="B17" s="320">
        <v>2686.9</v>
      </c>
      <c r="C17" s="321">
        <f t="shared" si="3"/>
        <v>4.5486381322957126E-2</v>
      </c>
      <c r="D17" s="322">
        <v>3470.9</v>
      </c>
      <c r="E17" s="323">
        <f t="shared" si="4"/>
        <v>0.10583999745117412</v>
      </c>
      <c r="F17" s="324">
        <v>1521.4</v>
      </c>
      <c r="G17" s="325">
        <f t="shared" si="5"/>
        <v>-0.11273108998658654</v>
      </c>
      <c r="H17" s="284"/>
    </row>
    <row r="18" spans="1:28" ht="23.25" customHeight="1" x14ac:dyDescent="0.3">
      <c r="A18" s="319">
        <v>2009</v>
      </c>
      <c r="B18" s="320">
        <v>2841.9</v>
      </c>
      <c r="C18" s="321">
        <f t="shared" si="3"/>
        <v>5.7687297629238188E-2</v>
      </c>
      <c r="D18" s="322">
        <v>3702.7</v>
      </c>
      <c r="E18" s="323">
        <f t="shared" si="4"/>
        <v>6.678383128295251E-2</v>
      </c>
      <c r="F18" s="324">
        <v>1575.6</v>
      </c>
      <c r="G18" s="325">
        <f t="shared" si="5"/>
        <v>3.5625082161167221E-2</v>
      </c>
      <c r="H18" s="284"/>
    </row>
    <row r="19" spans="1:28" ht="23.25" customHeight="1" x14ac:dyDescent="0.3">
      <c r="A19" s="319">
        <v>2010</v>
      </c>
      <c r="B19" s="320">
        <v>2929.8</v>
      </c>
      <c r="C19" s="321">
        <f t="shared" si="3"/>
        <v>3.0930011611949748E-2</v>
      </c>
      <c r="D19" s="322">
        <v>3788.4</v>
      </c>
      <c r="E19" s="323">
        <f t="shared" si="4"/>
        <v>2.314527236881192E-2</v>
      </c>
      <c r="F19" s="324">
        <v>1679.4</v>
      </c>
      <c r="G19" s="325">
        <f t="shared" si="5"/>
        <v>6.5879664889566092E-2</v>
      </c>
      <c r="H19" s="284"/>
    </row>
    <row r="20" spans="1:28" ht="23.25" customHeight="1" x14ac:dyDescent="0.3">
      <c r="A20" s="319">
        <v>2011</v>
      </c>
      <c r="B20" s="320">
        <v>3131.6</v>
      </c>
      <c r="C20" s="321">
        <f t="shared" si="3"/>
        <v>6.8878421735272033E-2</v>
      </c>
      <c r="D20" s="322">
        <v>4062.7</v>
      </c>
      <c r="E20" s="323">
        <f t="shared" si="4"/>
        <v>7.2405237039383286E-2</v>
      </c>
      <c r="F20" s="324">
        <v>1788.7</v>
      </c>
      <c r="G20" s="325">
        <f t="shared" si="5"/>
        <v>6.5082767655114893E-2</v>
      </c>
      <c r="H20" s="284"/>
    </row>
    <row r="21" spans="1:28" ht="23.25" customHeight="1" x14ac:dyDescent="0.3">
      <c r="A21" s="319">
        <v>2012</v>
      </c>
      <c r="B21" s="320">
        <v>3242.1</v>
      </c>
      <c r="C21" s="321">
        <f t="shared" si="3"/>
        <v>3.5285477072423133E-2</v>
      </c>
      <c r="D21" s="322">
        <v>4195</v>
      </c>
      <c r="E21" s="323">
        <f t="shared" si="4"/>
        <v>3.2564550668274794E-2</v>
      </c>
      <c r="F21" s="324">
        <v>1880.3</v>
      </c>
      <c r="G21" s="325">
        <f t="shared" si="5"/>
        <v>5.1210376250908407E-2</v>
      </c>
      <c r="H21" s="284"/>
    </row>
    <row r="22" spans="1:28" ht="23.25" customHeight="1" x14ac:dyDescent="0.3">
      <c r="A22" s="319">
        <v>2013</v>
      </c>
      <c r="B22" s="320">
        <v>3314.5</v>
      </c>
      <c r="C22" s="321">
        <f t="shared" si="3"/>
        <v>2.233120508312525E-2</v>
      </c>
      <c r="D22" s="322">
        <v>4262.3</v>
      </c>
      <c r="E22" s="323">
        <f t="shared" si="4"/>
        <v>1.604290822407628E-2</v>
      </c>
      <c r="F22" s="324">
        <v>1971.5</v>
      </c>
      <c r="G22" s="325">
        <f t="shared" si="5"/>
        <v>4.8502898473647749E-2</v>
      </c>
      <c r="H22" s="284"/>
    </row>
    <row r="23" spans="1:28" ht="23.25" customHeight="1" x14ac:dyDescent="0.3">
      <c r="A23" s="319">
        <v>2014</v>
      </c>
      <c r="B23" s="320">
        <v>3233</v>
      </c>
      <c r="C23" s="321">
        <f t="shared" si="3"/>
        <v>-2.4588927440036157E-2</v>
      </c>
      <c r="D23" s="328">
        <v>4358.7</v>
      </c>
      <c r="E23" s="323">
        <f t="shared" si="4"/>
        <v>2.2616896980503398E-2</v>
      </c>
      <c r="F23" s="329">
        <v>1651.3</v>
      </c>
      <c r="G23" s="325">
        <f t="shared" si="5"/>
        <v>-0.16241440527517126</v>
      </c>
      <c r="H23" s="284"/>
    </row>
    <row r="24" spans="1:28" ht="23.25" customHeight="1" x14ac:dyDescent="0.3">
      <c r="A24" s="319">
        <v>2015</v>
      </c>
      <c r="B24" s="320">
        <v>3277.9</v>
      </c>
      <c r="C24" s="321">
        <f>+B24/B23-1</f>
        <v>1.3888029693782888E-2</v>
      </c>
      <c r="D24" s="328">
        <v>4460.8</v>
      </c>
      <c r="E24" s="323">
        <f t="shared" si="4"/>
        <v>2.3424415536742682E-2</v>
      </c>
      <c r="F24" s="329">
        <v>1628.9</v>
      </c>
      <c r="G24" s="325">
        <f t="shared" si="5"/>
        <v>-1.3565069944891817E-2</v>
      </c>
      <c r="H24" s="284"/>
    </row>
    <row r="25" spans="1:28" ht="23.25" customHeight="1" x14ac:dyDescent="0.3">
      <c r="A25" s="319">
        <v>2016</v>
      </c>
      <c r="B25" s="320">
        <v>3489.8</v>
      </c>
      <c r="C25" s="321">
        <f>+B25/B24-1</f>
        <v>6.4645047133835787E-2</v>
      </c>
      <c r="D25" s="328">
        <v>4761.1000000000004</v>
      </c>
      <c r="E25" s="323">
        <f>+D25/D24-1</f>
        <v>6.7319763271162181E-2</v>
      </c>
      <c r="F25" s="329">
        <v>1730.8</v>
      </c>
      <c r="G25" s="325">
        <f t="shared" si="5"/>
        <v>6.2557554177665731E-2</v>
      </c>
      <c r="H25" s="284"/>
    </row>
    <row r="26" spans="1:28" ht="23.25" customHeight="1" x14ac:dyDescent="0.3">
      <c r="A26" s="319">
        <v>2017</v>
      </c>
      <c r="B26" s="320">
        <v>3463.1</v>
      </c>
      <c r="C26" s="321">
        <f>+B26/B25-1</f>
        <v>-7.6508682445985965E-3</v>
      </c>
      <c r="D26" s="322">
        <v>4851</v>
      </c>
      <c r="E26" s="323">
        <f>+D26/D25-1</f>
        <v>1.8882191090294098E-2</v>
      </c>
      <c r="F26" s="324">
        <v>1556.6</v>
      </c>
      <c r="G26" s="325">
        <f t="shared" si="5"/>
        <v>-0.10064709960711815</v>
      </c>
      <c r="H26" s="284"/>
    </row>
    <row r="27" spans="1:28" ht="23.25" customHeight="1" x14ac:dyDescent="0.3">
      <c r="A27" s="319">
        <v>2018</v>
      </c>
      <c r="B27" s="320">
        <v>3417.7</v>
      </c>
      <c r="C27" s="321">
        <f>+B27/B26-1</f>
        <v>-1.310964165054429E-2</v>
      </c>
      <c r="D27" s="322">
        <v>4854.3999999999996</v>
      </c>
      <c r="E27" s="323">
        <f>+D27/D26-1</f>
        <v>7.0088641517207506E-4</v>
      </c>
      <c r="F27" s="324">
        <v>1458.3</v>
      </c>
      <c r="G27" s="325">
        <f t="shared" si="5"/>
        <v>-6.3150456122317844E-2</v>
      </c>
      <c r="H27" s="284"/>
    </row>
    <row r="28" spans="1:28" ht="23.25" customHeight="1" x14ac:dyDescent="0.3">
      <c r="A28" s="312">
        <v>2019</v>
      </c>
      <c r="B28" s="320">
        <f>SUM('[2]תוצר לנפש רבעוני'!H3:K3)</f>
        <v>3364.5</v>
      </c>
      <c r="C28" s="321">
        <f>+B28/B27-1</f>
        <v>-1.5566023934224682E-2</v>
      </c>
      <c r="D28" s="322">
        <f>SUM('[2]תוצר לנפש רבעוני'!H5:K5)</f>
        <v>4802.5</v>
      </c>
      <c r="E28" s="323">
        <f>+D28/D27-1</f>
        <v>-1.0691331575477858E-2</v>
      </c>
      <c r="F28" s="324">
        <f>SUM('[2]תוצר לנפש רבעוני'!H7:K7)</f>
        <v>1416.8000000000002</v>
      </c>
      <c r="G28" s="325">
        <f t="shared" si="5"/>
        <v>-2.8457793320990077E-2</v>
      </c>
      <c r="H28" s="330"/>
      <c r="X28" s="284"/>
      <c r="Y28" s="284"/>
      <c r="Z28" s="284"/>
      <c r="AA28" s="284"/>
      <c r="AB28" s="284"/>
    </row>
    <row r="29" spans="1:28" ht="46.5" x14ac:dyDescent="0.3">
      <c r="A29" s="326" t="s">
        <v>189</v>
      </c>
      <c r="B29" s="320">
        <f>$B$28*(1-0.025+'[2]תוצר שנתי'!C30)</f>
        <v>3361.1354999999999</v>
      </c>
      <c r="C29" s="321">
        <f>(B29/$B$28)-1</f>
        <v>-1.0000000000000009E-3</v>
      </c>
      <c r="D29" s="331">
        <f>$D$28*(1-0.023+'[2]תוצר שנתי'!E30)</f>
        <v>4813.6665081112405</v>
      </c>
      <c r="E29" s="327">
        <f>(D29/$D$28)-1</f>
        <v>2.3251448435690492E-3</v>
      </c>
      <c r="F29" s="332">
        <f>$F$28*(1-0.029+'[2]תוצר שנתי'!G30)</f>
        <v>1403.2337153720648</v>
      </c>
      <c r="G29" s="327">
        <f>(F29/$F$28)-1</f>
        <v>-9.5752997091582692E-3</v>
      </c>
      <c r="X29" s="284"/>
      <c r="Y29" s="284"/>
      <c r="Z29" s="284"/>
      <c r="AA29" s="284"/>
      <c r="AB29" s="284"/>
    </row>
    <row r="30" spans="1:28" ht="31" x14ac:dyDescent="0.3">
      <c r="A30" s="326" t="s">
        <v>190</v>
      </c>
      <c r="B30" s="320">
        <f>$B$28*(1-0.025+'[2]תוצר שנתי'!C31)</f>
        <v>3219.8264999999997</v>
      </c>
      <c r="C30" s="321">
        <f t="shared" ref="C30:C34" si="6">(B30/$B$28)-1</f>
        <v>-4.3000000000000149E-2</v>
      </c>
      <c r="D30" s="331">
        <f>$D$28*(1-0.023+'[2]תוצר שנתי'!E31)</f>
        <v>4622.5201076477406</v>
      </c>
      <c r="E30" s="327">
        <f t="shared" ref="E30:E34" si="7">(D30/$D$28)-1</f>
        <v>-3.7476292004634981E-2</v>
      </c>
      <c r="F30" s="332">
        <f>$F$28*(1-0.029+'[2]תוצר שנתי'!G31)</f>
        <v>1347.1675513939135</v>
      </c>
      <c r="G30" s="327">
        <f t="shared" ref="G30:G34" si="8">(F30/$F$28)-1</f>
        <v>-4.9147690998084914E-2</v>
      </c>
      <c r="X30" s="284"/>
      <c r="Y30" s="284"/>
      <c r="Z30" s="284"/>
      <c r="AA30" s="284"/>
      <c r="AB30" s="284"/>
    </row>
    <row r="31" spans="1:28" ht="31" x14ac:dyDescent="0.3">
      <c r="A31" s="326" t="s">
        <v>191</v>
      </c>
      <c r="B31" s="320">
        <f>$B$28*(1-0.025+'[2]תוצר שנתי'!C32)</f>
        <v>3152.5364999999997</v>
      </c>
      <c r="C31" s="321">
        <f t="shared" si="6"/>
        <v>-6.3000000000000056E-2</v>
      </c>
      <c r="D31" s="331">
        <f>$D$28*(1-0.023+'[2]תוצר שנתי'!E32)</f>
        <v>4525.8795615295476</v>
      </c>
      <c r="E31" s="327">
        <f t="shared" si="7"/>
        <v>-5.7599258400927056E-2</v>
      </c>
      <c r="F31" s="332">
        <f>$F$28*(1-0.029+'[2]תוצר שנתי'!G32)</f>
        <v>1318.8214005249342</v>
      </c>
      <c r="G31" s="327">
        <f t="shared" si="8"/>
        <v>-6.9154855643044799E-2</v>
      </c>
      <c r="X31" s="284"/>
      <c r="Y31" s="284"/>
      <c r="Z31" s="284"/>
      <c r="AA31" s="284"/>
      <c r="AB31" s="284"/>
    </row>
    <row r="32" spans="1:28" ht="46.5" x14ac:dyDescent="0.3">
      <c r="A32" s="326" t="s">
        <v>192</v>
      </c>
      <c r="B32" s="320">
        <f>$B$28*(1-0.025+'[2]תוצר שנתי'!C33)</f>
        <v>3360.7537699817308</v>
      </c>
      <c r="C32" s="321">
        <f>(B32/$B$28)-1</f>
        <v>-1.1134581715764869E-3</v>
      </c>
      <c r="D32" s="322">
        <f>$D$28*(1-0.023+'[2]תוצר שנתי'!E33)</f>
        <v>4826.5124999999998</v>
      </c>
      <c r="E32" s="323">
        <f>(D32/$D$28)-1</f>
        <v>4.9999999999998934E-3</v>
      </c>
      <c r="F32" s="324">
        <f>$F$28*(1-0.029+'[2]תוצר שנתי'!G33)</f>
        <v>1382.7968000000001</v>
      </c>
      <c r="G32" s="325">
        <f>(F32/$F$28)-1</f>
        <v>-2.4000000000000021E-2</v>
      </c>
    </row>
    <row r="33" spans="1:28" ht="31" x14ac:dyDescent="0.3">
      <c r="A33" s="326" t="s">
        <v>193</v>
      </c>
      <c r="B33" s="320">
        <f>$B$28*(1-0.025+'[2]תוצר שנתי'!C34)</f>
        <v>3194.5798165106185</v>
      </c>
      <c r="C33" s="321">
        <f t="shared" si="6"/>
        <v>-5.0503844104437978E-2</v>
      </c>
      <c r="D33" s="322">
        <f>$D$28*(1-0.023+'[2]תוצר שנתי'!E34)</f>
        <v>4581.585</v>
      </c>
      <c r="E33" s="323">
        <f t="shared" si="7"/>
        <v>-4.6000000000000041E-2</v>
      </c>
      <c r="F33" s="324">
        <f>$F$28*(1-0.029+'[2]תוצר שנתי'!G34)</f>
        <v>1323.2912000000001</v>
      </c>
      <c r="G33" s="325">
        <f t="shared" si="8"/>
        <v>-6.6000000000000059E-2</v>
      </c>
      <c r="X33" s="284"/>
      <c r="Y33" s="284"/>
      <c r="Z33" s="284"/>
      <c r="AA33" s="284"/>
      <c r="AB33" s="284"/>
    </row>
    <row r="34" spans="1:28" ht="31" x14ac:dyDescent="0.3">
      <c r="A34" s="326" t="s">
        <v>194</v>
      </c>
      <c r="B34" s="320">
        <f>$B$28*(1-0.025+'[2]תוצר שנתי'!C35)</f>
        <v>3025.6430904316048</v>
      </c>
      <c r="C34" s="321">
        <f t="shared" si="6"/>
        <v>-0.10071538402983959</v>
      </c>
      <c r="D34" s="322">
        <f>$D$28*(1-0.023+'[2]תוצר שנתי'!E35)</f>
        <v>4331.8550000000005</v>
      </c>
      <c r="E34" s="323">
        <f t="shared" si="7"/>
        <v>-9.7999999999999865E-2</v>
      </c>
      <c r="F34" s="324">
        <f>$F$28*(1-0.029+'[2]תוצר שנתי'!G35)</f>
        <v>1263.7856000000002</v>
      </c>
      <c r="G34" s="325">
        <f t="shared" si="8"/>
        <v>-0.10799999999999998</v>
      </c>
    </row>
    <row r="35" spans="1:28" ht="62" x14ac:dyDescent="0.3">
      <c r="A35" s="326" t="s">
        <v>195</v>
      </c>
      <c r="B35" s="320">
        <f>$B$28*(1-0.025+'[2]תוצר שנתי'!C36)</f>
        <v>2826.5628825074214</v>
      </c>
      <c r="C35" s="321">
        <f>B35/B28-1</f>
        <v>-0.1598861992844639</v>
      </c>
      <c r="D35" s="331">
        <f>$D$28*(1-0.023+'[2]תוצר שנתי'!E36)</f>
        <v>4048.5319855156426</v>
      </c>
      <c r="E35" s="327">
        <f>+D35/D28-1</f>
        <v>-0.15699490150637319</v>
      </c>
      <c r="F35" s="332">
        <f>$F$28*(1-0.029+'[2]תוצר שנתי'!G36)</f>
        <v>1178.8080526069377</v>
      </c>
      <c r="G35" s="327">
        <f>+F35/F28-1</f>
        <v>-0.16797850606512033</v>
      </c>
    </row>
    <row r="36" spans="1:28" ht="23.25" customHeight="1" x14ac:dyDescent="0.3">
      <c r="A36" s="326" t="s">
        <v>196</v>
      </c>
      <c r="B36" s="320"/>
      <c r="C36" s="321">
        <v>-0.20300000000000001</v>
      </c>
      <c r="D36" s="331"/>
      <c r="E36" s="327">
        <v>-0.20899999999999999</v>
      </c>
      <c r="F36" s="332"/>
      <c r="G36" s="327"/>
    </row>
    <row r="38" spans="1:28" ht="23.25" customHeight="1" x14ac:dyDescent="0.3"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</row>
    <row r="39" spans="1:28" ht="23.25" customHeight="1" x14ac:dyDescent="0.3"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3"/>
    </row>
    <row r="40" spans="1:28" ht="23.25" customHeight="1" x14ac:dyDescent="0.3"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</row>
    <row r="41" spans="1:28" ht="23.25" customHeight="1" x14ac:dyDescent="0.3"/>
    <row r="42" spans="1:28" ht="23.25" customHeight="1" x14ac:dyDescent="0.3"/>
    <row r="43" spans="1:28" ht="23.25" customHeight="1" x14ac:dyDescent="0.3"/>
    <row r="44" spans="1:28" ht="23.25" customHeight="1" x14ac:dyDescent="0.3"/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DD2E-B9A8-4729-8930-0D7FBFF01E68}">
  <dimension ref="A1:AB57"/>
  <sheetViews>
    <sheetView rightToLeft="1" topLeftCell="A22" zoomScale="47" workbookViewId="0">
      <selection activeCell="B53" sqref="B53"/>
    </sheetView>
  </sheetViews>
  <sheetFormatPr defaultRowHeight="14" x14ac:dyDescent="0.3"/>
  <cols>
    <col min="1" max="2" width="14.5" customWidth="1"/>
    <col min="3" max="4" width="16" customWidth="1"/>
    <col min="5" max="6" width="17.83203125" customWidth="1"/>
    <col min="7" max="7" width="31.5" customWidth="1"/>
    <col min="8" max="8" width="13.58203125" customWidth="1"/>
    <col min="9" max="9" width="16.08203125" customWidth="1"/>
    <col min="10" max="19" width="9.58203125" customWidth="1"/>
    <col min="20" max="20" width="11.5" customWidth="1"/>
    <col min="21" max="21" width="14.4140625" customWidth="1"/>
    <col min="22" max="22" width="10.25" customWidth="1"/>
    <col min="23" max="23" width="0.1640625" customWidth="1"/>
  </cols>
  <sheetData>
    <row r="1" spans="1:20" ht="21" customHeight="1" thickBot="1" x14ac:dyDescent="0.35">
      <c r="A1" s="392" t="s">
        <v>38</v>
      </c>
      <c r="B1" s="393"/>
      <c r="C1" s="393"/>
      <c r="D1" s="393"/>
      <c r="E1" s="393"/>
      <c r="F1" s="393"/>
      <c r="G1" s="394"/>
      <c r="H1" s="398" t="s">
        <v>39</v>
      </c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400"/>
    </row>
    <row r="2" spans="1:20" ht="39.75" customHeight="1" thickBot="1" x14ac:dyDescent="0.35">
      <c r="A2" s="395"/>
      <c r="B2" s="396"/>
      <c r="C2" s="396"/>
      <c r="D2" s="396"/>
      <c r="E2" s="396"/>
      <c r="F2" s="396"/>
      <c r="G2" s="397"/>
      <c r="H2" s="79" t="s">
        <v>40</v>
      </c>
      <c r="I2" s="80" t="s">
        <v>41</v>
      </c>
      <c r="J2" s="80" t="s">
        <v>42</v>
      </c>
      <c r="K2" s="80" t="s">
        <v>43</v>
      </c>
      <c r="L2" s="80" t="s">
        <v>44</v>
      </c>
      <c r="M2" s="80" t="s">
        <v>45</v>
      </c>
      <c r="N2" s="80" t="s">
        <v>46</v>
      </c>
      <c r="O2" s="80" t="s">
        <v>47</v>
      </c>
      <c r="P2" s="80" t="s">
        <v>48</v>
      </c>
      <c r="Q2" s="80" t="s">
        <v>49</v>
      </c>
      <c r="R2" s="80" t="s">
        <v>50</v>
      </c>
      <c r="S2" s="80" t="s">
        <v>51</v>
      </c>
      <c r="T2" s="81" t="s">
        <v>52</v>
      </c>
    </row>
    <row r="3" spans="1:20" ht="15.75" customHeight="1" x14ac:dyDescent="0.3">
      <c r="A3" s="82" t="s">
        <v>53</v>
      </c>
      <c r="B3" s="83" t="s">
        <v>197</v>
      </c>
      <c r="C3" s="84" t="s">
        <v>54</v>
      </c>
      <c r="D3" s="84" t="s">
        <v>13</v>
      </c>
      <c r="E3" s="85" t="s">
        <v>55</v>
      </c>
      <c r="F3" s="85" t="s">
        <v>13</v>
      </c>
      <c r="G3" s="85" t="s">
        <v>56</v>
      </c>
      <c r="H3" s="86">
        <v>115.1</v>
      </c>
      <c r="I3" s="87">
        <v>151.9</v>
      </c>
      <c r="J3" s="87">
        <v>42.3</v>
      </c>
      <c r="K3" s="87"/>
      <c r="L3" s="87"/>
      <c r="M3" s="87"/>
      <c r="N3" s="87"/>
      <c r="O3" s="87"/>
      <c r="P3" s="87"/>
      <c r="Q3" s="87"/>
      <c r="R3" s="87"/>
      <c r="S3" s="87"/>
      <c r="T3" s="88">
        <f>SUM(H3:S3)</f>
        <v>309.3</v>
      </c>
    </row>
    <row r="4" spans="1:20" ht="15.75" customHeight="1" x14ac:dyDescent="0.3">
      <c r="A4" s="82"/>
      <c r="B4" s="83"/>
      <c r="C4" s="84"/>
      <c r="D4" s="84"/>
      <c r="E4" s="85"/>
      <c r="F4" s="85"/>
      <c r="G4" s="85" t="s">
        <v>57</v>
      </c>
      <c r="H4" s="86">
        <v>158.69999999999999</v>
      </c>
      <c r="I4" s="87">
        <v>99.2</v>
      </c>
      <c r="J4" s="87">
        <v>51.3</v>
      </c>
      <c r="K4" s="87"/>
      <c r="L4" s="87"/>
      <c r="M4" s="87"/>
      <c r="N4" s="87"/>
      <c r="O4" s="87"/>
      <c r="P4" s="87"/>
      <c r="Q4" s="87"/>
      <c r="R4" s="87"/>
      <c r="S4" s="87"/>
      <c r="T4" s="88">
        <f t="shared" ref="T4:T46" si="0">SUM(H4:S4)</f>
        <v>309.2</v>
      </c>
    </row>
    <row r="5" spans="1:20" ht="15.75" customHeight="1" x14ac:dyDescent="0.3">
      <c r="A5" s="82"/>
      <c r="B5" s="83"/>
      <c r="C5" s="84"/>
      <c r="D5" s="84"/>
      <c r="E5" s="85"/>
      <c r="F5" s="85"/>
      <c r="G5" s="85" t="s">
        <v>58</v>
      </c>
      <c r="H5" s="86">
        <v>73.5</v>
      </c>
      <c r="I5" s="87">
        <v>71</v>
      </c>
      <c r="J5" s="87">
        <v>37.9</v>
      </c>
      <c r="K5" s="87"/>
      <c r="L5" s="87"/>
      <c r="M5" s="87"/>
      <c r="N5" s="87"/>
      <c r="O5" s="87"/>
      <c r="P5" s="87"/>
      <c r="Q5" s="87"/>
      <c r="R5" s="87"/>
      <c r="S5" s="87"/>
      <c r="T5" s="88">
        <f t="shared" si="0"/>
        <v>182.4</v>
      </c>
    </row>
    <row r="6" spans="1:20" ht="15.75" customHeight="1" x14ac:dyDescent="0.3">
      <c r="A6" s="82"/>
      <c r="B6" s="83"/>
      <c r="C6" s="84"/>
      <c r="D6" s="84"/>
      <c r="E6" s="85"/>
      <c r="F6" s="85"/>
      <c r="G6" s="85" t="s">
        <v>59</v>
      </c>
      <c r="H6" s="86">
        <v>0.9</v>
      </c>
      <c r="I6" s="87">
        <v>0.4</v>
      </c>
      <c r="J6" s="87">
        <v>0.4</v>
      </c>
      <c r="K6" s="87"/>
      <c r="L6" s="87"/>
      <c r="M6" s="87"/>
      <c r="N6" s="87"/>
      <c r="O6" s="87"/>
      <c r="P6" s="87"/>
      <c r="Q6" s="87"/>
      <c r="R6" s="87"/>
      <c r="S6" s="87"/>
      <c r="T6" s="88">
        <f t="shared" si="0"/>
        <v>1.7000000000000002</v>
      </c>
    </row>
    <row r="7" spans="1:20" ht="15.75" customHeight="1" x14ac:dyDescent="0.3">
      <c r="A7" s="82"/>
      <c r="B7" s="83"/>
      <c r="C7" s="84"/>
      <c r="D7" s="84"/>
      <c r="E7" s="85"/>
      <c r="F7" s="85"/>
      <c r="G7" s="85" t="s">
        <v>60</v>
      </c>
      <c r="H7" s="86">
        <v>18.399999999999999</v>
      </c>
      <c r="I7" s="87">
        <v>16.100000000000001</v>
      </c>
      <c r="J7" s="87">
        <v>13.8</v>
      </c>
      <c r="K7" s="87"/>
      <c r="L7" s="87"/>
      <c r="M7" s="87"/>
      <c r="N7" s="87"/>
      <c r="O7" s="87"/>
      <c r="P7" s="87"/>
      <c r="Q7" s="87"/>
      <c r="R7" s="87"/>
      <c r="S7" s="87"/>
      <c r="T7" s="88">
        <f t="shared" si="0"/>
        <v>48.3</v>
      </c>
    </row>
    <row r="8" spans="1:20" ht="15.75" customHeight="1" x14ac:dyDescent="0.3">
      <c r="A8" s="82"/>
      <c r="B8" s="83"/>
      <c r="C8" s="84"/>
      <c r="D8" s="84"/>
      <c r="E8" s="85"/>
      <c r="F8" s="85"/>
      <c r="G8" s="89" t="s">
        <v>61</v>
      </c>
      <c r="H8" s="90">
        <v>9.6999999999999993</v>
      </c>
      <c r="I8" s="91">
        <v>0.6</v>
      </c>
      <c r="J8" s="91">
        <v>0.3</v>
      </c>
      <c r="K8" s="91"/>
      <c r="L8" s="91"/>
      <c r="M8" s="91"/>
      <c r="N8" s="91"/>
      <c r="O8" s="91"/>
      <c r="P8" s="91"/>
      <c r="Q8" s="91"/>
      <c r="R8" s="91"/>
      <c r="S8" s="91"/>
      <c r="T8" s="88">
        <f t="shared" si="0"/>
        <v>10.6</v>
      </c>
    </row>
    <row r="9" spans="1:20" ht="17.25" customHeight="1" thickBot="1" x14ac:dyDescent="0.35">
      <c r="A9" s="82"/>
      <c r="B9" s="83"/>
      <c r="C9" s="84"/>
      <c r="D9" s="84"/>
      <c r="E9" s="92"/>
      <c r="F9" s="92"/>
      <c r="G9" s="93" t="s">
        <v>62</v>
      </c>
      <c r="H9" s="94">
        <f>SUM(H3:H8)</f>
        <v>376.2999999999999</v>
      </c>
      <c r="I9" s="95">
        <f t="shared" ref="I9:S9" si="1">SUM(I3:I8)</f>
        <v>339.20000000000005</v>
      </c>
      <c r="J9" s="95">
        <f t="shared" si="1"/>
        <v>146.00000000000003</v>
      </c>
      <c r="K9" s="95">
        <f t="shared" si="1"/>
        <v>0</v>
      </c>
      <c r="L9" s="95">
        <f t="shared" si="1"/>
        <v>0</v>
      </c>
      <c r="M9" s="95">
        <f t="shared" si="1"/>
        <v>0</v>
      </c>
      <c r="N9" s="95">
        <f t="shared" si="1"/>
        <v>0</v>
      </c>
      <c r="O9" s="95">
        <f t="shared" si="1"/>
        <v>0</v>
      </c>
      <c r="P9" s="95">
        <f t="shared" si="1"/>
        <v>0</v>
      </c>
      <c r="Q9" s="95">
        <f t="shared" si="1"/>
        <v>0</v>
      </c>
      <c r="R9" s="95">
        <f t="shared" si="1"/>
        <v>0</v>
      </c>
      <c r="S9" s="95">
        <f t="shared" si="1"/>
        <v>0</v>
      </c>
      <c r="T9" s="96">
        <f t="shared" si="0"/>
        <v>861.5</v>
      </c>
    </row>
    <row r="10" spans="1:20" ht="15.75" customHeight="1" x14ac:dyDescent="0.3">
      <c r="A10" s="82"/>
      <c r="B10" s="83"/>
      <c r="C10" s="84"/>
      <c r="D10" s="84"/>
      <c r="E10" s="85" t="s">
        <v>63</v>
      </c>
      <c r="F10" s="85" t="s">
        <v>13</v>
      </c>
      <c r="G10" s="85" t="s">
        <v>64</v>
      </c>
      <c r="H10" s="86">
        <v>111.7</v>
      </c>
      <c r="I10" s="87">
        <v>96.5</v>
      </c>
      <c r="J10" s="87">
        <v>86.5</v>
      </c>
      <c r="K10" s="87"/>
      <c r="L10" s="87"/>
      <c r="M10" s="87"/>
      <c r="N10" s="87"/>
      <c r="O10" s="87"/>
      <c r="P10" s="87"/>
      <c r="Q10" s="87"/>
      <c r="R10" s="87"/>
      <c r="S10" s="87"/>
      <c r="T10" s="88">
        <f t="shared" si="0"/>
        <v>294.7</v>
      </c>
    </row>
    <row r="11" spans="1:20" ht="15.75" customHeight="1" x14ac:dyDescent="0.3">
      <c r="A11" s="82"/>
      <c r="B11" s="83"/>
      <c r="C11" s="84"/>
      <c r="D11" s="84"/>
      <c r="E11" s="85"/>
      <c r="F11" s="85"/>
      <c r="G11" s="89" t="s">
        <v>65</v>
      </c>
      <c r="H11" s="90">
        <v>0.5</v>
      </c>
      <c r="I11" s="91">
        <v>40.6</v>
      </c>
      <c r="J11" s="91">
        <v>0.1</v>
      </c>
      <c r="K11" s="91"/>
      <c r="L11" s="91"/>
      <c r="M11" s="91"/>
      <c r="N11" s="91"/>
      <c r="O11" s="91"/>
      <c r="P11" s="91"/>
      <c r="Q11" s="91"/>
      <c r="R11" s="91"/>
      <c r="S11" s="91"/>
      <c r="T11" s="97">
        <f t="shared" si="0"/>
        <v>41.2</v>
      </c>
    </row>
    <row r="12" spans="1:20" ht="17.25" customHeight="1" thickBot="1" x14ac:dyDescent="0.35">
      <c r="A12" s="82"/>
      <c r="B12" s="83"/>
      <c r="C12" s="84"/>
      <c r="D12" s="84"/>
      <c r="E12" s="92"/>
      <c r="F12" s="92"/>
      <c r="G12" s="93" t="s">
        <v>66</v>
      </c>
      <c r="H12" s="98">
        <f>SUM(H10:H11)</f>
        <v>112.2</v>
      </c>
      <c r="I12" s="99">
        <f t="shared" ref="I12:S12" si="2">SUM(I10:I11)</f>
        <v>137.1</v>
      </c>
      <c r="J12" s="99">
        <f t="shared" si="2"/>
        <v>86.6</v>
      </c>
      <c r="K12" s="99">
        <f t="shared" si="2"/>
        <v>0</v>
      </c>
      <c r="L12" s="99">
        <f t="shared" si="2"/>
        <v>0</v>
      </c>
      <c r="M12" s="99">
        <f t="shared" si="2"/>
        <v>0</v>
      </c>
      <c r="N12" s="99">
        <f t="shared" si="2"/>
        <v>0</v>
      </c>
      <c r="O12" s="99">
        <f t="shared" si="2"/>
        <v>0</v>
      </c>
      <c r="P12" s="99">
        <f t="shared" si="2"/>
        <v>0</v>
      </c>
      <c r="Q12" s="99">
        <f t="shared" si="2"/>
        <v>0</v>
      </c>
      <c r="R12" s="99">
        <f t="shared" si="2"/>
        <v>0</v>
      </c>
      <c r="S12" s="99">
        <f t="shared" si="2"/>
        <v>0</v>
      </c>
      <c r="T12" s="100">
        <f t="shared" si="0"/>
        <v>335.9</v>
      </c>
    </row>
    <row r="13" spans="1:20" ht="15.75" customHeight="1" x14ac:dyDescent="0.3">
      <c r="A13" s="82"/>
      <c r="B13" s="83"/>
      <c r="C13" s="84"/>
      <c r="D13" s="84"/>
      <c r="E13" s="85" t="s">
        <v>67</v>
      </c>
      <c r="F13" s="101" t="s">
        <v>13</v>
      </c>
      <c r="G13" s="85" t="s">
        <v>68</v>
      </c>
      <c r="H13" s="86">
        <v>-30</v>
      </c>
      <c r="I13" s="87">
        <v>-50</v>
      </c>
      <c r="J13" s="87">
        <v>-25</v>
      </c>
      <c r="K13" s="87"/>
      <c r="L13" s="87"/>
      <c r="M13" s="87"/>
      <c r="N13" s="87"/>
      <c r="O13" s="87"/>
      <c r="P13" s="87"/>
      <c r="Q13" s="87"/>
      <c r="R13" s="87"/>
      <c r="S13" s="87"/>
      <c r="T13" s="88">
        <f t="shared" si="0"/>
        <v>-105</v>
      </c>
    </row>
    <row r="14" spans="1:20" ht="15.75" customHeight="1" x14ac:dyDescent="0.3">
      <c r="A14" s="82"/>
      <c r="B14" s="83"/>
      <c r="C14" s="84"/>
      <c r="D14" s="84"/>
      <c r="E14" s="85"/>
      <c r="F14" s="85"/>
      <c r="G14" s="89" t="s">
        <v>69</v>
      </c>
      <c r="H14" s="90">
        <v>-4.7</v>
      </c>
      <c r="I14" s="91">
        <v>-1.5</v>
      </c>
      <c r="J14" s="91">
        <v>-34.1</v>
      </c>
      <c r="K14" s="91"/>
      <c r="L14" s="91"/>
      <c r="M14" s="91"/>
      <c r="N14" s="91"/>
      <c r="O14" s="91"/>
      <c r="P14" s="91"/>
      <c r="Q14" s="91"/>
      <c r="R14" s="91"/>
      <c r="S14" s="91"/>
      <c r="T14" s="97">
        <f t="shared" si="0"/>
        <v>-40.300000000000004</v>
      </c>
    </row>
    <row r="15" spans="1:20" ht="17.25" customHeight="1" thickBot="1" x14ac:dyDescent="0.35">
      <c r="A15" s="82"/>
      <c r="B15" s="83"/>
      <c r="C15" s="84"/>
      <c r="D15" s="84"/>
      <c r="E15" s="92"/>
      <c r="F15" s="92"/>
      <c r="G15" s="93" t="s">
        <v>70</v>
      </c>
      <c r="H15" s="99">
        <f t="shared" ref="H15:S15" si="3">SUM(H13:H14)</f>
        <v>-34.700000000000003</v>
      </c>
      <c r="I15" s="99">
        <f t="shared" si="3"/>
        <v>-51.5</v>
      </c>
      <c r="J15" s="99">
        <f t="shared" si="3"/>
        <v>-59.1</v>
      </c>
      <c r="K15" s="99">
        <f t="shared" si="3"/>
        <v>0</v>
      </c>
      <c r="L15" s="99">
        <f t="shared" si="3"/>
        <v>0</v>
      </c>
      <c r="M15" s="99">
        <f t="shared" si="3"/>
        <v>0</v>
      </c>
      <c r="N15" s="99">
        <f t="shared" si="3"/>
        <v>0</v>
      </c>
      <c r="O15" s="99">
        <f t="shared" si="3"/>
        <v>0</v>
      </c>
      <c r="P15" s="99">
        <f t="shared" si="3"/>
        <v>0</v>
      </c>
      <c r="Q15" s="99">
        <f t="shared" si="3"/>
        <v>0</v>
      </c>
      <c r="R15" s="99">
        <f t="shared" si="3"/>
        <v>0</v>
      </c>
      <c r="S15" s="99">
        <f t="shared" si="3"/>
        <v>0</v>
      </c>
      <c r="T15" s="100">
        <f t="shared" si="0"/>
        <v>-145.30000000000001</v>
      </c>
    </row>
    <row r="16" spans="1:20" ht="16.5" customHeight="1" thickBot="1" x14ac:dyDescent="0.35">
      <c r="A16" s="82"/>
      <c r="B16" s="83"/>
      <c r="C16" s="84"/>
      <c r="D16" s="84"/>
      <c r="E16" s="102" t="s">
        <v>71</v>
      </c>
      <c r="F16" s="102" t="s">
        <v>13</v>
      </c>
      <c r="G16" s="102"/>
      <c r="H16" s="86">
        <v>109.2</v>
      </c>
      <c r="I16" s="87">
        <v>30.2</v>
      </c>
      <c r="J16" s="87">
        <v>10.9</v>
      </c>
      <c r="K16" s="87"/>
      <c r="L16" s="87"/>
      <c r="M16" s="87"/>
      <c r="N16" s="87"/>
      <c r="O16" s="87"/>
      <c r="P16" s="87"/>
      <c r="Q16" s="87"/>
      <c r="R16" s="87"/>
      <c r="S16" s="103"/>
      <c r="T16" s="88">
        <f t="shared" si="0"/>
        <v>150.30000000000001</v>
      </c>
    </row>
    <row r="17" spans="1:20" ht="17.25" customHeight="1" thickBot="1" x14ac:dyDescent="0.35">
      <c r="A17" s="82"/>
      <c r="B17" s="83"/>
      <c r="C17" s="104"/>
      <c r="D17" s="104"/>
      <c r="E17" s="105" t="s">
        <v>72</v>
      </c>
      <c r="F17" s="105" t="s">
        <v>13</v>
      </c>
      <c r="G17" s="105"/>
      <c r="H17" s="106">
        <f>SUM(H9,H12,H15,H16)</f>
        <v>562.99999999999989</v>
      </c>
      <c r="I17" s="107">
        <f t="shared" ref="I17:S17" si="4">SUM(I9,I12,I15,I16)</f>
        <v>455.00000000000006</v>
      </c>
      <c r="J17" s="107">
        <f t="shared" si="4"/>
        <v>184.40000000000003</v>
      </c>
      <c r="K17" s="107">
        <f t="shared" si="4"/>
        <v>0</v>
      </c>
      <c r="L17" s="107">
        <f t="shared" si="4"/>
        <v>0</v>
      </c>
      <c r="M17" s="108">
        <f t="shared" si="4"/>
        <v>0</v>
      </c>
      <c r="N17" s="107">
        <f t="shared" si="4"/>
        <v>0</v>
      </c>
      <c r="O17" s="107">
        <f t="shared" si="4"/>
        <v>0</v>
      </c>
      <c r="P17" s="107">
        <f t="shared" si="4"/>
        <v>0</v>
      </c>
      <c r="Q17" s="107">
        <f t="shared" si="4"/>
        <v>0</v>
      </c>
      <c r="R17" s="107">
        <f t="shared" si="4"/>
        <v>0</v>
      </c>
      <c r="S17" s="107">
        <f t="shared" si="4"/>
        <v>0</v>
      </c>
      <c r="T17" s="109">
        <f t="shared" si="0"/>
        <v>1202.4000000000001</v>
      </c>
    </row>
    <row r="18" spans="1:20" ht="15.75" customHeight="1" x14ac:dyDescent="0.3">
      <c r="A18" s="82"/>
      <c r="B18" s="83"/>
      <c r="C18" s="110" t="s">
        <v>73</v>
      </c>
      <c r="D18" s="110" t="s">
        <v>13</v>
      </c>
      <c r="E18" s="111"/>
      <c r="F18" s="111" t="s">
        <v>13</v>
      </c>
      <c r="G18" s="111" t="s">
        <v>58</v>
      </c>
      <c r="H18" s="86">
        <v>314.3</v>
      </c>
      <c r="I18" s="87">
        <v>330.9</v>
      </c>
      <c r="J18" s="87">
        <v>300.60000000000002</v>
      </c>
      <c r="K18" s="87"/>
      <c r="L18" s="87"/>
      <c r="M18" s="87"/>
      <c r="N18" s="87"/>
      <c r="O18" s="87"/>
      <c r="P18" s="87"/>
      <c r="Q18" s="87"/>
      <c r="R18" s="87"/>
      <c r="S18" s="87"/>
      <c r="T18" s="88">
        <f t="shared" si="0"/>
        <v>945.80000000000007</v>
      </c>
    </row>
    <row r="19" spans="1:20" ht="15.75" customHeight="1" x14ac:dyDescent="0.3">
      <c r="A19" s="82"/>
      <c r="B19" s="83"/>
      <c r="C19" s="112"/>
      <c r="D19" s="112"/>
      <c r="E19" s="85"/>
      <c r="F19" s="85"/>
      <c r="G19" s="85" t="s">
        <v>57</v>
      </c>
      <c r="H19" s="86">
        <v>168.6</v>
      </c>
      <c r="I19" s="87">
        <v>187.6</v>
      </c>
      <c r="J19" s="87">
        <v>183.4</v>
      </c>
      <c r="K19" s="87"/>
      <c r="L19" s="87"/>
      <c r="M19" s="87"/>
      <c r="N19" s="87"/>
      <c r="O19" s="87"/>
      <c r="P19" s="87"/>
      <c r="Q19" s="87"/>
      <c r="R19" s="87"/>
      <c r="S19" s="87"/>
      <c r="T19" s="88">
        <f t="shared" si="0"/>
        <v>539.6</v>
      </c>
    </row>
    <row r="20" spans="1:20" ht="15.75" customHeight="1" x14ac:dyDescent="0.3">
      <c r="A20" s="82"/>
      <c r="B20" s="83"/>
      <c r="C20" s="112"/>
      <c r="D20" s="112"/>
      <c r="E20" s="85"/>
      <c r="F20" s="85"/>
      <c r="G20" s="85" t="s">
        <v>74</v>
      </c>
      <c r="H20" s="86">
        <v>1.8</v>
      </c>
      <c r="I20" s="87">
        <v>-3.9</v>
      </c>
      <c r="J20" s="87">
        <v>1.6</v>
      </c>
      <c r="K20" s="87"/>
      <c r="L20" s="87"/>
      <c r="M20" s="87"/>
      <c r="N20" s="87"/>
      <c r="O20" s="87"/>
      <c r="P20" s="87"/>
      <c r="Q20" s="87"/>
      <c r="R20" s="87"/>
      <c r="S20" s="87"/>
      <c r="T20" s="88">
        <f t="shared" si="0"/>
        <v>-0.49999999999999956</v>
      </c>
    </row>
    <row r="21" spans="1:20" ht="15.75" customHeight="1" x14ac:dyDescent="0.3">
      <c r="A21" s="82"/>
      <c r="B21" s="83"/>
      <c r="C21" s="112"/>
      <c r="D21" s="112"/>
      <c r="E21" s="85"/>
      <c r="F21" s="85"/>
      <c r="G21" s="85" t="s">
        <v>75</v>
      </c>
      <c r="H21" s="86">
        <v>215.8</v>
      </c>
      <c r="I21" s="87">
        <v>231.5</v>
      </c>
      <c r="J21" s="87">
        <v>205.1</v>
      </c>
      <c r="K21" s="87"/>
      <c r="L21" s="87"/>
      <c r="M21" s="87"/>
      <c r="N21" s="87"/>
      <c r="O21" s="87"/>
      <c r="P21" s="87"/>
      <c r="Q21" s="87"/>
      <c r="R21" s="87"/>
      <c r="S21" s="87"/>
      <c r="T21" s="88">
        <f t="shared" si="0"/>
        <v>652.4</v>
      </c>
    </row>
    <row r="22" spans="1:20" ht="15.75" customHeight="1" x14ac:dyDescent="0.3">
      <c r="A22" s="82"/>
      <c r="B22" s="83"/>
      <c r="C22" s="112"/>
      <c r="D22" s="112"/>
      <c r="E22" s="85"/>
      <c r="F22" s="85"/>
      <c r="G22" s="85" t="s">
        <v>56</v>
      </c>
      <c r="H22" s="86">
        <v>0</v>
      </c>
      <c r="I22" s="87">
        <v>0</v>
      </c>
      <c r="J22" s="87">
        <v>27</v>
      </c>
      <c r="K22" s="87"/>
      <c r="L22" s="87"/>
      <c r="M22" s="87"/>
      <c r="N22" s="87"/>
      <c r="O22" s="87"/>
      <c r="P22" s="87"/>
      <c r="Q22" s="87"/>
      <c r="R22" s="87"/>
      <c r="S22" s="87"/>
      <c r="T22" s="88">
        <f t="shared" si="0"/>
        <v>27</v>
      </c>
    </row>
    <row r="23" spans="1:20" ht="16.5" customHeight="1" thickBot="1" x14ac:dyDescent="0.35">
      <c r="A23" s="82"/>
      <c r="B23" s="83"/>
      <c r="C23" s="112"/>
      <c r="D23" s="112"/>
      <c r="E23" s="92"/>
      <c r="F23" s="92"/>
      <c r="G23" s="92" t="s">
        <v>69</v>
      </c>
      <c r="H23" s="113">
        <v>0</v>
      </c>
      <c r="I23" s="114">
        <v>0</v>
      </c>
      <c r="J23" s="114">
        <v>0</v>
      </c>
      <c r="K23" s="114"/>
      <c r="L23" s="114"/>
      <c r="M23" s="114"/>
      <c r="N23" s="114"/>
      <c r="O23" s="114"/>
      <c r="P23" s="114"/>
      <c r="Q23" s="114"/>
      <c r="R23" s="114"/>
      <c r="S23" s="114"/>
      <c r="T23" s="115">
        <f t="shared" si="0"/>
        <v>0</v>
      </c>
    </row>
    <row r="24" spans="1:20" ht="17.25" customHeight="1" thickBot="1" x14ac:dyDescent="0.35">
      <c r="A24" s="82"/>
      <c r="B24" s="83"/>
      <c r="C24" s="116"/>
      <c r="D24" s="116"/>
      <c r="E24" s="117" t="s">
        <v>76</v>
      </c>
      <c r="F24" s="117" t="s">
        <v>13</v>
      </c>
      <c r="G24" s="117"/>
      <c r="H24" s="98">
        <f>SUM(H18:H23)</f>
        <v>700.5</v>
      </c>
      <c r="I24" s="99">
        <f t="shared" ref="I24:S24" si="5">SUM(I18:I23)</f>
        <v>746.1</v>
      </c>
      <c r="J24" s="99">
        <f t="shared" si="5"/>
        <v>717.7</v>
      </c>
      <c r="K24" s="99">
        <f t="shared" si="5"/>
        <v>0</v>
      </c>
      <c r="L24" s="99">
        <f t="shared" si="5"/>
        <v>0</v>
      </c>
      <c r="M24" s="99">
        <f t="shared" si="5"/>
        <v>0</v>
      </c>
      <c r="N24" s="99">
        <f t="shared" si="5"/>
        <v>0</v>
      </c>
      <c r="O24" s="99">
        <f t="shared" si="5"/>
        <v>0</v>
      </c>
      <c r="P24" s="99">
        <f t="shared" si="5"/>
        <v>0</v>
      </c>
      <c r="Q24" s="99">
        <f t="shared" si="5"/>
        <v>0</v>
      </c>
      <c r="R24" s="99">
        <f t="shared" si="5"/>
        <v>0</v>
      </c>
      <c r="S24" s="99">
        <f t="shared" si="5"/>
        <v>0</v>
      </c>
      <c r="T24" s="100">
        <f t="shared" si="0"/>
        <v>2164.3000000000002</v>
      </c>
    </row>
    <row r="25" spans="1:20" ht="19.5" customHeight="1" thickBot="1" x14ac:dyDescent="0.35">
      <c r="A25" s="118"/>
      <c r="B25" s="119"/>
      <c r="C25" s="120" t="s">
        <v>77</v>
      </c>
      <c r="D25" s="120" t="s">
        <v>13</v>
      </c>
      <c r="E25" s="120"/>
      <c r="F25" s="120" t="s">
        <v>13</v>
      </c>
      <c r="G25" s="120"/>
      <c r="H25" s="98">
        <f>+H24+H17</f>
        <v>1263.5</v>
      </c>
      <c r="I25" s="99">
        <f t="shared" ref="I25:S25" si="6">+I24+I17</f>
        <v>1201.1000000000001</v>
      </c>
      <c r="J25" s="99">
        <f t="shared" si="6"/>
        <v>902.10000000000014</v>
      </c>
      <c r="K25" s="99">
        <f t="shared" si="6"/>
        <v>0</v>
      </c>
      <c r="L25" s="99">
        <f t="shared" si="6"/>
        <v>0</v>
      </c>
      <c r="M25" s="99">
        <f t="shared" si="6"/>
        <v>0</v>
      </c>
      <c r="N25" s="99">
        <f t="shared" si="6"/>
        <v>0</v>
      </c>
      <c r="O25" s="99">
        <f t="shared" si="6"/>
        <v>0</v>
      </c>
      <c r="P25" s="99">
        <f t="shared" si="6"/>
        <v>0</v>
      </c>
      <c r="Q25" s="99">
        <f t="shared" si="6"/>
        <v>0</v>
      </c>
      <c r="R25" s="99">
        <f t="shared" si="6"/>
        <v>0</v>
      </c>
      <c r="S25" s="99">
        <f t="shared" si="6"/>
        <v>0</v>
      </c>
      <c r="T25" s="100">
        <f t="shared" si="0"/>
        <v>3366.7000000000007</v>
      </c>
    </row>
    <row r="26" spans="1:20" ht="15.75" customHeight="1" x14ac:dyDescent="0.3">
      <c r="A26" s="401" t="s">
        <v>78</v>
      </c>
      <c r="B26" s="121" t="s">
        <v>197</v>
      </c>
      <c r="C26" s="404" t="s">
        <v>79</v>
      </c>
      <c r="D26" s="122" t="s">
        <v>13</v>
      </c>
      <c r="E26" s="123"/>
      <c r="F26" s="123" t="s">
        <v>13</v>
      </c>
      <c r="G26" s="124" t="s">
        <v>80</v>
      </c>
      <c r="H26" s="86">
        <v>533.20000000000005</v>
      </c>
      <c r="I26" s="87">
        <v>568.4</v>
      </c>
      <c r="J26" s="87">
        <v>563.9</v>
      </c>
      <c r="K26" s="87"/>
      <c r="L26" s="87"/>
      <c r="M26" s="87"/>
      <c r="N26" s="87"/>
      <c r="O26" s="87"/>
      <c r="P26" s="87"/>
      <c r="Q26" s="87"/>
      <c r="R26" s="87"/>
      <c r="S26" s="87"/>
      <c r="T26" s="88">
        <f t="shared" si="0"/>
        <v>1665.5</v>
      </c>
    </row>
    <row r="27" spans="1:20" ht="15.75" customHeight="1" x14ac:dyDescent="0.3">
      <c r="A27" s="402"/>
      <c r="B27" s="125"/>
      <c r="C27" s="405"/>
      <c r="D27" s="126"/>
      <c r="E27" s="127"/>
      <c r="F27" s="127"/>
      <c r="G27" s="128" t="s">
        <v>81</v>
      </c>
      <c r="H27" s="86">
        <v>55.2</v>
      </c>
      <c r="I27" s="87">
        <v>55.1</v>
      </c>
      <c r="J27" s="87">
        <v>54.9</v>
      </c>
      <c r="K27" s="87"/>
      <c r="L27" s="87"/>
      <c r="M27" s="87"/>
      <c r="N27" s="87"/>
      <c r="O27" s="87"/>
      <c r="P27" s="87"/>
      <c r="Q27" s="87"/>
      <c r="R27" s="87"/>
      <c r="S27" s="87"/>
      <c r="T27" s="88">
        <f t="shared" si="0"/>
        <v>165.20000000000002</v>
      </c>
    </row>
    <row r="28" spans="1:20" ht="15.75" customHeight="1" x14ac:dyDescent="0.3">
      <c r="A28" s="402"/>
      <c r="B28" s="125"/>
      <c r="C28" s="405"/>
      <c r="D28" s="126"/>
      <c r="E28" s="127"/>
      <c r="F28" s="127"/>
      <c r="G28" s="128" t="s">
        <v>82</v>
      </c>
      <c r="H28" s="86">
        <v>25.8</v>
      </c>
      <c r="I28" s="87">
        <v>94.5</v>
      </c>
      <c r="J28" s="87">
        <v>95.2</v>
      </c>
      <c r="K28" s="87"/>
      <c r="L28" s="87"/>
      <c r="M28" s="87"/>
      <c r="N28" s="87"/>
      <c r="O28" s="87"/>
      <c r="P28" s="87"/>
      <c r="Q28" s="87"/>
      <c r="R28" s="87"/>
      <c r="S28" s="87"/>
      <c r="T28" s="88">
        <f t="shared" si="0"/>
        <v>215.5</v>
      </c>
    </row>
    <row r="29" spans="1:20" ht="15.75" customHeight="1" x14ac:dyDescent="0.3">
      <c r="A29" s="402"/>
      <c r="B29" s="125"/>
      <c r="C29" s="405"/>
      <c r="D29" s="126"/>
      <c r="E29" s="127"/>
      <c r="F29" s="127"/>
      <c r="G29" s="128" t="s">
        <v>83</v>
      </c>
      <c r="H29" s="86">
        <v>160.9</v>
      </c>
      <c r="I29" s="87">
        <v>321.39999999999998</v>
      </c>
      <c r="J29" s="87">
        <v>329.6</v>
      </c>
      <c r="K29" s="87"/>
      <c r="L29" s="87"/>
      <c r="M29" s="87"/>
      <c r="N29" s="87"/>
      <c r="O29" s="87"/>
      <c r="P29" s="87"/>
      <c r="Q29" s="87"/>
      <c r="R29" s="87"/>
      <c r="S29" s="87"/>
      <c r="T29" s="88">
        <f t="shared" si="0"/>
        <v>811.9</v>
      </c>
    </row>
    <row r="30" spans="1:20" ht="15.75" customHeight="1" x14ac:dyDescent="0.3">
      <c r="A30" s="402"/>
      <c r="B30" s="125"/>
      <c r="C30" s="405"/>
      <c r="D30" s="126"/>
      <c r="E30" s="127"/>
      <c r="F30" s="127"/>
      <c r="G30" s="128" t="s">
        <v>84</v>
      </c>
      <c r="H30" s="86">
        <v>0</v>
      </c>
      <c r="I30" s="87">
        <v>0.2</v>
      </c>
      <c r="J30" s="87">
        <v>0.3</v>
      </c>
      <c r="K30" s="87"/>
      <c r="L30" s="87"/>
      <c r="M30" s="87"/>
      <c r="N30" s="87"/>
      <c r="O30" s="87"/>
      <c r="P30" s="87"/>
      <c r="Q30" s="87"/>
      <c r="R30" s="87"/>
      <c r="S30" s="87"/>
      <c r="T30" s="88">
        <f t="shared" si="0"/>
        <v>0.5</v>
      </c>
    </row>
    <row r="31" spans="1:20" ht="15.75" customHeight="1" x14ac:dyDescent="0.3">
      <c r="A31" s="402"/>
      <c r="B31" s="125"/>
      <c r="C31" s="405"/>
      <c r="D31" s="126"/>
      <c r="E31" s="127"/>
      <c r="F31" s="127"/>
      <c r="G31" s="128" t="s">
        <v>85</v>
      </c>
      <c r="H31" s="86">
        <v>18.100000000000001</v>
      </c>
      <c r="I31" s="87">
        <v>5.6</v>
      </c>
      <c r="J31" s="87">
        <v>1.8</v>
      </c>
      <c r="K31" s="87"/>
      <c r="L31" s="87"/>
      <c r="M31" s="87"/>
      <c r="N31" s="87"/>
      <c r="O31" s="87"/>
      <c r="P31" s="87"/>
      <c r="Q31" s="87"/>
      <c r="R31" s="87"/>
      <c r="S31" s="87"/>
      <c r="T31" s="88">
        <f t="shared" si="0"/>
        <v>25.500000000000004</v>
      </c>
    </row>
    <row r="32" spans="1:20" ht="15.75" customHeight="1" x14ac:dyDescent="0.3">
      <c r="A32" s="402"/>
      <c r="B32" s="125"/>
      <c r="C32" s="405"/>
      <c r="D32" s="126"/>
      <c r="E32" s="127"/>
      <c r="F32" s="127"/>
      <c r="G32" s="128" t="s">
        <v>86</v>
      </c>
      <c r="H32" s="86">
        <v>106.7</v>
      </c>
      <c r="I32" s="87">
        <v>123.2</v>
      </c>
      <c r="J32" s="87">
        <v>94.6</v>
      </c>
      <c r="K32" s="87"/>
      <c r="L32" s="87"/>
      <c r="M32" s="87"/>
      <c r="N32" s="87"/>
      <c r="O32" s="87"/>
      <c r="P32" s="87"/>
      <c r="Q32" s="87"/>
      <c r="R32" s="87"/>
      <c r="S32" s="87"/>
      <c r="T32" s="88">
        <f t="shared" si="0"/>
        <v>324.5</v>
      </c>
    </row>
    <row r="33" spans="1:28" ht="16.5" customHeight="1" thickBot="1" x14ac:dyDescent="0.35">
      <c r="A33" s="402"/>
      <c r="B33" s="125"/>
      <c r="C33" s="405"/>
      <c r="D33" s="126"/>
      <c r="E33" s="129"/>
      <c r="F33" s="129"/>
      <c r="G33" s="130" t="s">
        <v>87</v>
      </c>
      <c r="H33" s="113">
        <v>109.2</v>
      </c>
      <c r="I33" s="114">
        <v>30.2</v>
      </c>
      <c r="J33" s="114">
        <v>10.9</v>
      </c>
      <c r="K33" s="114"/>
      <c r="L33" s="114"/>
      <c r="M33" s="114"/>
      <c r="N33" s="114"/>
      <c r="O33" s="114"/>
      <c r="P33" s="114"/>
      <c r="Q33" s="114"/>
      <c r="R33" s="114"/>
      <c r="S33" s="114"/>
      <c r="T33" s="115">
        <f t="shared" si="0"/>
        <v>150.30000000000001</v>
      </c>
    </row>
    <row r="34" spans="1:28" ht="17.25" customHeight="1" thickBot="1" x14ac:dyDescent="0.35">
      <c r="A34" s="402"/>
      <c r="B34" s="125"/>
      <c r="C34" s="406"/>
      <c r="D34" s="131"/>
      <c r="E34" s="132" t="s">
        <v>88</v>
      </c>
      <c r="F34" s="132" t="s">
        <v>13</v>
      </c>
      <c r="G34" s="132"/>
      <c r="H34" s="98">
        <f>SUM(H26:H33)</f>
        <v>1009.1000000000001</v>
      </c>
      <c r="I34" s="99">
        <f t="shared" ref="I34:S34" si="7">SUM(I26:I33)</f>
        <v>1198.6000000000001</v>
      </c>
      <c r="J34" s="99">
        <f t="shared" si="7"/>
        <v>1151.1999999999998</v>
      </c>
      <c r="K34" s="99">
        <f t="shared" si="7"/>
        <v>0</v>
      </c>
      <c r="L34" s="99">
        <f t="shared" si="7"/>
        <v>0</v>
      </c>
      <c r="M34" s="99">
        <f t="shared" si="7"/>
        <v>0</v>
      </c>
      <c r="N34" s="99">
        <f t="shared" si="7"/>
        <v>0</v>
      </c>
      <c r="O34" s="99">
        <f t="shared" si="7"/>
        <v>0</v>
      </c>
      <c r="P34" s="99">
        <f t="shared" si="7"/>
        <v>0</v>
      </c>
      <c r="Q34" s="99">
        <f t="shared" si="7"/>
        <v>0</v>
      </c>
      <c r="R34" s="99">
        <f t="shared" si="7"/>
        <v>0</v>
      </c>
      <c r="S34" s="99">
        <f t="shared" si="7"/>
        <v>0</v>
      </c>
      <c r="T34" s="100">
        <f t="shared" si="0"/>
        <v>3358.9</v>
      </c>
    </row>
    <row r="35" spans="1:28" ht="28.5" customHeight="1" thickBot="1" x14ac:dyDescent="0.35">
      <c r="A35" s="402"/>
      <c r="B35" s="125"/>
      <c r="C35" s="133" t="s">
        <v>89</v>
      </c>
      <c r="D35" s="133" t="s">
        <v>13</v>
      </c>
      <c r="E35" s="132" t="s">
        <v>90</v>
      </c>
      <c r="F35" s="132" t="s">
        <v>13</v>
      </c>
      <c r="G35" s="132"/>
      <c r="H35" s="113">
        <v>6.3</v>
      </c>
      <c r="I35" s="114">
        <v>65.3</v>
      </c>
      <c r="J35" s="114">
        <v>76.400000000000006</v>
      </c>
      <c r="K35" s="114"/>
      <c r="L35" s="114"/>
      <c r="M35" s="114"/>
      <c r="N35" s="114"/>
      <c r="O35" s="114"/>
      <c r="P35" s="114"/>
      <c r="Q35" s="114"/>
      <c r="R35" s="114"/>
      <c r="S35" s="114"/>
      <c r="T35" s="115">
        <f t="shared" si="0"/>
        <v>148</v>
      </c>
    </row>
    <row r="36" spans="1:28" ht="33" customHeight="1" thickBot="1" x14ac:dyDescent="0.35">
      <c r="A36" s="402"/>
      <c r="B36" s="125"/>
      <c r="C36" s="133" t="s">
        <v>91</v>
      </c>
      <c r="D36" s="133" t="s">
        <v>13</v>
      </c>
      <c r="E36" s="132"/>
      <c r="F36" s="132" t="s">
        <v>13</v>
      </c>
      <c r="G36" s="132" t="s">
        <v>92</v>
      </c>
      <c r="H36" s="113">
        <v>46.9</v>
      </c>
      <c r="I36" s="114">
        <v>98.5</v>
      </c>
      <c r="J36" s="114">
        <v>94</v>
      </c>
      <c r="K36" s="114"/>
      <c r="L36" s="114"/>
      <c r="M36" s="114"/>
      <c r="N36" s="114"/>
      <c r="O36" s="114"/>
      <c r="P36" s="114"/>
      <c r="Q36" s="114"/>
      <c r="R36" s="114"/>
      <c r="S36" s="114"/>
      <c r="T36" s="115">
        <f t="shared" si="0"/>
        <v>239.4</v>
      </c>
    </row>
    <row r="37" spans="1:28" ht="19.5" customHeight="1" thickBot="1" x14ac:dyDescent="0.35">
      <c r="A37" s="403"/>
      <c r="B37" s="134"/>
      <c r="C37" s="133" t="s">
        <v>93</v>
      </c>
      <c r="D37" s="133" t="s">
        <v>13</v>
      </c>
      <c r="E37" s="133"/>
      <c r="F37" s="135" t="s">
        <v>13</v>
      </c>
      <c r="G37" s="133"/>
      <c r="H37" s="98">
        <f>+H35+H34+H36</f>
        <v>1062.3000000000002</v>
      </c>
      <c r="I37" s="99">
        <f t="shared" ref="I37:S37" si="8">+I35+I34+I36</f>
        <v>1362.4</v>
      </c>
      <c r="J37" s="99">
        <f t="shared" si="8"/>
        <v>1321.6</v>
      </c>
      <c r="K37" s="99">
        <f t="shared" si="8"/>
        <v>0</v>
      </c>
      <c r="L37" s="99">
        <f t="shared" si="8"/>
        <v>0</v>
      </c>
      <c r="M37" s="99">
        <f t="shared" si="8"/>
        <v>0</v>
      </c>
      <c r="N37" s="99">
        <f t="shared" si="8"/>
        <v>0</v>
      </c>
      <c r="O37" s="99">
        <f t="shared" si="8"/>
        <v>0</v>
      </c>
      <c r="P37" s="99">
        <f t="shared" si="8"/>
        <v>0</v>
      </c>
      <c r="Q37" s="99">
        <f t="shared" si="8"/>
        <v>0</v>
      </c>
      <c r="R37" s="99">
        <f t="shared" si="8"/>
        <v>0</v>
      </c>
      <c r="S37" s="99">
        <f t="shared" si="8"/>
        <v>0</v>
      </c>
      <c r="T37" s="100">
        <f t="shared" si="0"/>
        <v>3746.3</v>
      </c>
    </row>
    <row r="38" spans="1:28" ht="19.5" customHeight="1" thickBot="1" x14ac:dyDescent="0.35">
      <c r="A38" s="136"/>
      <c r="B38" s="137"/>
      <c r="C38" s="138" t="s">
        <v>94</v>
      </c>
      <c r="D38" s="139" t="s">
        <v>13</v>
      </c>
      <c r="E38" s="140"/>
      <c r="F38" s="140" t="s">
        <v>13</v>
      </c>
      <c r="G38" s="141" t="s">
        <v>95</v>
      </c>
      <c r="H38" s="98">
        <f>+H25-H37</f>
        <v>201.19999999999982</v>
      </c>
      <c r="I38" s="99">
        <f t="shared" ref="I38:S38" si="9">+I25-I37</f>
        <v>-161.29999999999995</v>
      </c>
      <c r="J38" s="99">
        <f t="shared" si="9"/>
        <v>-419.49999999999977</v>
      </c>
      <c r="K38" s="99">
        <f t="shared" si="9"/>
        <v>0</v>
      </c>
      <c r="L38" s="99">
        <f t="shared" si="9"/>
        <v>0</v>
      </c>
      <c r="M38" s="99">
        <f t="shared" si="9"/>
        <v>0</v>
      </c>
      <c r="N38" s="99">
        <f t="shared" si="9"/>
        <v>0</v>
      </c>
      <c r="O38" s="99">
        <f t="shared" si="9"/>
        <v>0</v>
      </c>
      <c r="P38" s="99">
        <f t="shared" si="9"/>
        <v>0</v>
      </c>
      <c r="Q38" s="99">
        <f t="shared" si="9"/>
        <v>0</v>
      </c>
      <c r="R38" s="99">
        <f t="shared" si="9"/>
        <v>0</v>
      </c>
      <c r="S38" s="99">
        <f t="shared" si="9"/>
        <v>0</v>
      </c>
      <c r="T38" s="100">
        <f t="shared" si="0"/>
        <v>-379.59999999999991</v>
      </c>
    </row>
    <row r="39" spans="1:28" ht="15.75" customHeight="1" x14ac:dyDescent="0.3">
      <c r="A39" s="407" t="s">
        <v>96</v>
      </c>
      <c r="B39" s="142" t="s">
        <v>197</v>
      </c>
      <c r="C39" s="409" t="s">
        <v>97</v>
      </c>
      <c r="D39" s="143" t="s">
        <v>13</v>
      </c>
      <c r="E39" s="144"/>
      <c r="F39" s="144" t="s">
        <v>13</v>
      </c>
      <c r="G39" s="144" t="s">
        <v>98</v>
      </c>
      <c r="H39" s="86">
        <v>0</v>
      </c>
      <c r="I39" s="87">
        <v>138.4</v>
      </c>
      <c r="J39" s="87">
        <v>108.1</v>
      </c>
      <c r="K39" s="87"/>
      <c r="L39" s="87"/>
      <c r="M39" s="87"/>
      <c r="N39" s="87"/>
      <c r="O39" s="87"/>
      <c r="P39" s="87"/>
      <c r="Q39" s="87"/>
      <c r="R39" s="87"/>
      <c r="S39" s="87"/>
      <c r="T39" s="88">
        <f t="shared" si="0"/>
        <v>246.5</v>
      </c>
    </row>
    <row r="40" spans="1:28" ht="16.5" customHeight="1" thickBot="1" x14ac:dyDescent="0.35">
      <c r="A40" s="408"/>
      <c r="B40" s="145"/>
      <c r="C40" s="410"/>
      <c r="D40" s="146"/>
      <c r="E40" s="147"/>
      <c r="F40" s="147"/>
      <c r="G40" s="147" t="s">
        <v>99</v>
      </c>
      <c r="H40" s="113">
        <v>1.7</v>
      </c>
      <c r="I40" s="114">
        <v>12.3</v>
      </c>
      <c r="J40" s="114">
        <v>17.600000000000001</v>
      </c>
      <c r="K40" s="114"/>
      <c r="L40" s="114"/>
      <c r="M40" s="114"/>
      <c r="N40" s="114"/>
      <c r="O40" s="114"/>
      <c r="P40" s="114"/>
      <c r="Q40" s="114"/>
      <c r="R40" s="114"/>
      <c r="S40" s="114"/>
      <c r="T40" s="115">
        <f t="shared" si="0"/>
        <v>31.6</v>
      </c>
    </row>
    <row r="41" spans="1:28" ht="17.25" customHeight="1" thickBot="1" x14ac:dyDescent="0.35">
      <c r="A41" s="408"/>
      <c r="B41" s="145"/>
      <c r="C41" s="411"/>
      <c r="D41" s="148"/>
      <c r="E41" s="149" t="s">
        <v>100</v>
      </c>
      <c r="F41" s="149" t="s">
        <v>13</v>
      </c>
      <c r="G41" s="149"/>
      <c r="H41" s="98">
        <f>+SUM(H39:H40)</f>
        <v>1.7</v>
      </c>
      <c r="I41" s="99">
        <f t="shared" ref="I41:S41" si="10">+SUM(I39:I40)</f>
        <v>150.70000000000002</v>
      </c>
      <c r="J41" s="99">
        <f t="shared" si="10"/>
        <v>125.69999999999999</v>
      </c>
      <c r="K41" s="99">
        <f t="shared" si="10"/>
        <v>0</v>
      </c>
      <c r="L41" s="99">
        <f t="shared" si="10"/>
        <v>0</v>
      </c>
      <c r="M41" s="99">
        <f t="shared" si="10"/>
        <v>0</v>
      </c>
      <c r="N41" s="99">
        <f t="shared" si="10"/>
        <v>0</v>
      </c>
      <c r="O41" s="99">
        <f t="shared" si="10"/>
        <v>0</v>
      </c>
      <c r="P41" s="99">
        <f t="shared" si="10"/>
        <v>0</v>
      </c>
      <c r="Q41" s="99">
        <f t="shared" si="10"/>
        <v>0</v>
      </c>
      <c r="R41" s="99">
        <f t="shared" si="10"/>
        <v>0</v>
      </c>
      <c r="S41" s="99">
        <f t="shared" si="10"/>
        <v>0</v>
      </c>
      <c r="T41" s="100">
        <f t="shared" si="0"/>
        <v>278.10000000000002</v>
      </c>
    </row>
    <row r="42" spans="1:28" ht="15.75" customHeight="1" x14ac:dyDescent="0.3">
      <c r="A42" s="408"/>
      <c r="B42" s="145"/>
      <c r="C42" s="409" t="s">
        <v>101</v>
      </c>
      <c r="D42" s="146" t="s">
        <v>13</v>
      </c>
      <c r="E42" s="150"/>
      <c r="F42" s="150" t="s">
        <v>13</v>
      </c>
      <c r="G42" s="151" t="s">
        <v>102</v>
      </c>
      <c r="H42" s="86">
        <v>-389.2</v>
      </c>
      <c r="I42" s="87">
        <v>-108.6</v>
      </c>
      <c r="J42" s="87">
        <v>38.700000000000003</v>
      </c>
      <c r="K42" s="87"/>
      <c r="L42" s="87"/>
      <c r="M42" s="87"/>
      <c r="N42" s="87"/>
      <c r="O42" s="87"/>
      <c r="P42" s="87"/>
      <c r="Q42" s="87"/>
      <c r="R42" s="87"/>
      <c r="S42" s="87"/>
      <c r="T42" s="88">
        <f t="shared" si="0"/>
        <v>-459.09999999999997</v>
      </c>
    </row>
    <row r="43" spans="1:28" ht="15.75" customHeight="1" x14ac:dyDescent="0.3">
      <c r="A43" s="408"/>
      <c r="B43" s="145"/>
      <c r="C43" s="410"/>
      <c r="D43" s="146"/>
      <c r="E43" s="150"/>
      <c r="F43" s="150"/>
      <c r="G43" s="151" t="s">
        <v>103</v>
      </c>
      <c r="H43" s="86">
        <v>225.5</v>
      </c>
      <c r="I43" s="87">
        <v>155.1</v>
      </c>
      <c r="J43" s="87">
        <v>153.30000000000001</v>
      </c>
      <c r="K43" s="87"/>
      <c r="L43" s="87"/>
      <c r="M43" s="87"/>
      <c r="N43" s="87"/>
      <c r="O43" s="87"/>
      <c r="P43" s="87"/>
      <c r="Q43" s="87"/>
      <c r="R43" s="87"/>
      <c r="S43" s="87"/>
      <c r="T43" s="88">
        <f t="shared" si="0"/>
        <v>533.90000000000009</v>
      </c>
    </row>
    <row r="44" spans="1:28" ht="20.5" x14ac:dyDescent="0.3">
      <c r="A44" s="408"/>
      <c r="B44" s="145"/>
      <c r="C44" s="410"/>
      <c r="D44" s="146"/>
      <c r="E44" s="150"/>
      <c r="F44" s="150"/>
      <c r="G44" s="151" t="s">
        <v>104</v>
      </c>
      <c r="H44" s="86">
        <v>41.9</v>
      </c>
      <c r="I44" s="87">
        <v>41.9</v>
      </c>
      <c r="J44" s="87">
        <v>-76.599999999999994</v>
      </c>
      <c r="K44" s="87"/>
      <c r="L44" s="87"/>
      <c r="M44" s="87"/>
      <c r="N44" s="87"/>
      <c r="O44" s="87"/>
      <c r="P44" s="87"/>
      <c r="Q44" s="87"/>
      <c r="R44" s="87"/>
      <c r="S44" s="87"/>
      <c r="T44" s="88">
        <f t="shared" si="0"/>
        <v>7.2000000000000028</v>
      </c>
    </row>
    <row r="45" spans="1:28" ht="20.5" x14ac:dyDescent="0.3">
      <c r="A45" s="408"/>
      <c r="B45" s="145"/>
      <c r="C45" s="410"/>
      <c r="D45" s="146"/>
      <c r="E45" s="150"/>
      <c r="F45" s="150"/>
      <c r="G45" s="151" t="s">
        <v>105</v>
      </c>
      <c r="H45" s="86">
        <v>2.9</v>
      </c>
      <c r="I45" s="87">
        <v>0.5</v>
      </c>
      <c r="J45" s="87">
        <v>27.5</v>
      </c>
      <c r="K45" s="87"/>
      <c r="L45" s="87"/>
      <c r="M45" s="87"/>
      <c r="N45" s="87"/>
      <c r="O45" s="87"/>
      <c r="P45" s="87"/>
      <c r="Q45" s="87"/>
      <c r="R45" s="87"/>
      <c r="S45" s="87"/>
      <c r="T45" s="88">
        <f t="shared" si="0"/>
        <v>30.9</v>
      </c>
    </row>
    <row r="46" spans="1:28" ht="21" thickBot="1" x14ac:dyDescent="0.35">
      <c r="A46" s="408"/>
      <c r="B46" s="145"/>
      <c r="C46" s="410"/>
      <c r="D46" s="146"/>
      <c r="E46" s="149"/>
      <c r="F46" s="149"/>
      <c r="G46" s="147" t="s">
        <v>106</v>
      </c>
      <c r="H46" s="113">
        <v>-0.3</v>
      </c>
      <c r="I46" s="114">
        <v>5.7</v>
      </c>
      <c r="J46" s="114">
        <v>-2.2000000000000002</v>
      </c>
      <c r="K46" s="114"/>
      <c r="L46" s="114"/>
      <c r="M46" s="114"/>
      <c r="N46" s="114"/>
      <c r="O46" s="114"/>
      <c r="P46" s="114"/>
      <c r="Q46" s="114"/>
      <c r="R46" s="114"/>
      <c r="S46" s="114"/>
      <c r="T46" s="115">
        <f t="shared" si="0"/>
        <v>3.2</v>
      </c>
    </row>
    <row r="47" spans="1:28" x14ac:dyDescent="0.3">
      <c r="D47" s="152"/>
      <c r="F47" s="152"/>
    </row>
    <row r="48" spans="1:28" ht="15.5" x14ac:dyDescent="0.3">
      <c r="AB48" s="153"/>
    </row>
    <row r="49" spans="9:28" ht="15.5" x14ac:dyDescent="0.3">
      <c r="N49" s="154"/>
      <c r="AB49" s="153"/>
    </row>
    <row r="50" spans="9:28" ht="15.5" x14ac:dyDescent="0.3">
      <c r="I50" s="154"/>
      <c r="N50" s="154"/>
      <c r="AB50" s="153"/>
    </row>
    <row r="51" spans="9:28" x14ac:dyDescent="0.3">
      <c r="N51" s="154"/>
    </row>
    <row r="52" spans="9:28" ht="15.5" x14ac:dyDescent="0.3">
      <c r="AB52" s="153"/>
    </row>
    <row r="53" spans="9:28" ht="15.5" x14ac:dyDescent="0.3">
      <c r="N53" s="154"/>
      <c r="AB53" s="153"/>
    </row>
    <row r="55" spans="9:28" ht="15" customHeight="1" x14ac:dyDescent="0.3"/>
    <row r="56" spans="9:28" ht="15" customHeight="1" x14ac:dyDescent="0.3"/>
    <row r="57" spans="9:28" ht="15" customHeight="1" x14ac:dyDescent="0.3"/>
  </sheetData>
  <mergeCells count="7">
    <mergeCell ref="A1:G2"/>
    <mergeCell ref="H1:T1"/>
    <mergeCell ref="A26:A37"/>
    <mergeCell ref="C26:C34"/>
    <mergeCell ref="A39:A46"/>
    <mergeCell ref="C39:C41"/>
    <mergeCell ref="C42:C4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C2-1A28-48FD-BB4D-B221603CEC1A}">
  <dimension ref="A1:V39"/>
  <sheetViews>
    <sheetView rightToLeft="1" zoomScale="71" workbookViewId="0">
      <selection activeCell="C12" sqref="C12"/>
    </sheetView>
  </sheetViews>
  <sheetFormatPr defaultColWidth="9" defaultRowHeight="14" x14ac:dyDescent="0.3"/>
  <cols>
    <col min="1" max="2" width="10.33203125" style="155" customWidth="1"/>
    <col min="3" max="4" width="8.25" style="155" customWidth="1"/>
    <col min="5" max="5" width="40.33203125" style="155" customWidth="1"/>
    <col min="6" max="13" width="7.58203125" style="155" customWidth="1"/>
    <col min="14" max="14" width="9.5" style="155" customWidth="1"/>
    <col min="15" max="15" width="10" style="155" customWidth="1"/>
    <col min="16" max="17" width="7.58203125" style="155" customWidth="1"/>
    <col min="18" max="18" width="11.33203125" style="155" customWidth="1"/>
    <col min="19" max="20" width="9" style="155"/>
    <col min="21" max="22" width="10.08203125" style="155" bestFit="1" customWidth="1"/>
    <col min="23" max="16384" width="9" style="155"/>
  </cols>
  <sheetData>
    <row r="1" spans="1:22" ht="18.5" thickBot="1" x14ac:dyDescent="0.35">
      <c r="F1" s="412" t="s">
        <v>107</v>
      </c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4"/>
    </row>
    <row r="2" spans="1:22" ht="36.75" customHeight="1" thickBot="1" x14ac:dyDescent="0.35">
      <c r="F2" s="156" t="s">
        <v>40</v>
      </c>
      <c r="G2" s="157" t="s">
        <v>41</v>
      </c>
      <c r="H2" s="157" t="s">
        <v>42</v>
      </c>
      <c r="I2" s="157" t="s">
        <v>43</v>
      </c>
      <c r="J2" s="157" t="s">
        <v>44</v>
      </c>
      <c r="K2" s="157" t="s">
        <v>45</v>
      </c>
      <c r="L2" s="157" t="s">
        <v>46</v>
      </c>
      <c r="M2" s="157" t="s">
        <v>47</v>
      </c>
      <c r="N2" s="157" t="s">
        <v>48</v>
      </c>
      <c r="O2" s="157" t="s">
        <v>49</v>
      </c>
      <c r="P2" s="157" t="s">
        <v>50</v>
      </c>
      <c r="Q2" s="157" t="s">
        <v>51</v>
      </c>
      <c r="R2" s="158" t="s">
        <v>52</v>
      </c>
      <c r="S2" s="159">
        <v>42339</v>
      </c>
      <c r="T2" s="160" t="s">
        <v>108</v>
      </c>
      <c r="U2" s="161" t="s">
        <v>109</v>
      </c>
    </row>
    <row r="3" spans="1:22" ht="20.5" x14ac:dyDescent="0.3">
      <c r="A3" s="415" t="s">
        <v>78</v>
      </c>
      <c r="B3" s="162" t="s">
        <v>13</v>
      </c>
      <c r="C3" s="418" t="s">
        <v>79</v>
      </c>
      <c r="D3" s="163" t="s">
        <v>13</v>
      </c>
      <c r="E3" s="164" t="s">
        <v>80</v>
      </c>
      <c r="F3" s="165">
        <v>53.8</v>
      </c>
      <c r="G3" s="166">
        <v>49.5</v>
      </c>
      <c r="H3" s="166">
        <v>51.7</v>
      </c>
      <c r="I3" s="166"/>
      <c r="J3" s="166"/>
      <c r="K3" s="166"/>
      <c r="L3" s="166"/>
      <c r="M3" s="166"/>
      <c r="N3" s="166"/>
      <c r="O3" s="166"/>
      <c r="P3" s="166"/>
      <c r="Q3" s="166"/>
      <c r="R3" s="167">
        <f>SUM(F3:Q3)</f>
        <v>155</v>
      </c>
      <c r="S3" s="168"/>
      <c r="T3" s="169"/>
      <c r="U3" s="170">
        <f>R3/$R$15</f>
        <v>0.27453064116188453</v>
      </c>
    </row>
    <row r="4" spans="1:22" ht="20.5" x14ac:dyDescent="0.3">
      <c r="A4" s="416"/>
      <c r="B4" s="171"/>
      <c r="C4" s="419"/>
      <c r="D4" s="172"/>
      <c r="E4" s="173" t="s">
        <v>81</v>
      </c>
      <c r="F4" s="165">
        <v>55.2</v>
      </c>
      <c r="G4" s="166">
        <v>34.6</v>
      </c>
      <c r="H4" s="166">
        <v>34.4</v>
      </c>
      <c r="I4" s="166"/>
      <c r="J4" s="166"/>
      <c r="K4" s="166"/>
      <c r="L4" s="166"/>
      <c r="M4" s="166"/>
      <c r="N4" s="166"/>
      <c r="O4" s="166"/>
      <c r="P4" s="166"/>
      <c r="Q4" s="166"/>
      <c r="R4" s="167">
        <f t="shared" ref="R4:R10" si="0">SUM(F4:Q4)</f>
        <v>124.20000000000002</v>
      </c>
      <c r="S4" s="174"/>
      <c r="T4" s="175"/>
      <c r="U4" s="170">
        <f t="shared" ref="U4:U15" si="1">R4/$R$15</f>
        <v>0.21997874601487782</v>
      </c>
    </row>
    <row r="5" spans="1:22" ht="20.5" x14ac:dyDescent="0.3">
      <c r="A5" s="416"/>
      <c r="B5" s="171"/>
      <c r="C5" s="419"/>
      <c r="D5" s="172"/>
      <c r="E5" s="173" t="s">
        <v>82</v>
      </c>
      <c r="F5" s="165">
        <v>0.2</v>
      </c>
      <c r="G5" s="166">
        <v>26.9</v>
      </c>
      <c r="H5" s="166">
        <v>27.3</v>
      </c>
      <c r="I5" s="166"/>
      <c r="J5" s="166"/>
      <c r="K5" s="166"/>
      <c r="L5" s="166"/>
      <c r="M5" s="166"/>
      <c r="N5" s="166"/>
      <c r="O5" s="166"/>
      <c r="P5" s="166"/>
      <c r="Q5" s="166"/>
      <c r="R5" s="167">
        <f t="shared" si="0"/>
        <v>54.4</v>
      </c>
      <c r="S5" s="174"/>
      <c r="T5" s="175"/>
      <c r="U5" s="170">
        <f t="shared" si="1"/>
        <v>9.6351399220687209E-2</v>
      </c>
    </row>
    <row r="6" spans="1:22" ht="20.5" x14ac:dyDescent="0.3">
      <c r="A6" s="416"/>
      <c r="B6" s="171"/>
      <c r="C6" s="419"/>
      <c r="D6" s="172"/>
      <c r="E6" s="173" t="s">
        <v>83</v>
      </c>
      <c r="F6" s="165">
        <v>1.3</v>
      </c>
      <c r="G6" s="166">
        <v>8.8000000000000007</v>
      </c>
      <c r="H6" s="166">
        <v>15</v>
      </c>
      <c r="I6" s="166"/>
      <c r="J6" s="166"/>
      <c r="K6" s="166"/>
      <c r="L6" s="166"/>
      <c r="M6" s="166"/>
      <c r="N6" s="166"/>
      <c r="O6" s="166"/>
      <c r="P6" s="166"/>
      <c r="Q6" s="166"/>
      <c r="R6" s="167">
        <f t="shared" si="0"/>
        <v>25.1</v>
      </c>
      <c r="S6" s="174"/>
      <c r="T6" s="175"/>
      <c r="U6" s="170">
        <f t="shared" si="1"/>
        <v>4.4456252213956785E-2</v>
      </c>
    </row>
    <row r="7" spans="1:22" ht="20.5" x14ac:dyDescent="0.3">
      <c r="A7" s="416"/>
      <c r="B7" s="171"/>
      <c r="C7" s="419"/>
      <c r="D7" s="172"/>
      <c r="E7" s="173" t="s">
        <v>84</v>
      </c>
      <c r="F7" s="165">
        <v>0</v>
      </c>
      <c r="G7" s="166">
        <v>0.2</v>
      </c>
      <c r="H7" s="166">
        <v>0.3</v>
      </c>
      <c r="I7" s="166"/>
      <c r="J7" s="166"/>
      <c r="K7" s="166"/>
      <c r="L7" s="166"/>
      <c r="M7" s="166"/>
      <c r="N7" s="166"/>
      <c r="O7" s="166"/>
      <c r="P7" s="166"/>
      <c r="Q7" s="166"/>
      <c r="R7" s="167">
        <f t="shared" si="0"/>
        <v>0.5</v>
      </c>
      <c r="S7" s="174"/>
      <c r="T7" s="175"/>
      <c r="U7" s="170">
        <f t="shared" si="1"/>
        <v>8.8558271342543385E-4</v>
      </c>
    </row>
    <row r="8" spans="1:22" ht="20.5" x14ac:dyDescent="0.3">
      <c r="A8" s="416"/>
      <c r="B8" s="171"/>
      <c r="C8" s="419"/>
      <c r="D8" s="172"/>
      <c r="E8" s="173" t="s">
        <v>85</v>
      </c>
      <c r="F8" s="165">
        <v>5.8</v>
      </c>
      <c r="G8" s="166">
        <v>0</v>
      </c>
      <c r="H8" s="166">
        <v>-1</v>
      </c>
      <c r="I8" s="166"/>
      <c r="J8" s="166"/>
      <c r="K8" s="166"/>
      <c r="L8" s="166"/>
      <c r="M8" s="166"/>
      <c r="N8" s="166"/>
      <c r="O8" s="166"/>
      <c r="P8" s="166"/>
      <c r="Q8" s="166"/>
      <c r="R8" s="167">
        <f t="shared" si="0"/>
        <v>4.8</v>
      </c>
      <c r="S8" s="174"/>
      <c r="T8" s="175"/>
      <c r="U8" s="170">
        <f t="shared" si="1"/>
        <v>8.5015940488841653E-3</v>
      </c>
    </row>
    <row r="9" spans="1:22" ht="20.5" x14ac:dyDescent="0.3">
      <c r="A9" s="416"/>
      <c r="B9" s="171"/>
      <c r="C9" s="419"/>
      <c r="D9" s="172"/>
      <c r="E9" s="173" t="s">
        <v>87</v>
      </c>
      <c r="F9" s="165">
        <v>109.2</v>
      </c>
      <c r="G9" s="166">
        <v>-6.9</v>
      </c>
      <c r="H9" s="166">
        <v>-5.0999999999999996</v>
      </c>
      <c r="I9" s="166"/>
      <c r="J9" s="166"/>
      <c r="K9" s="166"/>
      <c r="L9" s="166"/>
      <c r="M9" s="166"/>
      <c r="N9" s="166"/>
      <c r="O9" s="166"/>
      <c r="P9" s="166"/>
      <c r="Q9" s="166"/>
      <c r="R9" s="167">
        <f t="shared" si="0"/>
        <v>97.2</v>
      </c>
      <c r="S9" s="174"/>
      <c r="T9" s="175"/>
      <c r="U9" s="170">
        <f t="shared" si="1"/>
        <v>0.17215727948990436</v>
      </c>
    </row>
    <row r="10" spans="1:22" ht="21" thickBot="1" x14ac:dyDescent="0.35">
      <c r="A10" s="416"/>
      <c r="B10" s="171"/>
      <c r="C10" s="419"/>
      <c r="D10" s="172"/>
      <c r="E10" s="176" t="s">
        <v>110</v>
      </c>
      <c r="F10" s="165">
        <v>0</v>
      </c>
      <c r="G10" s="166">
        <v>0</v>
      </c>
      <c r="H10" s="166">
        <v>0</v>
      </c>
      <c r="I10" s="166"/>
      <c r="J10" s="166"/>
      <c r="K10" s="166"/>
      <c r="L10" s="166"/>
      <c r="M10" s="177"/>
      <c r="N10" s="177"/>
      <c r="O10" s="177"/>
      <c r="P10" s="177"/>
      <c r="Q10" s="177"/>
      <c r="R10" s="178">
        <f t="shared" si="0"/>
        <v>0</v>
      </c>
      <c r="S10" s="174"/>
      <c r="T10" s="175"/>
      <c r="U10" s="170">
        <f t="shared" si="1"/>
        <v>0</v>
      </c>
    </row>
    <row r="11" spans="1:22" ht="21" thickBot="1" x14ac:dyDescent="0.35">
      <c r="A11" s="416"/>
      <c r="B11" s="171"/>
      <c r="C11" s="420"/>
      <c r="D11" s="179"/>
      <c r="E11" s="180" t="s">
        <v>111</v>
      </c>
      <c r="F11" s="181">
        <f>SUM(F3:F10)</f>
        <v>225.5</v>
      </c>
      <c r="G11" s="181">
        <f>SUM(G3:G10)</f>
        <v>113.1</v>
      </c>
      <c r="H11" s="181">
        <f t="shared" ref="H11:Q11" si="2">SUM(H3:H10)</f>
        <v>122.6</v>
      </c>
      <c r="I11" s="181">
        <f t="shared" si="2"/>
        <v>0</v>
      </c>
      <c r="J11" s="181">
        <f t="shared" si="2"/>
        <v>0</v>
      </c>
      <c r="K11" s="181">
        <f t="shared" si="2"/>
        <v>0</v>
      </c>
      <c r="L11" s="181">
        <f t="shared" si="2"/>
        <v>0</v>
      </c>
      <c r="M11" s="181">
        <f t="shared" si="2"/>
        <v>0</v>
      </c>
      <c r="N11" s="181">
        <f t="shared" si="2"/>
        <v>0</v>
      </c>
      <c r="O11" s="181">
        <f t="shared" si="2"/>
        <v>0</v>
      </c>
      <c r="P11" s="181">
        <f t="shared" si="2"/>
        <v>0</v>
      </c>
      <c r="Q11" s="181">
        <f t="shared" si="2"/>
        <v>0</v>
      </c>
      <c r="R11" s="182">
        <f>SUM(R3:R10)</f>
        <v>461.20000000000005</v>
      </c>
      <c r="S11" s="183"/>
      <c r="T11" s="184"/>
      <c r="U11" s="170">
        <f t="shared" si="1"/>
        <v>0.81686149486362036</v>
      </c>
      <c r="V11" s="185"/>
    </row>
    <row r="12" spans="1:22" ht="21" thickBot="1" x14ac:dyDescent="0.35">
      <c r="A12" s="416"/>
      <c r="B12" s="171"/>
      <c r="C12" s="186" t="s">
        <v>95</v>
      </c>
      <c r="D12" s="186" t="s">
        <v>13</v>
      </c>
      <c r="E12" s="187" t="s">
        <v>112</v>
      </c>
      <c r="F12" s="188">
        <v>0</v>
      </c>
      <c r="G12" s="189">
        <v>42</v>
      </c>
      <c r="H12" s="189">
        <v>30.5</v>
      </c>
      <c r="I12" s="189"/>
      <c r="J12" s="189"/>
      <c r="K12" s="189"/>
      <c r="L12" s="189"/>
      <c r="M12" s="189"/>
      <c r="N12" s="189"/>
      <c r="O12" s="189"/>
      <c r="P12" s="189"/>
      <c r="Q12" s="189"/>
      <c r="R12" s="190">
        <f>SUM(F12:Q12)</f>
        <v>72.5</v>
      </c>
      <c r="S12" s="174"/>
      <c r="T12" s="175"/>
      <c r="U12" s="170">
        <f t="shared" si="1"/>
        <v>0.12840949344668792</v>
      </c>
      <c r="V12" s="185"/>
    </row>
    <row r="13" spans="1:22" ht="21" customHeight="1" thickBot="1" x14ac:dyDescent="0.35">
      <c r="A13" s="417"/>
      <c r="B13" s="191"/>
      <c r="C13" s="192" t="s">
        <v>113</v>
      </c>
      <c r="D13" s="192" t="s">
        <v>13</v>
      </c>
      <c r="E13" s="193"/>
      <c r="F13" s="194">
        <f>F12+F11</f>
        <v>225.5</v>
      </c>
      <c r="G13" s="194">
        <f>G12+G11</f>
        <v>155.1</v>
      </c>
      <c r="H13" s="194">
        <f t="shared" ref="H13:Q13" si="3">H12+H11</f>
        <v>153.1</v>
      </c>
      <c r="I13" s="194">
        <f t="shared" si="3"/>
        <v>0</v>
      </c>
      <c r="J13" s="194">
        <f t="shared" si="3"/>
        <v>0</v>
      </c>
      <c r="K13" s="194">
        <f>K12+K11</f>
        <v>0</v>
      </c>
      <c r="L13" s="194">
        <f>L12+L11</f>
        <v>0</v>
      </c>
      <c r="M13" s="194">
        <f t="shared" si="3"/>
        <v>0</v>
      </c>
      <c r="N13" s="194">
        <f t="shared" si="3"/>
        <v>0</v>
      </c>
      <c r="O13" s="194">
        <f t="shared" si="3"/>
        <v>0</v>
      </c>
      <c r="P13" s="194">
        <f t="shared" si="3"/>
        <v>0</v>
      </c>
      <c r="Q13" s="194">
        <f t="shared" si="3"/>
        <v>0</v>
      </c>
      <c r="R13" s="195">
        <f>+R11+R12</f>
        <v>533.70000000000005</v>
      </c>
      <c r="S13" s="183"/>
      <c r="T13" s="184"/>
      <c r="U13" s="170">
        <f t="shared" si="1"/>
        <v>0.9452709883103082</v>
      </c>
    </row>
    <row r="14" spans="1:22" ht="21" customHeight="1" thickBot="1" x14ac:dyDescent="0.35">
      <c r="A14" s="196" t="s">
        <v>114</v>
      </c>
      <c r="B14" s="197" t="s">
        <v>13</v>
      </c>
      <c r="C14" s="198" t="s">
        <v>115</v>
      </c>
      <c r="D14" s="198" t="s">
        <v>13</v>
      </c>
      <c r="E14" s="199"/>
      <c r="F14" s="200">
        <v>2.9</v>
      </c>
      <c r="G14" s="189">
        <v>0.5</v>
      </c>
      <c r="H14" s="189">
        <v>27.5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90">
        <f>SUM(F14:Q14)</f>
        <v>30.9</v>
      </c>
      <c r="S14" s="174"/>
      <c r="T14" s="175"/>
      <c r="U14" s="170">
        <f t="shared" si="1"/>
        <v>5.4729011689691812E-2</v>
      </c>
    </row>
    <row r="15" spans="1:22" ht="23.5" customHeight="1" thickBot="1" x14ac:dyDescent="0.35">
      <c r="A15" s="201" t="s">
        <v>116</v>
      </c>
      <c r="B15" s="202" t="s">
        <v>13</v>
      </c>
      <c r="C15" s="202"/>
      <c r="D15" s="202" t="s">
        <v>13</v>
      </c>
      <c r="E15" s="203"/>
      <c r="F15" s="194">
        <f>F13+F14</f>
        <v>228.4</v>
      </c>
      <c r="G15" s="194">
        <f>G13+G14</f>
        <v>155.6</v>
      </c>
      <c r="H15" s="194">
        <f t="shared" ref="H15:Q15" si="4">H13+H14</f>
        <v>180.6</v>
      </c>
      <c r="I15" s="194">
        <f t="shared" si="4"/>
        <v>0</v>
      </c>
      <c r="J15" s="194">
        <f t="shared" si="4"/>
        <v>0</v>
      </c>
      <c r="K15" s="194">
        <f>K13+K14</f>
        <v>0</v>
      </c>
      <c r="L15" s="194">
        <f>L13+L14</f>
        <v>0</v>
      </c>
      <c r="M15" s="194">
        <f t="shared" si="4"/>
        <v>0</v>
      </c>
      <c r="N15" s="194">
        <f t="shared" si="4"/>
        <v>0</v>
      </c>
      <c r="O15" s="194">
        <f t="shared" si="4"/>
        <v>0</v>
      </c>
      <c r="P15" s="194">
        <f t="shared" si="4"/>
        <v>0</v>
      </c>
      <c r="Q15" s="194">
        <f t="shared" si="4"/>
        <v>0</v>
      </c>
      <c r="R15" s="195">
        <f>+R14+R13</f>
        <v>564.6</v>
      </c>
      <c r="S15" s="183"/>
      <c r="T15" s="184"/>
      <c r="U15" s="170">
        <f t="shared" si="1"/>
        <v>1</v>
      </c>
    </row>
    <row r="18" spans="6:10" ht="15.75" customHeight="1" x14ac:dyDescent="0.3">
      <c r="J18" s="166"/>
    </row>
    <row r="19" spans="6:10" x14ac:dyDescent="0.3">
      <c r="G19" s="166"/>
    </row>
    <row r="21" spans="6:10" x14ac:dyDescent="0.3">
      <c r="F21"/>
      <c r="G21"/>
      <c r="H21"/>
    </row>
    <row r="22" spans="6:10" x14ac:dyDescent="0.3">
      <c r="F22"/>
      <c r="G22"/>
      <c r="H22"/>
    </row>
    <row r="23" spans="6:10" x14ac:dyDescent="0.3">
      <c r="F23"/>
      <c r="G23"/>
      <c r="H23"/>
    </row>
    <row r="24" spans="6:10" x14ac:dyDescent="0.3">
      <c r="F24"/>
      <c r="G24"/>
      <c r="H24"/>
    </row>
    <row r="25" spans="6:10" x14ac:dyDescent="0.3">
      <c r="F25"/>
      <c r="G25"/>
      <c r="H25"/>
    </row>
    <row r="26" spans="6:10" x14ac:dyDescent="0.3">
      <c r="F26"/>
      <c r="G26"/>
      <c r="H26"/>
    </row>
    <row r="27" spans="6:10" x14ac:dyDescent="0.3">
      <c r="F27"/>
      <c r="G27"/>
      <c r="H27"/>
    </row>
    <row r="39" ht="24.75" customHeight="1" x14ac:dyDescent="0.3"/>
  </sheetData>
  <mergeCells count="3">
    <mergeCell ref="F1:R1"/>
    <mergeCell ref="A3:A13"/>
    <mergeCell ref="C3:C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EF25-5E14-43FE-AEC8-17F2A9C60E4A}">
  <dimension ref="A1:BU48"/>
  <sheetViews>
    <sheetView rightToLeft="1" tabSelected="1" zoomScale="66" workbookViewId="0">
      <selection activeCell="A17" sqref="A17"/>
    </sheetView>
  </sheetViews>
  <sheetFormatPr defaultRowHeight="14" x14ac:dyDescent="0.3"/>
  <sheetData>
    <row r="1" spans="1:73" ht="21" thickBot="1" x14ac:dyDescent="0.35">
      <c r="A1" s="294" t="s">
        <v>168</v>
      </c>
      <c r="B1" s="427">
        <v>2020</v>
      </c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9"/>
      <c r="N1" s="427">
        <v>2019</v>
      </c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1">
        <v>2018</v>
      </c>
      <c r="AA1" s="421"/>
      <c r="AB1" s="421"/>
      <c r="AC1" s="421"/>
      <c r="AD1" s="421"/>
      <c r="AE1" s="421"/>
      <c r="AF1" s="421"/>
      <c r="AG1" s="421"/>
      <c r="AH1" s="421"/>
      <c r="AI1" s="421"/>
      <c r="AJ1" s="421"/>
      <c r="AK1" s="422"/>
      <c r="AL1" s="427">
        <v>2017</v>
      </c>
      <c r="AM1" s="428"/>
      <c r="AN1" s="428"/>
      <c r="AO1" s="428"/>
      <c r="AP1" s="428"/>
      <c r="AQ1" s="428"/>
      <c r="AR1" s="428"/>
      <c r="AS1" s="428"/>
      <c r="AT1" s="428"/>
      <c r="AU1" s="428"/>
      <c r="AV1" s="428"/>
      <c r="AW1" s="429"/>
      <c r="AX1" s="427">
        <v>2016</v>
      </c>
      <c r="AY1" s="428"/>
      <c r="AZ1" s="428"/>
      <c r="BA1" s="428"/>
      <c r="BB1" s="428"/>
      <c r="BC1" s="428"/>
      <c r="BD1" s="428"/>
      <c r="BE1" s="428"/>
      <c r="BF1" s="428"/>
      <c r="BG1" s="428"/>
      <c r="BH1" s="428"/>
      <c r="BI1" s="428"/>
      <c r="BJ1" s="421">
        <v>2015</v>
      </c>
      <c r="BK1" s="421"/>
      <c r="BL1" s="421"/>
      <c r="BM1" s="421"/>
      <c r="BN1" s="421"/>
      <c r="BO1" s="421"/>
      <c r="BP1" s="421"/>
      <c r="BQ1" s="421"/>
      <c r="BR1" s="421"/>
      <c r="BS1" s="421"/>
      <c r="BT1" s="421"/>
      <c r="BU1" s="422"/>
    </row>
    <row r="2" spans="1:73" ht="18.5" thickBot="1" x14ac:dyDescent="0.35">
      <c r="A2" s="292" t="s">
        <v>169</v>
      </c>
      <c r="B2" s="295" t="s">
        <v>51</v>
      </c>
      <c r="C2" s="296" t="s">
        <v>50</v>
      </c>
      <c r="D2" s="296" t="s">
        <v>49</v>
      </c>
      <c r="E2" s="296" t="s">
        <v>48</v>
      </c>
      <c r="F2" s="296" t="s">
        <v>47</v>
      </c>
      <c r="G2" s="296" t="s">
        <v>46</v>
      </c>
      <c r="H2" s="296" t="s">
        <v>45</v>
      </c>
      <c r="I2" s="296" t="s">
        <v>44</v>
      </c>
      <c r="J2" s="296" t="s">
        <v>43</v>
      </c>
      <c r="K2" s="296" t="s">
        <v>42</v>
      </c>
      <c r="L2" s="296" t="s">
        <v>41</v>
      </c>
      <c r="M2" s="297" t="s">
        <v>40</v>
      </c>
      <c r="N2" s="287" t="s">
        <v>51</v>
      </c>
      <c r="O2" s="287" t="s">
        <v>50</v>
      </c>
      <c r="P2" s="287" t="s">
        <v>49</v>
      </c>
      <c r="Q2" s="287" t="s">
        <v>48</v>
      </c>
      <c r="R2" s="287" t="s">
        <v>47</v>
      </c>
      <c r="S2" s="287" t="s">
        <v>46</v>
      </c>
      <c r="T2" s="287" t="s">
        <v>45</v>
      </c>
      <c r="U2" s="287" t="s">
        <v>44</v>
      </c>
      <c r="V2" s="287" t="s">
        <v>43</v>
      </c>
      <c r="W2" s="287" t="s">
        <v>42</v>
      </c>
      <c r="X2" s="287" t="s">
        <v>41</v>
      </c>
      <c r="Y2" s="288" t="s">
        <v>40</v>
      </c>
      <c r="Z2" s="287" t="s">
        <v>51</v>
      </c>
      <c r="AA2" s="287" t="s">
        <v>50</v>
      </c>
      <c r="AB2" s="287" t="s">
        <v>49</v>
      </c>
      <c r="AC2" s="287" t="s">
        <v>48</v>
      </c>
      <c r="AD2" s="287" t="s">
        <v>47</v>
      </c>
      <c r="AE2" s="287" t="s">
        <v>46</v>
      </c>
      <c r="AF2" s="287" t="s">
        <v>45</v>
      </c>
      <c r="AG2" s="287" t="s">
        <v>44</v>
      </c>
      <c r="AH2" s="287" t="s">
        <v>43</v>
      </c>
      <c r="AI2" s="287" t="s">
        <v>42</v>
      </c>
      <c r="AJ2" s="287" t="s">
        <v>41</v>
      </c>
      <c r="AK2" s="288" t="s">
        <v>40</v>
      </c>
      <c r="AL2" s="295" t="s">
        <v>51</v>
      </c>
      <c r="AM2" s="296" t="s">
        <v>50</v>
      </c>
      <c r="AN2" s="296" t="s">
        <v>49</v>
      </c>
      <c r="AO2" s="296" t="s">
        <v>48</v>
      </c>
      <c r="AP2" s="296" t="s">
        <v>47</v>
      </c>
      <c r="AQ2" s="296" t="s">
        <v>46</v>
      </c>
      <c r="AR2" s="296" t="s">
        <v>45</v>
      </c>
      <c r="AS2" s="296" t="s">
        <v>44</v>
      </c>
      <c r="AT2" s="296" t="s">
        <v>43</v>
      </c>
      <c r="AU2" s="296" t="s">
        <v>42</v>
      </c>
      <c r="AV2" s="296" t="s">
        <v>41</v>
      </c>
      <c r="AW2" s="297" t="s">
        <v>40</v>
      </c>
      <c r="AX2" s="287" t="s">
        <v>51</v>
      </c>
      <c r="AY2" s="287" t="s">
        <v>50</v>
      </c>
      <c r="AZ2" s="287" t="s">
        <v>49</v>
      </c>
      <c r="BA2" s="287" t="s">
        <v>48</v>
      </c>
      <c r="BB2" s="287" t="s">
        <v>47</v>
      </c>
      <c r="BC2" s="287" t="s">
        <v>46</v>
      </c>
      <c r="BD2" s="287" t="s">
        <v>45</v>
      </c>
      <c r="BE2" s="287" t="s">
        <v>44</v>
      </c>
      <c r="BF2" s="287" t="s">
        <v>43</v>
      </c>
      <c r="BG2" s="287" t="s">
        <v>42</v>
      </c>
      <c r="BH2" s="287" t="s">
        <v>41</v>
      </c>
      <c r="BI2" s="288" t="s">
        <v>40</v>
      </c>
      <c r="BJ2" s="287" t="s">
        <v>51</v>
      </c>
      <c r="BK2" s="287" t="s">
        <v>50</v>
      </c>
      <c r="BL2" s="287" t="s">
        <v>49</v>
      </c>
      <c r="BM2" s="287" t="s">
        <v>48</v>
      </c>
      <c r="BN2" s="287" t="s">
        <v>47</v>
      </c>
      <c r="BO2" s="287" t="s">
        <v>46</v>
      </c>
      <c r="BP2" s="287" t="s">
        <v>45</v>
      </c>
      <c r="BQ2" s="287" t="s">
        <v>44</v>
      </c>
      <c r="BR2" s="287" t="s">
        <v>43</v>
      </c>
      <c r="BS2" s="287" t="s">
        <v>42</v>
      </c>
      <c r="BT2" s="287" t="s">
        <v>41</v>
      </c>
      <c r="BU2" s="288" t="s">
        <v>40</v>
      </c>
    </row>
    <row r="3" spans="1:73" ht="18" x14ac:dyDescent="0.3">
      <c r="A3" s="289" t="s">
        <v>170</v>
      </c>
      <c r="B3" s="304"/>
      <c r="C3" s="304"/>
      <c r="D3" s="304"/>
      <c r="E3" s="304"/>
      <c r="F3" s="304"/>
      <c r="G3" s="304"/>
      <c r="H3" s="304"/>
      <c r="I3" s="304">
        <v>99.06</v>
      </c>
      <c r="J3" s="304">
        <v>102.23964848446057</v>
      </c>
      <c r="K3" s="304">
        <v>100.65030112483487</v>
      </c>
      <c r="L3" s="304">
        <v>99.29</v>
      </c>
      <c r="M3" s="304">
        <v>99.88</v>
      </c>
      <c r="N3" s="304">
        <v>98.977225487789909</v>
      </c>
      <c r="O3" s="304">
        <v>97.99186465236032</v>
      </c>
      <c r="P3" s="304">
        <v>98.464098468113377</v>
      </c>
      <c r="Q3" s="304">
        <v>101.73953884406923</v>
      </c>
      <c r="R3" s="304">
        <v>99.288346197666684</v>
      </c>
      <c r="S3" s="304">
        <v>97.848135002435214</v>
      </c>
      <c r="T3" s="304">
        <v>98.801360120562478</v>
      </c>
      <c r="U3" s="304">
        <v>102.25446161625852</v>
      </c>
      <c r="V3" s="304">
        <v>101.74757389086825</v>
      </c>
      <c r="W3" s="304">
        <v>100.86783616278501</v>
      </c>
      <c r="X3" s="304">
        <v>98.896792697059894</v>
      </c>
      <c r="Y3" s="304">
        <v>101.52370453676933</v>
      </c>
      <c r="Z3" s="304">
        <v>98.411074121868026</v>
      </c>
      <c r="AA3" s="304">
        <v>99.018874151129836</v>
      </c>
      <c r="AB3" s="304">
        <v>99.394013612515536</v>
      </c>
      <c r="AC3" s="304">
        <v>98.92191102237075</v>
      </c>
      <c r="AD3" s="304">
        <v>98.268178718334283</v>
      </c>
      <c r="AE3" s="304">
        <v>100.92195222004793</v>
      </c>
      <c r="AF3" s="304">
        <v>99.335969655240675</v>
      </c>
      <c r="AG3" s="304">
        <v>99.043983779307041</v>
      </c>
      <c r="AH3" s="304">
        <v>100.32855992093724</v>
      </c>
      <c r="AI3" s="304">
        <v>100.83772798281215</v>
      </c>
      <c r="AJ3" s="304">
        <v>102.52565800170912</v>
      </c>
      <c r="AK3" s="306">
        <v>102.99209681372749</v>
      </c>
      <c r="AL3" s="304">
        <v>101.01603298065091</v>
      </c>
      <c r="AM3" s="304">
        <v>102.79468720067237</v>
      </c>
      <c r="AN3" s="304">
        <v>105.55688890158351</v>
      </c>
      <c r="AO3" s="304">
        <v>103.85821637103973</v>
      </c>
      <c r="AP3" s="304">
        <v>101.33683336722206</v>
      </c>
      <c r="AQ3" s="304">
        <v>100.34457276297502</v>
      </c>
      <c r="AR3" s="304">
        <v>101.28836916565844</v>
      </c>
      <c r="AS3" s="304">
        <v>105.52264770178694</v>
      </c>
      <c r="AT3" s="304">
        <v>109.11703937174401</v>
      </c>
      <c r="AU3" s="304">
        <v>108.33479831183176</v>
      </c>
      <c r="AV3" s="304">
        <v>102.1542537303648</v>
      </c>
      <c r="AW3" s="306">
        <v>101.77347970258066</v>
      </c>
      <c r="AX3" s="304">
        <v>101.05973335169892</v>
      </c>
      <c r="AY3" s="304">
        <v>100.53104682041767</v>
      </c>
      <c r="AZ3" s="304">
        <v>100.23090566669197</v>
      </c>
      <c r="BA3" s="304">
        <v>103.31403756349007</v>
      </c>
      <c r="BB3" s="304">
        <v>104.03579672615122</v>
      </c>
      <c r="BC3" s="304">
        <v>101.71314142325546</v>
      </c>
      <c r="BD3" s="304">
        <v>104.93344332146525</v>
      </c>
      <c r="BE3" s="304">
        <v>105.67028589949368</v>
      </c>
      <c r="BF3" s="304">
        <v>106.75286421047714</v>
      </c>
      <c r="BG3" s="304">
        <v>103.34080174552834</v>
      </c>
      <c r="BH3" s="304">
        <v>104.43156176498108</v>
      </c>
      <c r="BI3" s="306">
        <v>104.6633739417137</v>
      </c>
      <c r="BJ3" s="304">
        <v>106.86637266027792</v>
      </c>
      <c r="BK3" s="304">
        <v>105.64233028669005</v>
      </c>
      <c r="BL3" s="304">
        <v>109.16540995521204</v>
      </c>
      <c r="BM3" s="304">
        <v>108.52069826711744</v>
      </c>
      <c r="BN3" s="304">
        <v>105.72070789736503</v>
      </c>
      <c r="BO3" s="304">
        <v>103.76152292446076</v>
      </c>
      <c r="BP3" s="304">
        <v>103.93002805946499</v>
      </c>
      <c r="BQ3" s="304">
        <v>106.76149902553256</v>
      </c>
      <c r="BR3" s="304">
        <v>106.80732742931448</v>
      </c>
      <c r="BS3" s="304">
        <v>107.05182277148046</v>
      </c>
      <c r="BT3" s="304">
        <v>105.68430409569092</v>
      </c>
      <c r="BU3" s="306">
        <v>105.85291558004164</v>
      </c>
    </row>
    <row r="4" spans="1:73" ht="18" x14ac:dyDescent="0.3">
      <c r="A4" s="289" t="s">
        <v>171</v>
      </c>
      <c r="B4" s="304"/>
      <c r="C4" s="304"/>
      <c r="D4" s="304"/>
      <c r="E4" s="304"/>
      <c r="F4" s="304"/>
      <c r="G4" s="304"/>
      <c r="H4" s="304"/>
      <c r="I4" s="304">
        <v>108.31</v>
      </c>
      <c r="J4" s="304">
        <v>110.75805290724448</v>
      </c>
      <c r="K4" s="304">
        <v>108.80706593748717</v>
      </c>
      <c r="L4" s="304">
        <v>105.82</v>
      </c>
      <c r="M4" s="304">
        <v>105.07</v>
      </c>
      <c r="N4" s="304">
        <v>104.27867236693299</v>
      </c>
      <c r="O4" s="304">
        <v>104.10473465120609</v>
      </c>
      <c r="P4" s="304">
        <v>103.03565674247416</v>
      </c>
      <c r="Q4" s="304">
        <v>104.72662531338304</v>
      </c>
      <c r="R4" s="304">
        <v>104.8641222291094</v>
      </c>
      <c r="S4" s="304">
        <v>104.18625571359581</v>
      </c>
      <c r="T4" s="304">
        <v>104.76875299496166</v>
      </c>
      <c r="U4" s="304">
        <v>105.39664036185769</v>
      </c>
      <c r="V4" s="304">
        <v>105.82969756746913</v>
      </c>
      <c r="W4" s="304">
        <v>110.67383414444262</v>
      </c>
      <c r="X4" s="304">
        <v>104.4168753939893</v>
      </c>
      <c r="Y4" s="304">
        <v>102.48302338192009</v>
      </c>
      <c r="Z4" s="304">
        <v>107.06821767662935</v>
      </c>
      <c r="AA4" s="304">
        <v>107.05383925711527</v>
      </c>
      <c r="AB4" s="304">
        <v>105.87618635249399</v>
      </c>
      <c r="AC4" s="304">
        <v>99.753156464840941</v>
      </c>
      <c r="AD4" s="304">
        <v>101.48050024589975</v>
      </c>
      <c r="AE4" s="304">
        <v>90.060043962497417</v>
      </c>
      <c r="AF4" s="304">
        <v>95.982533614826067</v>
      </c>
      <c r="AG4" s="304">
        <v>91.517923377057315</v>
      </c>
      <c r="AH4" s="304">
        <v>102.52162258728866</v>
      </c>
      <c r="AI4" s="304">
        <v>102.35989846686886</v>
      </c>
      <c r="AJ4" s="304">
        <v>97.075705315908962</v>
      </c>
      <c r="AK4" s="307">
        <v>99.250372678573527</v>
      </c>
      <c r="AL4" s="304">
        <v>109.83611319047171</v>
      </c>
      <c r="AM4" s="304">
        <v>111.2775614768301</v>
      </c>
      <c r="AN4" s="304">
        <v>109.83143147164986</v>
      </c>
      <c r="AO4" s="304">
        <v>109.51352962425521</v>
      </c>
      <c r="AP4" s="304">
        <v>103.87309766004682</v>
      </c>
      <c r="AQ4" s="304">
        <v>100.89008615168889</v>
      </c>
      <c r="AR4" s="304">
        <v>105.30600929902944</v>
      </c>
      <c r="AS4" s="304">
        <v>104.87682255493119</v>
      </c>
      <c r="AT4" s="304">
        <v>109.28111588463113</v>
      </c>
      <c r="AU4" s="304">
        <v>107.61684467840874</v>
      </c>
      <c r="AV4" s="304">
        <v>95.840502801773582</v>
      </c>
      <c r="AW4" s="307">
        <v>95.792394730909791</v>
      </c>
      <c r="AX4" s="304">
        <v>97.646363534031238</v>
      </c>
      <c r="AY4" s="304">
        <v>99.066137349860256</v>
      </c>
      <c r="AZ4" s="304">
        <v>102.68349083494044</v>
      </c>
      <c r="BA4" s="304">
        <v>104.44631528435954</v>
      </c>
      <c r="BB4" s="304">
        <v>98.073373841929367</v>
      </c>
      <c r="BC4" s="304">
        <v>106.38693845735223</v>
      </c>
      <c r="BD4" s="304">
        <v>109.92579267349785</v>
      </c>
      <c r="BE4" s="304">
        <v>114.88693324328291</v>
      </c>
      <c r="BF4" s="304">
        <v>113.83900064926324</v>
      </c>
      <c r="BG4" s="304">
        <v>112.38815672742892</v>
      </c>
      <c r="BH4" s="304">
        <v>108.73794374496993</v>
      </c>
      <c r="BI4" s="307">
        <v>105.1951581574737</v>
      </c>
      <c r="BJ4" s="304">
        <v>101.95751921241951</v>
      </c>
      <c r="BK4" s="304">
        <v>99.694704437498274</v>
      </c>
      <c r="BL4" s="304">
        <v>100.49727027675318</v>
      </c>
      <c r="BM4" s="304">
        <v>98.019168119254971</v>
      </c>
      <c r="BN4" s="304">
        <v>95.661905761017678</v>
      </c>
      <c r="BO4" s="304">
        <v>94.438384568827189</v>
      </c>
      <c r="BP4" s="304">
        <v>95.624888218387781</v>
      </c>
      <c r="BQ4" s="304">
        <v>102.70976861242254</v>
      </c>
      <c r="BR4" s="304">
        <v>103.37073638088874</v>
      </c>
      <c r="BS4" s="304">
        <v>102.54537897475358</v>
      </c>
      <c r="BT4" s="304">
        <v>103.52424417497276</v>
      </c>
      <c r="BU4" s="307">
        <v>101.16977504549193</v>
      </c>
    </row>
    <row r="5" spans="1:73" ht="18" x14ac:dyDescent="0.3">
      <c r="A5" s="289" t="s">
        <v>172</v>
      </c>
      <c r="B5" s="304"/>
      <c r="C5" s="304"/>
      <c r="D5" s="304"/>
      <c r="E5" s="304"/>
      <c r="F5" s="304"/>
      <c r="G5" s="304"/>
      <c r="H5" s="304"/>
      <c r="I5" s="304">
        <v>96.4</v>
      </c>
      <c r="J5" s="304">
        <v>97.454976688207196</v>
      </c>
      <c r="K5" s="304">
        <v>98.508355408295927</v>
      </c>
      <c r="L5" s="304">
        <v>98.85</v>
      </c>
      <c r="M5" s="304">
        <v>99.12</v>
      </c>
      <c r="N5" s="304">
        <v>99.621743849203099</v>
      </c>
      <c r="O5" s="304">
        <v>100.32866429229905</v>
      </c>
      <c r="P5" s="304">
        <v>99.026668517285543</v>
      </c>
      <c r="Q5" s="304">
        <v>100.61423155211949</v>
      </c>
      <c r="R5" s="304">
        <v>101.24256005447593</v>
      </c>
      <c r="S5" s="304">
        <v>102.03668694494711</v>
      </c>
      <c r="T5" s="304">
        <v>101.27742289213998</v>
      </c>
      <c r="U5" s="304">
        <v>101.51064811226735</v>
      </c>
      <c r="V5" s="304">
        <v>101.95578188819945</v>
      </c>
      <c r="W5" s="304">
        <v>102.65921036909708</v>
      </c>
      <c r="X5" s="304">
        <v>102.12104415189138</v>
      </c>
      <c r="Y5" s="304">
        <v>101.13911682263401</v>
      </c>
      <c r="Z5" s="304">
        <v>93.400751407180692</v>
      </c>
      <c r="AA5" s="304">
        <v>95.888589979560138</v>
      </c>
      <c r="AB5" s="304">
        <v>98.562446378140422</v>
      </c>
      <c r="AC5" s="304">
        <v>99.543138474973262</v>
      </c>
      <c r="AD5" s="304">
        <v>101.27967568824224</v>
      </c>
      <c r="AE5" s="304">
        <v>101.55264361531512</v>
      </c>
      <c r="AF5" s="304">
        <v>101.91619160513061</v>
      </c>
      <c r="AG5" s="304">
        <v>101.21239416416815</v>
      </c>
      <c r="AH5" s="304">
        <v>100.19363801766161</v>
      </c>
      <c r="AI5" s="304">
        <v>102.07146437531178</v>
      </c>
      <c r="AJ5" s="304">
        <v>102.38003158318277</v>
      </c>
      <c r="AK5" s="307">
        <v>101.99903471113318</v>
      </c>
      <c r="AL5" s="304">
        <v>100.94941358540517</v>
      </c>
      <c r="AM5" s="304">
        <v>101.33629793659557</v>
      </c>
      <c r="AN5" s="304">
        <v>101.20510218050948</v>
      </c>
      <c r="AO5" s="304">
        <v>102.28651510523113</v>
      </c>
      <c r="AP5" s="304">
        <v>101.17185961515546</v>
      </c>
      <c r="AQ5" s="304">
        <v>102.60556446328555</v>
      </c>
      <c r="AR5" s="304">
        <v>102.79759494085896</v>
      </c>
      <c r="AS5" s="304">
        <v>103.44376622514207</v>
      </c>
      <c r="AT5" s="304">
        <v>104.01485671602636</v>
      </c>
      <c r="AU5" s="304">
        <v>104.16643099128267</v>
      </c>
      <c r="AV5" s="304">
        <v>103.62532509789365</v>
      </c>
      <c r="AW5" s="307">
        <v>102.53921946991781</v>
      </c>
      <c r="AX5" s="304">
        <v>103.1484779925171</v>
      </c>
      <c r="AY5" s="304">
        <v>102.80171253695141</v>
      </c>
      <c r="AZ5" s="304">
        <v>100.64089424347347</v>
      </c>
      <c r="BA5" s="304">
        <v>101.58252375575812</v>
      </c>
      <c r="BB5" s="304">
        <v>101.90952101934698</v>
      </c>
      <c r="BC5" s="304">
        <v>99.664864412866919</v>
      </c>
      <c r="BD5" s="304">
        <v>100.49476457135802</v>
      </c>
      <c r="BE5" s="304">
        <v>100.51071096401992</v>
      </c>
      <c r="BF5" s="304">
        <v>100.99151552749977</v>
      </c>
      <c r="BG5" s="304">
        <v>101.63152137547739</v>
      </c>
      <c r="BH5" s="304">
        <v>99.920160758967754</v>
      </c>
      <c r="BI5" s="307">
        <v>100.19474335936019</v>
      </c>
      <c r="BJ5" s="304">
        <v>98.424039557143857</v>
      </c>
      <c r="BK5" s="304">
        <v>96.670217796268048</v>
      </c>
      <c r="BL5" s="304">
        <v>96.852696397268318</v>
      </c>
      <c r="BM5" s="304">
        <v>98.198825670689388</v>
      </c>
      <c r="BN5" s="304">
        <v>98.320412648702046</v>
      </c>
      <c r="BO5" s="304">
        <v>98.331186235254478</v>
      </c>
      <c r="BP5" s="304">
        <v>97.689690544475852</v>
      </c>
      <c r="BQ5" s="304">
        <v>98.355973392866318</v>
      </c>
      <c r="BR5" s="304">
        <v>98.170047289110002</v>
      </c>
      <c r="BS5" s="304">
        <v>97.173808170483653</v>
      </c>
      <c r="BT5" s="304">
        <v>96.259636991126285</v>
      </c>
      <c r="BU5" s="307">
        <v>96.577814222516807</v>
      </c>
    </row>
    <row r="6" spans="1:73" ht="18" x14ac:dyDescent="0.3">
      <c r="A6" s="289" t="s">
        <v>173</v>
      </c>
      <c r="B6" s="304"/>
      <c r="C6" s="304"/>
      <c r="D6" s="304"/>
      <c r="E6" s="304"/>
      <c r="F6" s="304"/>
      <c r="G6" s="304"/>
      <c r="H6" s="304"/>
      <c r="I6" s="304">
        <v>98.71</v>
      </c>
      <c r="J6" s="304">
        <v>98.889487841707336</v>
      </c>
      <c r="K6" s="304">
        <v>99.595887901119752</v>
      </c>
      <c r="L6" s="304">
        <v>97.26</v>
      </c>
      <c r="M6" s="304">
        <v>98.92</v>
      </c>
      <c r="N6" s="304">
        <v>96.165566748407556</v>
      </c>
      <c r="O6" s="304">
        <v>97.314356711657567</v>
      </c>
      <c r="P6" s="304">
        <v>98.409778902234635</v>
      </c>
      <c r="Q6" s="304">
        <v>98.440911782910007</v>
      </c>
      <c r="R6" s="304">
        <v>97.497340216481561</v>
      </c>
      <c r="S6" s="304">
        <v>98.816740613190618</v>
      </c>
      <c r="T6" s="304">
        <v>99.744594740325837</v>
      </c>
      <c r="U6" s="304">
        <v>101.54026775992585</v>
      </c>
      <c r="V6" s="304">
        <v>102.57796980974256</v>
      </c>
      <c r="W6" s="304">
        <v>102.58523511451</v>
      </c>
      <c r="X6" s="304">
        <v>102.06790216989725</v>
      </c>
      <c r="Y6" s="304">
        <v>101.98368915662351</v>
      </c>
      <c r="Z6" s="304">
        <v>102.00501941116065</v>
      </c>
      <c r="AA6" s="304">
        <v>100.6310265592616</v>
      </c>
      <c r="AB6" s="304">
        <v>100.84868909919419</v>
      </c>
      <c r="AC6" s="304">
        <v>100.4375231743451</v>
      </c>
      <c r="AD6" s="304">
        <v>99.985317034184504</v>
      </c>
      <c r="AE6" s="304">
        <v>99.956299407305337</v>
      </c>
      <c r="AF6" s="304">
        <v>99.086349441558454</v>
      </c>
      <c r="AG6" s="304">
        <v>98.032824776220579</v>
      </c>
      <c r="AH6" s="304">
        <v>98.905101848969252</v>
      </c>
      <c r="AI6" s="304">
        <v>99.921906195936572</v>
      </c>
      <c r="AJ6" s="304">
        <v>100.26189675344682</v>
      </c>
      <c r="AK6" s="307">
        <v>99.928046298416589</v>
      </c>
      <c r="AL6" s="304">
        <v>100.05050958830226</v>
      </c>
      <c r="AM6" s="304">
        <v>99.196458145155745</v>
      </c>
      <c r="AN6" s="304">
        <v>98.455961429375691</v>
      </c>
      <c r="AO6" s="304">
        <v>98.1070831964132</v>
      </c>
      <c r="AP6" s="304">
        <v>96.95269025855994</v>
      </c>
      <c r="AQ6" s="304">
        <v>97.482754598409983</v>
      </c>
      <c r="AR6" s="304">
        <v>98.491373622120278</v>
      </c>
      <c r="AS6" s="304">
        <v>97.701241766706545</v>
      </c>
      <c r="AT6" s="304">
        <v>98.909759188066133</v>
      </c>
      <c r="AU6" s="304">
        <v>99.20425459753173</v>
      </c>
      <c r="AV6" s="304">
        <v>98.925826233777897</v>
      </c>
      <c r="AW6" s="307">
        <v>97.591478215110627</v>
      </c>
      <c r="AX6" s="304">
        <v>96.920058642191179</v>
      </c>
      <c r="AY6" s="304">
        <v>96.252614693601657</v>
      </c>
      <c r="AZ6" s="304">
        <v>95.898078879969319</v>
      </c>
      <c r="BA6" s="304">
        <v>96.027709007300601</v>
      </c>
      <c r="BB6" s="304">
        <v>96.511006015968476</v>
      </c>
      <c r="BC6" s="304">
        <v>96.282295095190676</v>
      </c>
      <c r="BD6" s="304">
        <v>96.134910036374876</v>
      </c>
      <c r="BE6" s="304">
        <v>95.845653429742441</v>
      </c>
      <c r="BF6" s="304">
        <v>95.84336483892065</v>
      </c>
      <c r="BG6" s="304">
        <v>95.71255091615032</v>
      </c>
      <c r="BH6" s="304">
        <v>95.955958752525461</v>
      </c>
      <c r="BI6" s="307">
        <v>95.727809962870452</v>
      </c>
      <c r="BJ6" s="304">
        <v>95.837306976326062</v>
      </c>
      <c r="BK6" s="304">
        <v>95.653672953121344</v>
      </c>
      <c r="BL6" s="304">
        <v>95.666874041036522</v>
      </c>
      <c r="BM6" s="304">
        <v>96.07589940586638</v>
      </c>
      <c r="BN6" s="304">
        <v>96.451812293706823</v>
      </c>
      <c r="BO6" s="304">
        <v>96.920953594205358</v>
      </c>
      <c r="BP6" s="304">
        <v>98.263253571017799</v>
      </c>
      <c r="BQ6" s="304">
        <v>98.341956400154487</v>
      </c>
      <c r="BR6" s="304">
        <v>99.679376389687619</v>
      </c>
      <c r="BS6" s="304">
        <v>99.864510098503402</v>
      </c>
      <c r="BT6" s="304">
        <v>98.895692748202222</v>
      </c>
      <c r="BU6" s="307">
        <v>100.21620304383507</v>
      </c>
    </row>
    <row r="7" spans="1:73" ht="18" x14ac:dyDescent="0.3">
      <c r="A7" s="289" t="s">
        <v>174</v>
      </c>
      <c r="B7" s="304"/>
      <c r="C7" s="304"/>
      <c r="D7" s="304"/>
      <c r="E7" s="304"/>
      <c r="F7" s="304"/>
      <c r="G7" s="304"/>
      <c r="H7" s="304"/>
      <c r="I7" s="304">
        <v>99.06</v>
      </c>
      <c r="J7" s="304">
        <v>99.970193384666572</v>
      </c>
      <c r="K7" s="304">
        <v>99.850491320895955</v>
      </c>
      <c r="L7" s="304">
        <v>99.03</v>
      </c>
      <c r="M7" s="304">
        <v>99.79</v>
      </c>
      <c r="N7" s="304">
        <v>99.145964211682639</v>
      </c>
      <c r="O7" s="304">
        <v>100.66163150926127</v>
      </c>
      <c r="P7" s="304">
        <v>100.49265691085553</v>
      </c>
      <c r="Q7" s="304">
        <v>100.08609361542945</v>
      </c>
      <c r="R7" s="304">
        <v>100.00932941851269</v>
      </c>
      <c r="S7" s="304">
        <v>100.16072413707455</v>
      </c>
      <c r="T7" s="304">
        <v>100.3539662575007</v>
      </c>
      <c r="U7" s="304">
        <v>101.41491790742421</v>
      </c>
      <c r="V7" s="304">
        <v>101.17256031896929</v>
      </c>
      <c r="W7" s="304">
        <v>100.95579351008739</v>
      </c>
      <c r="X7" s="304">
        <v>100.28910159840845</v>
      </c>
      <c r="Y7" s="304">
        <v>99.075913275423659</v>
      </c>
      <c r="Z7" s="304">
        <v>97.881888496739364</v>
      </c>
      <c r="AA7" s="304">
        <v>97.741515824686701</v>
      </c>
      <c r="AB7" s="304">
        <v>99.43005001276363</v>
      </c>
      <c r="AC7" s="304">
        <v>100.44696369171125</v>
      </c>
      <c r="AD7" s="304">
        <v>100.34715227881826</v>
      </c>
      <c r="AE7" s="304">
        <v>100.34065754354239</v>
      </c>
      <c r="AF7" s="304">
        <v>100.23397020626152</v>
      </c>
      <c r="AG7" s="304">
        <v>100.59344412455273</v>
      </c>
      <c r="AH7" s="304">
        <v>101.06964843476334</v>
      </c>
      <c r="AI7" s="304">
        <v>100.84607758037831</v>
      </c>
      <c r="AJ7" s="304">
        <v>100.806034047586</v>
      </c>
      <c r="AK7" s="307">
        <v>100.26259775819641</v>
      </c>
      <c r="AL7" s="304">
        <v>101.32992415124447</v>
      </c>
      <c r="AM7" s="304">
        <v>100.25946623805469</v>
      </c>
      <c r="AN7" s="304">
        <v>100.26316208455476</v>
      </c>
      <c r="AO7" s="304">
        <v>100.09424953479183</v>
      </c>
      <c r="AP7" s="304">
        <v>100.564189547743</v>
      </c>
      <c r="AQ7" s="304">
        <v>100.76740249734441</v>
      </c>
      <c r="AR7" s="304">
        <v>100.93097397221761</v>
      </c>
      <c r="AS7" s="304">
        <v>101.06986906748091</v>
      </c>
      <c r="AT7" s="304">
        <v>101.42175529648765</v>
      </c>
      <c r="AU7" s="304">
        <v>101.50426336801934</v>
      </c>
      <c r="AV7" s="304">
        <v>102.06065675055576</v>
      </c>
      <c r="AW7" s="307">
        <v>101.98727512155754</v>
      </c>
      <c r="AX7" s="304">
        <v>101.22902856510795</v>
      </c>
      <c r="AY7" s="304">
        <v>101.40093210968469</v>
      </c>
      <c r="AZ7" s="304">
        <v>100.39664148237625</v>
      </c>
      <c r="BA7" s="304">
        <v>101.19353232410121</v>
      </c>
      <c r="BB7" s="304">
        <v>100.15112563569296</v>
      </c>
      <c r="BC7" s="304">
        <v>100.62546393176683</v>
      </c>
      <c r="BD7" s="304">
        <v>101.34555030350008</v>
      </c>
      <c r="BE7" s="304">
        <v>101.14290310100301</v>
      </c>
      <c r="BF7" s="304">
        <v>101.45564147751016</v>
      </c>
      <c r="BG7" s="304">
        <v>101.33109458645681</v>
      </c>
      <c r="BH7" s="304">
        <v>100.87717860929526</v>
      </c>
      <c r="BI7" s="307">
        <v>101.18452374059514</v>
      </c>
      <c r="BJ7" s="304">
        <v>101.733462742358</v>
      </c>
      <c r="BK7" s="304">
        <v>101.47197827146867</v>
      </c>
      <c r="BL7" s="304">
        <v>101.96464203589773</v>
      </c>
      <c r="BM7" s="304">
        <v>102.79179741920009</v>
      </c>
      <c r="BN7" s="304">
        <v>102.99015746845991</v>
      </c>
      <c r="BO7" s="304">
        <v>102.79546234500118</v>
      </c>
      <c r="BP7" s="304">
        <v>102.9802518179562</v>
      </c>
      <c r="BQ7" s="304">
        <v>101.87632178400433</v>
      </c>
      <c r="BR7" s="304">
        <v>102.15019568316124</v>
      </c>
      <c r="BS7" s="304">
        <v>102.19718642345146</v>
      </c>
      <c r="BT7" s="304">
        <v>102.09652649308597</v>
      </c>
      <c r="BU7" s="307">
        <v>102.99864198243687</v>
      </c>
    </row>
    <row r="8" spans="1:73" ht="18" x14ac:dyDescent="0.3">
      <c r="A8" s="289" t="s">
        <v>175</v>
      </c>
      <c r="B8" s="304"/>
      <c r="C8" s="304"/>
      <c r="D8" s="304"/>
      <c r="E8" s="304"/>
      <c r="F8" s="304"/>
      <c r="G8" s="304"/>
      <c r="H8" s="304"/>
      <c r="I8" s="304">
        <v>93.61</v>
      </c>
      <c r="J8" s="304">
        <v>92.950044362514831</v>
      </c>
      <c r="K8" s="304">
        <v>92.981458831392487</v>
      </c>
      <c r="L8" s="304">
        <v>93.78</v>
      </c>
      <c r="M8" s="304">
        <v>94.48</v>
      </c>
      <c r="N8" s="304">
        <v>94.211998726388089</v>
      </c>
      <c r="O8" s="304">
        <v>93.92535405438656</v>
      </c>
      <c r="P8" s="304">
        <v>93.776398033947601</v>
      </c>
      <c r="Q8" s="304">
        <v>93.328341857300529</v>
      </c>
      <c r="R8" s="304">
        <v>93.64803008320078</v>
      </c>
      <c r="S8" s="304">
        <v>94.86855172114177</v>
      </c>
      <c r="T8" s="304">
        <v>94.679139165964912</v>
      </c>
      <c r="U8" s="304">
        <v>95.333103875980811</v>
      </c>
      <c r="V8" s="304">
        <v>96.058898887550427</v>
      </c>
      <c r="W8" s="304">
        <v>97.198255454118183</v>
      </c>
      <c r="X8" s="304">
        <v>97.702186197208377</v>
      </c>
      <c r="Y8" s="304">
        <v>98.109326063034814</v>
      </c>
      <c r="Z8" s="304">
        <v>97.97641838271764</v>
      </c>
      <c r="AA8" s="304">
        <v>98.446543181248657</v>
      </c>
      <c r="AB8" s="304">
        <v>99.325596789229209</v>
      </c>
      <c r="AC8" s="304">
        <v>100.64417036568058</v>
      </c>
      <c r="AD8" s="304">
        <v>99.564072259099618</v>
      </c>
      <c r="AE8" s="304">
        <v>99.150901672455547</v>
      </c>
      <c r="AF8" s="304">
        <v>100.38468645697482</v>
      </c>
      <c r="AG8" s="304">
        <v>100.98874114938324</v>
      </c>
      <c r="AH8" s="304">
        <v>101.66558466472121</v>
      </c>
      <c r="AI8" s="304">
        <v>101.27252105889126</v>
      </c>
      <c r="AJ8" s="304">
        <v>100.59615339314452</v>
      </c>
      <c r="AK8" s="307">
        <v>99.984610626453829</v>
      </c>
      <c r="AL8" s="304">
        <v>99.53899323455741</v>
      </c>
      <c r="AM8" s="304">
        <v>98.99783560387435</v>
      </c>
      <c r="AN8" s="304">
        <v>98.941382759817571</v>
      </c>
      <c r="AO8" s="304">
        <v>98.553901035774956</v>
      </c>
      <c r="AP8" s="304">
        <v>96.486825383876038</v>
      </c>
      <c r="AQ8" s="304">
        <v>96.496892200874669</v>
      </c>
      <c r="AR8" s="304">
        <v>95.461203325312255</v>
      </c>
      <c r="AS8" s="304">
        <v>95.265224943604338</v>
      </c>
      <c r="AT8" s="304">
        <v>94.948195077465527</v>
      </c>
      <c r="AU8" s="304">
        <v>94.17820997248964</v>
      </c>
      <c r="AV8" s="304">
        <v>94.929017695225767</v>
      </c>
      <c r="AW8" s="307">
        <v>94.846150134987965</v>
      </c>
      <c r="AX8" s="304">
        <v>94.515212036433056</v>
      </c>
      <c r="AY8" s="304">
        <v>94.185334633179494</v>
      </c>
      <c r="AZ8" s="304">
        <v>94.409135612561059</v>
      </c>
      <c r="BA8" s="304">
        <v>95.068539761687873</v>
      </c>
      <c r="BB8" s="304">
        <v>94.278181753504327</v>
      </c>
      <c r="BC8" s="304">
        <v>94.312731819485251</v>
      </c>
      <c r="BD8" s="304">
        <v>95.460459177513869</v>
      </c>
      <c r="BE8" s="304">
        <v>94.257277474648987</v>
      </c>
      <c r="BF8" s="304">
        <v>94.257277474648987</v>
      </c>
      <c r="BG8" s="304">
        <v>95.017544443684628</v>
      </c>
      <c r="BH8" s="304">
        <v>94.399370151209411</v>
      </c>
      <c r="BI8" s="307">
        <v>94.38685337701007</v>
      </c>
      <c r="BJ8" s="304">
        <v>94.709747580694369</v>
      </c>
      <c r="BK8" s="304">
        <v>95.526110870029754</v>
      </c>
      <c r="BL8" s="304">
        <v>95.526110870029754</v>
      </c>
      <c r="BM8" s="304">
        <v>97.703163112192925</v>
      </c>
      <c r="BN8" s="304">
        <v>96.936705781733679</v>
      </c>
      <c r="BO8" s="304">
        <v>96.702270516520016</v>
      </c>
      <c r="BP8" s="304">
        <v>97.539933933763919</v>
      </c>
      <c r="BQ8" s="304">
        <v>97.814504771385728</v>
      </c>
      <c r="BR8" s="304">
        <v>97.650114120308018</v>
      </c>
      <c r="BS8" s="304">
        <v>98.695910883264347</v>
      </c>
      <c r="BT8" s="304">
        <v>99.69891713347377</v>
      </c>
      <c r="BU8" s="307">
        <v>100.49103170105096</v>
      </c>
    </row>
    <row r="9" spans="1:73" ht="18" x14ac:dyDescent="0.3">
      <c r="A9" s="289" t="s">
        <v>176</v>
      </c>
      <c r="B9" s="304"/>
      <c r="C9" s="304"/>
      <c r="D9" s="304"/>
      <c r="E9" s="304"/>
      <c r="F9" s="304"/>
      <c r="G9" s="304"/>
      <c r="H9" s="304"/>
      <c r="I9" s="304">
        <v>97.32</v>
      </c>
      <c r="J9" s="304">
        <v>97.520285690569722</v>
      </c>
      <c r="K9" s="304">
        <v>99.587157973124448</v>
      </c>
      <c r="L9" s="304">
        <v>99.36</v>
      </c>
      <c r="M9" s="304">
        <v>99.38</v>
      </c>
      <c r="N9" s="304">
        <v>99.337552328577814</v>
      </c>
      <c r="O9" s="304">
        <v>99.266370925552692</v>
      </c>
      <c r="P9" s="304">
        <v>99.34443530746411</v>
      </c>
      <c r="Q9" s="304">
        <v>99.164517998384525</v>
      </c>
      <c r="R9" s="304">
        <v>100.09609705491231</v>
      </c>
      <c r="S9" s="304">
        <v>100.2032172646402</v>
      </c>
      <c r="T9" s="304">
        <v>100.1662118168806</v>
      </c>
      <c r="U9" s="304">
        <v>99.45261584649586</v>
      </c>
      <c r="V9" s="304">
        <v>99.430195013032659</v>
      </c>
      <c r="W9" s="304">
        <v>99.432650682485956</v>
      </c>
      <c r="X9" s="304">
        <v>99.082065990709594</v>
      </c>
      <c r="Y9" s="304">
        <v>98.961951501891775</v>
      </c>
      <c r="Z9" s="304">
        <v>107.57885277865057</v>
      </c>
      <c r="AA9" s="304">
        <v>103.82542475681889</v>
      </c>
      <c r="AB9" s="304">
        <v>103.87072311712987</v>
      </c>
      <c r="AC9" s="304">
        <v>103.80096555152362</v>
      </c>
      <c r="AD9" s="304">
        <v>97.972194974953496</v>
      </c>
      <c r="AE9" s="304">
        <v>97.922955499992426</v>
      </c>
      <c r="AF9" s="304">
        <v>98.072666805890776</v>
      </c>
      <c r="AG9" s="304">
        <v>97.578903761823369</v>
      </c>
      <c r="AH9" s="304">
        <v>97.488617945379389</v>
      </c>
      <c r="AI9" s="304">
        <v>97.438225980367505</v>
      </c>
      <c r="AJ9" s="304">
        <v>97.240296078501558</v>
      </c>
      <c r="AK9" s="307">
        <v>97.210172748968546</v>
      </c>
      <c r="AL9" s="304">
        <v>97.146848938126581</v>
      </c>
      <c r="AM9" s="304">
        <v>97.380948777102347</v>
      </c>
      <c r="AN9" s="304">
        <v>97.43382701275209</v>
      </c>
      <c r="AO9" s="304">
        <v>97.335261695482814</v>
      </c>
      <c r="AP9" s="304">
        <v>98.134910002721455</v>
      </c>
      <c r="AQ9" s="304">
        <v>97.929675057941182</v>
      </c>
      <c r="AR9" s="304">
        <v>97.73136661539246</v>
      </c>
      <c r="AS9" s="304">
        <v>98.971511998044861</v>
      </c>
      <c r="AT9" s="304">
        <v>98.953654396524755</v>
      </c>
      <c r="AU9" s="304">
        <v>99.071075644827744</v>
      </c>
      <c r="AV9" s="304">
        <v>99.87147070070084</v>
      </c>
      <c r="AW9" s="307">
        <v>99.884895597621352</v>
      </c>
      <c r="AX9" s="304">
        <v>99.708790889300857</v>
      </c>
      <c r="AY9" s="304">
        <v>99.677131357113126</v>
      </c>
      <c r="AZ9" s="304">
        <v>99.484327641487823</v>
      </c>
      <c r="BA9" s="304">
        <v>99.488452386739269</v>
      </c>
      <c r="BB9" s="304">
        <v>99.991998258193846</v>
      </c>
      <c r="BC9" s="304">
        <v>100.22015158964213</v>
      </c>
      <c r="BD9" s="304">
        <v>100.19379250936801</v>
      </c>
      <c r="BE9" s="304">
        <v>100.26429194952593</v>
      </c>
      <c r="BF9" s="304">
        <v>100.24502982992071</v>
      </c>
      <c r="BG9" s="304">
        <v>99.963329744268279</v>
      </c>
      <c r="BH9" s="304">
        <v>101.35195763365864</v>
      </c>
      <c r="BI9" s="307">
        <v>101.39171571275654</v>
      </c>
      <c r="BJ9" s="304">
        <v>101.53374843192616</v>
      </c>
      <c r="BK9" s="304">
        <v>101.45704139805868</v>
      </c>
      <c r="BL9" s="304">
        <v>101.53724421266861</v>
      </c>
      <c r="BM9" s="304">
        <v>101.48239908672483</v>
      </c>
      <c r="BN9" s="304">
        <v>101.08139185944142</v>
      </c>
      <c r="BO9" s="304">
        <v>101.23830909367346</v>
      </c>
      <c r="BP9" s="304">
        <v>101.17895426024975</v>
      </c>
      <c r="BQ9" s="304">
        <v>100.38277884646293</v>
      </c>
      <c r="BR9" s="304">
        <v>100.32318962889707</v>
      </c>
      <c r="BS9" s="304">
        <v>100.33854390058787</v>
      </c>
      <c r="BT9" s="304">
        <v>86.370447539707712</v>
      </c>
      <c r="BU9" s="307">
        <v>86.590943026251665</v>
      </c>
    </row>
    <row r="10" spans="1:73" ht="18" x14ac:dyDescent="0.3">
      <c r="A10" s="289" t="s">
        <v>177</v>
      </c>
      <c r="B10" s="304"/>
      <c r="C10" s="304"/>
      <c r="D10" s="304"/>
      <c r="E10" s="304"/>
      <c r="F10" s="304"/>
      <c r="G10" s="304"/>
      <c r="H10" s="304"/>
      <c r="I10" s="304">
        <v>96.95</v>
      </c>
      <c r="J10" s="304">
        <v>94.998601496601992</v>
      </c>
      <c r="K10" s="304">
        <v>95.120261187907474</v>
      </c>
      <c r="L10" s="304">
        <v>94.32</v>
      </c>
      <c r="M10" s="304">
        <v>94.75</v>
      </c>
      <c r="N10" s="304">
        <v>95.388628613675763</v>
      </c>
      <c r="O10" s="304">
        <v>96.283973432272575</v>
      </c>
      <c r="P10" s="304">
        <v>96.797373305053128</v>
      </c>
      <c r="Q10" s="304">
        <v>96.99601825973437</v>
      </c>
      <c r="R10" s="304">
        <v>97.044477367743283</v>
      </c>
      <c r="S10" s="304">
        <v>97.193086495348197</v>
      </c>
      <c r="T10" s="304">
        <v>97.285145203199789</v>
      </c>
      <c r="U10" s="304">
        <v>97.115636551842485</v>
      </c>
      <c r="V10" s="304">
        <v>96.029008045316886</v>
      </c>
      <c r="W10" s="304">
        <v>95.787351411407514</v>
      </c>
      <c r="X10" s="304">
        <v>98.549057685289085</v>
      </c>
      <c r="Y10" s="304">
        <v>98.623265119797523</v>
      </c>
      <c r="Z10" s="304">
        <v>100.16468521805808</v>
      </c>
      <c r="AA10" s="304">
        <v>100.33680248628485</v>
      </c>
      <c r="AB10" s="304">
        <v>100.28917960279766</v>
      </c>
      <c r="AC10" s="304">
        <v>100.41670790016062</v>
      </c>
      <c r="AD10" s="304">
        <v>99.739606557611637</v>
      </c>
      <c r="AE10" s="304">
        <v>99.71147247213473</v>
      </c>
      <c r="AF10" s="304">
        <v>99.493876835992708</v>
      </c>
      <c r="AG10" s="304">
        <v>100.2169212546884</v>
      </c>
      <c r="AH10" s="304">
        <v>100.12876895862979</v>
      </c>
      <c r="AI10" s="304">
        <v>100.19030841306385</v>
      </c>
      <c r="AJ10" s="304">
        <v>99.615469535639093</v>
      </c>
      <c r="AK10" s="307">
        <v>99.696200764938695</v>
      </c>
      <c r="AL10" s="304">
        <v>99.653344485064252</v>
      </c>
      <c r="AM10" s="304">
        <v>98.248461991016356</v>
      </c>
      <c r="AN10" s="304">
        <v>98.371644253157896</v>
      </c>
      <c r="AO10" s="304">
        <v>98.416829689477353</v>
      </c>
      <c r="AP10" s="304">
        <v>98.405918587040617</v>
      </c>
      <c r="AQ10" s="304">
        <v>98.649397306501868</v>
      </c>
      <c r="AR10" s="304">
        <v>98.678259164860037</v>
      </c>
      <c r="AS10" s="304">
        <v>99.047066258890283</v>
      </c>
      <c r="AT10" s="304">
        <v>99.055524137255716</v>
      </c>
      <c r="AU10" s="304">
        <v>98.763190903373086</v>
      </c>
      <c r="AV10" s="304">
        <v>98.512839640579656</v>
      </c>
      <c r="AW10" s="307">
        <v>98.358860514199264</v>
      </c>
      <c r="AX10" s="304">
        <v>98.520644793521328</v>
      </c>
      <c r="AY10" s="304">
        <v>98.279987093964877</v>
      </c>
      <c r="AZ10" s="304">
        <v>98.371966954469045</v>
      </c>
      <c r="BA10" s="304">
        <v>98.459669606884631</v>
      </c>
      <c r="BB10" s="304">
        <v>98.142148990485609</v>
      </c>
      <c r="BC10" s="304">
        <v>98.235799821387815</v>
      </c>
      <c r="BD10" s="304">
        <v>98.329390656598392</v>
      </c>
      <c r="BE10" s="304">
        <v>98.175847221137175</v>
      </c>
      <c r="BF10" s="304">
        <v>98.138120724735856</v>
      </c>
      <c r="BG10" s="304">
        <v>98.39737345933554</v>
      </c>
      <c r="BH10" s="304">
        <v>98.372643156229316</v>
      </c>
      <c r="BI10" s="307">
        <v>98.331653010210118</v>
      </c>
      <c r="BJ10" s="304">
        <v>98.637772785740992</v>
      </c>
      <c r="BK10" s="304">
        <v>98.56851252106712</v>
      </c>
      <c r="BL10" s="304">
        <v>98.71840704727758</v>
      </c>
      <c r="BM10" s="304">
        <v>99.196017751855393</v>
      </c>
      <c r="BN10" s="304">
        <v>98.974463698628213</v>
      </c>
      <c r="BO10" s="304">
        <v>99.237266482182193</v>
      </c>
      <c r="BP10" s="304">
        <v>99.495244136216257</v>
      </c>
      <c r="BQ10" s="304">
        <v>99.698125311036094</v>
      </c>
      <c r="BR10" s="304">
        <v>100.11655112406642</v>
      </c>
      <c r="BS10" s="304">
        <v>100.53496661259126</v>
      </c>
      <c r="BT10" s="304">
        <v>100.11356665574992</v>
      </c>
      <c r="BU10" s="307">
        <v>100.22857788026043</v>
      </c>
    </row>
    <row r="11" spans="1:73" ht="18" x14ac:dyDescent="0.3">
      <c r="A11" s="289" t="s">
        <v>178</v>
      </c>
      <c r="B11" s="304"/>
      <c r="C11" s="304"/>
      <c r="D11" s="304"/>
      <c r="E11" s="304"/>
      <c r="F11" s="304"/>
      <c r="G11" s="304"/>
      <c r="H11" s="304"/>
      <c r="I11" s="304">
        <v>114.96</v>
      </c>
      <c r="J11" s="304">
        <v>114.88440180957201</v>
      </c>
      <c r="K11" s="304">
        <v>116.08066190064778</v>
      </c>
      <c r="L11" s="304">
        <v>116.19</v>
      </c>
      <c r="M11" s="304">
        <v>109.78</v>
      </c>
      <c r="N11" s="304">
        <v>117.17077381695124</v>
      </c>
      <c r="O11" s="304">
        <v>117.56359677536901</v>
      </c>
      <c r="P11" s="304">
        <v>116.59982505734739</v>
      </c>
      <c r="Q11" s="304">
        <v>114.16797803594713</v>
      </c>
      <c r="R11" s="304">
        <v>115.69471360103528</v>
      </c>
      <c r="S11" s="304">
        <v>116.98786049065981</v>
      </c>
      <c r="T11" s="304">
        <v>112.92753108765513</v>
      </c>
      <c r="U11" s="304">
        <v>110.90927641652129</v>
      </c>
      <c r="V11" s="304">
        <v>109.58697436684051</v>
      </c>
      <c r="W11" s="304">
        <v>105.22886285300599</v>
      </c>
      <c r="X11" s="304">
        <v>100.66160600841242</v>
      </c>
      <c r="Y11" s="304">
        <v>100.46562382889678</v>
      </c>
      <c r="Z11" s="304">
        <v>103.92613232495653</v>
      </c>
      <c r="AA11" s="304">
        <v>103.15572266700404</v>
      </c>
      <c r="AB11" s="304">
        <v>102.54332919262337</v>
      </c>
      <c r="AC11" s="304">
        <v>101.39152472054332</v>
      </c>
      <c r="AD11" s="304">
        <v>98.822757087368416</v>
      </c>
      <c r="AE11" s="304">
        <v>98.879819371221288</v>
      </c>
      <c r="AF11" s="304">
        <v>99.19540924792544</v>
      </c>
      <c r="AG11" s="304">
        <v>97.925428173836607</v>
      </c>
      <c r="AH11" s="304">
        <v>98.58659126172509</v>
      </c>
      <c r="AI11" s="304">
        <v>97.866638066437588</v>
      </c>
      <c r="AJ11" s="304">
        <v>98.019859983073033</v>
      </c>
      <c r="AK11" s="307">
        <v>99.686787903285506</v>
      </c>
      <c r="AL11" s="304">
        <v>101.67145940171918</v>
      </c>
      <c r="AM11" s="304">
        <v>100.43729447194045</v>
      </c>
      <c r="AN11" s="304">
        <v>100.53065919860038</v>
      </c>
      <c r="AO11" s="304">
        <v>98.377055262421862</v>
      </c>
      <c r="AP11" s="304">
        <v>98.930344511371928</v>
      </c>
      <c r="AQ11" s="304">
        <v>99.821661649766298</v>
      </c>
      <c r="AR11" s="304">
        <v>99.450232488432164</v>
      </c>
      <c r="AS11" s="304">
        <v>99.08194153521255</v>
      </c>
      <c r="AT11" s="304">
        <v>97.889216252565859</v>
      </c>
      <c r="AU11" s="304">
        <v>98.01128439752604</v>
      </c>
      <c r="AV11" s="304">
        <v>96.374823755600147</v>
      </c>
      <c r="AW11" s="307">
        <v>97.484768230945818</v>
      </c>
      <c r="AX11" s="304">
        <v>97.817435813376079</v>
      </c>
      <c r="AY11" s="304">
        <v>97.740153580145943</v>
      </c>
      <c r="AZ11" s="304">
        <v>97.940693702513514</v>
      </c>
      <c r="BA11" s="304">
        <v>98.450651801194681</v>
      </c>
      <c r="BB11" s="304">
        <v>97.216018435867994</v>
      </c>
      <c r="BC11" s="304">
        <v>98.159732548849348</v>
      </c>
      <c r="BD11" s="304">
        <v>98.802546140947101</v>
      </c>
      <c r="BE11" s="304">
        <v>97.834373966632498</v>
      </c>
      <c r="BF11" s="304">
        <v>98.391867266302981</v>
      </c>
      <c r="BG11" s="304">
        <v>99.350647257600258</v>
      </c>
      <c r="BH11" s="304">
        <v>98.901727592719311</v>
      </c>
      <c r="BI11" s="307">
        <v>99.526024306676121</v>
      </c>
      <c r="BJ11" s="304">
        <v>99.338035167015846</v>
      </c>
      <c r="BK11" s="304">
        <v>99.06183139682949</v>
      </c>
      <c r="BL11" s="304">
        <v>99.405958491601979</v>
      </c>
      <c r="BM11" s="304">
        <v>99.912476862234968</v>
      </c>
      <c r="BN11" s="304">
        <v>99.162525021530371</v>
      </c>
      <c r="BO11" s="304">
        <v>98.699487038303531</v>
      </c>
      <c r="BP11" s="304">
        <v>99.67035731944695</v>
      </c>
      <c r="BQ11" s="304">
        <v>98.892346408369463</v>
      </c>
      <c r="BR11" s="304">
        <v>98.307297821123555</v>
      </c>
      <c r="BS11" s="304">
        <v>97.982375715403919</v>
      </c>
      <c r="BT11" s="304">
        <v>98.794924141870681</v>
      </c>
      <c r="BU11" s="307">
        <v>97.88879584956733</v>
      </c>
    </row>
    <row r="12" spans="1:73" ht="18" x14ac:dyDescent="0.3">
      <c r="A12" s="289" t="s">
        <v>179</v>
      </c>
      <c r="B12" s="304"/>
      <c r="C12" s="304"/>
      <c r="D12" s="304"/>
      <c r="E12" s="304"/>
      <c r="F12" s="304"/>
      <c r="G12" s="304"/>
      <c r="H12" s="304"/>
      <c r="I12" s="304">
        <v>94.49</v>
      </c>
      <c r="J12" s="304">
        <v>94.492776111400204</v>
      </c>
      <c r="K12" s="304">
        <v>94.492776111400204</v>
      </c>
      <c r="L12" s="304">
        <v>95.41</v>
      </c>
      <c r="M12" s="304">
        <v>95.41</v>
      </c>
      <c r="N12" s="304">
        <v>95.409864273290765</v>
      </c>
      <c r="O12" s="304">
        <v>97.011986364309834</v>
      </c>
      <c r="P12" s="304">
        <v>97.011986364309834</v>
      </c>
      <c r="Q12" s="304">
        <v>97.011986364309834</v>
      </c>
      <c r="R12" s="304">
        <v>98.919625100814599</v>
      </c>
      <c r="S12" s="304">
        <v>98.919625100814599</v>
      </c>
      <c r="T12" s="304">
        <v>98.919625100814599</v>
      </c>
      <c r="U12" s="304">
        <v>101.25122212403278</v>
      </c>
      <c r="V12" s="304">
        <v>101.25122212403278</v>
      </c>
      <c r="W12" s="304">
        <v>101.25122212403278</v>
      </c>
      <c r="X12" s="304">
        <v>101.97343011278043</v>
      </c>
      <c r="Y12" s="304">
        <v>101.97343011278043</v>
      </c>
      <c r="Z12" s="304">
        <v>103.15914930169208</v>
      </c>
      <c r="AA12" s="304">
        <v>101.43128619294336</v>
      </c>
      <c r="AB12" s="304">
        <v>101.43128619294336</v>
      </c>
      <c r="AC12" s="304">
        <v>101.43128619294336</v>
      </c>
      <c r="AD12" s="304">
        <v>100.65943422577746</v>
      </c>
      <c r="AE12" s="304">
        <v>100.65943422577746</v>
      </c>
      <c r="AF12" s="304">
        <v>100.65943422577746</v>
      </c>
      <c r="AG12" s="304">
        <v>98.604601156569785</v>
      </c>
      <c r="AH12" s="304">
        <v>98.604601156569785</v>
      </c>
      <c r="AI12" s="304">
        <v>98.604601156569785</v>
      </c>
      <c r="AJ12" s="304">
        <v>97.377442986217972</v>
      </c>
      <c r="AK12" s="307">
        <v>97.377442986217972</v>
      </c>
      <c r="AL12" s="304">
        <v>97.377442986217972</v>
      </c>
      <c r="AM12" s="304">
        <v>100.80614080076937</v>
      </c>
      <c r="AN12" s="304">
        <v>100.80614080076937</v>
      </c>
      <c r="AO12" s="304">
        <v>100.80614080076937</v>
      </c>
      <c r="AP12" s="304">
        <v>103.86925894244169</v>
      </c>
      <c r="AQ12" s="304">
        <v>103.86925894244169</v>
      </c>
      <c r="AR12" s="304">
        <v>103.86925894244169</v>
      </c>
      <c r="AS12" s="304">
        <v>104.35204125299097</v>
      </c>
      <c r="AT12" s="304">
        <v>104.35204125299097</v>
      </c>
      <c r="AU12" s="304">
        <v>104.35204125299097</v>
      </c>
      <c r="AV12" s="304">
        <v>109.69506767015469</v>
      </c>
      <c r="AW12" s="307">
        <v>109.69506767015469</v>
      </c>
      <c r="AX12" s="304">
        <v>109.69506767015469</v>
      </c>
      <c r="AY12" s="304">
        <v>106.43567021372111</v>
      </c>
      <c r="AZ12" s="304">
        <v>106.43567021372111</v>
      </c>
      <c r="BA12" s="304">
        <v>106.43567021372111</v>
      </c>
      <c r="BB12" s="304">
        <v>107.25219131620763</v>
      </c>
      <c r="BC12" s="304">
        <v>107.25219131620763</v>
      </c>
      <c r="BD12" s="304">
        <v>107.25219131620763</v>
      </c>
      <c r="BE12" s="304">
        <v>107.96046647907963</v>
      </c>
      <c r="BF12" s="304">
        <v>107.96046647907963</v>
      </c>
      <c r="BG12" s="304">
        <v>107.96046647907963</v>
      </c>
      <c r="BH12" s="304">
        <v>105.29757264104255</v>
      </c>
      <c r="BI12" s="307">
        <v>105.29757264104255</v>
      </c>
      <c r="BJ12" s="304">
        <v>105.29757264104255</v>
      </c>
      <c r="BK12" s="304">
        <v>105.55480069040615</v>
      </c>
      <c r="BL12" s="304">
        <v>105.55480069040615</v>
      </c>
      <c r="BM12" s="304">
        <v>105.55480069040615</v>
      </c>
      <c r="BN12" s="304">
        <v>105.82601706064939</v>
      </c>
      <c r="BO12" s="304">
        <v>105.82601706064939</v>
      </c>
      <c r="BP12" s="304">
        <v>105.82601706064939</v>
      </c>
      <c r="BQ12" s="304">
        <v>105.62841211471785</v>
      </c>
      <c r="BR12" s="304">
        <v>105.62841211471785</v>
      </c>
      <c r="BS12" s="304">
        <v>105.62841211471785</v>
      </c>
      <c r="BT12" s="304">
        <v>106.82182092359642</v>
      </c>
      <c r="BU12" s="307">
        <v>106.82182092359642</v>
      </c>
    </row>
    <row r="13" spans="1:73" ht="18" x14ac:dyDescent="0.3">
      <c r="A13" s="289" t="s">
        <v>180</v>
      </c>
      <c r="B13" s="304"/>
      <c r="C13" s="304"/>
      <c r="D13" s="304"/>
      <c r="E13" s="304"/>
      <c r="F13" s="304"/>
      <c r="G13" s="304"/>
      <c r="H13" s="304"/>
      <c r="I13" s="304">
        <v>99.29</v>
      </c>
      <c r="J13" s="304">
        <v>103.88280617864868</v>
      </c>
      <c r="K13" s="304">
        <v>101.24164627208638</v>
      </c>
      <c r="L13" s="304">
        <v>104.9</v>
      </c>
      <c r="M13" s="304">
        <v>105.91</v>
      </c>
      <c r="N13" s="304">
        <v>102.1074020079145</v>
      </c>
      <c r="O13" s="304">
        <v>100.57230589124867</v>
      </c>
      <c r="P13" s="304">
        <v>107.67529826787641</v>
      </c>
      <c r="Q13" s="304">
        <v>104.9259063590536</v>
      </c>
      <c r="R13" s="304">
        <v>105.21153545182281</v>
      </c>
      <c r="S13" s="304">
        <v>103.06406037157537</v>
      </c>
      <c r="T13" s="304">
        <v>105.81288004461265</v>
      </c>
      <c r="U13" s="304">
        <v>98.289977002781569</v>
      </c>
      <c r="V13" s="304">
        <v>98.236434806035589</v>
      </c>
      <c r="W13" s="304">
        <v>99.644767654099212</v>
      </c>
      <c r="X13" s="304">
        <v>101.30403216588707</v>
      </c>
      <c r="Y13" s="304">
        <v>96.505110327256489</v>
      </c>
      <c r="Z13" s="304">
        <v>102.76256506911187</v>
      </c>
      <c r="AA13" s="304">
        <v>102.96386525463375</v>
      </c>
      <c r="AB13" s="304">
        <v>104.76275818374147</v>
      </c>
      <c r="AC13" s="304">
        <v>99.17466460353387</v>
      </c>
      <c r="AD13" s="304">
        <v>101.13950211787791</v>
      </c>
      <c r="AE13" s="304">
        <v>99.336789657961845</v>
      </c>
      <c r="AF13" s="304">
        <v>98.582910993803978</v>
      </c>
      <c r="AG13" s="304">
        <v>98.815622221881696</v>
      </c>
      <c r="AH13" s="304">
        <v>98.426034846096087</v>
      </c>
      <c r="AI13" s="304">
        <v>98.711859825551528</v>
      </c>
      <c r="AJ13" s="304">
        <v>96.632575524775191</v>
      </c>
      <c r="AK13" s="307">
        <v>98.690851701030482</v>
      </c>
      <c r="AL13" s="304">
        <v>101.13586876474346</v>
      </c>
      <c r="AM13" s="304">
        <v>95.797132205759041</v>
      </c>
      <c r="AN13" s="304">
        <v>96.759130143481642</v>
      </c>
      <c r="AO13" s="304">
        <v>100.47394974566411</v>
      </c>
      <c r="AP13" s="304">
        <v>94.927674854568579</v>
      </c>
      <c r="AQ13" s="304">
        <v>96.378203328325114</v>
      </c>
      <c r="AR13" s="304">
        <v>96.908827431930035</v>
      </c>
      <c r="AS13" s="304">
        <v>96.515729478045458</v>
      </c>
      <c r="AT13" s="304">
        <v>97.268046751383167</v>
      </c>
      <c r="AU13" s="304">
        <v>107.57429346146222</v>
      </c>
      <c r="AV13" s="304">
        <v>110.78848263845822</v>
      </c>
      <c r="AW13" s="307">
        <v>105.29176132389857</v>
      </c>
      <c r="AX13" s="304">
        <v>101.69850586122533</v>
      </c>
      <c r="AY13" s="304">
        <v>103.88806283510694</v>
      </c>
      <c r="AZ13" s="304">
        <v>102.26311301635407</v>
      </c>
      <c r="BA13" s="304">
        <v>101.47944692233339</v>
      </c>
      <c r="BB13" s="304">
        <v>103.96726877342304</v>
      </c>
      <c r="BC13" s="304">
        <v>103.96726877342304</v>
      </c>
      <c r="BD13" s="304">
        <v>103.42822917512794</v>
      </c>
      <c r="BE13" s="304">
        <v>101.88294690597095</v>
      </c>
      <c r="BF13" s="304">
        <v>102.66661299999167</v>
      </c>
      <c r="BG13" s="304">
        <v>100.10563311953788</v>
      </c>
      <c r="BH13" s="304">
        <v>102.90907260034335</v>
      </c>
      <c r="BI13" s="307">
        <v>102.72506691198001</v>
      </c>
      <c r="BJ13" s="304">
        <v>102.44965670636795</v>
      </c>
      <c r="BK13" s="304">
        <v>100.49302923859796</v>
      </c>
      <c r="BL13" s="304">
        <v>99.787589783923295</v>
      </c>
      <c r="BM13" s="304">
        <v>100.69333126939937</v>
      </c>
      <c r="BN13" s="304">
        <v>96.238688067596968</v>
      </c>
      <c r="BO13" s="304">
        <v>96.27630979247887</v>
      </c>
      <c r="BP13" s="304">
        <v>95.789256993336991</v>
      </c>
      <c r="BQ13" s="304">
        <v>93.886929828950528</v>
      </c>
      <c r="BR13" s="304">
        <v>93.886929828950528</v>
      </c>
      <c r="BS13" s="304">
        <v>93.464301703923596</v>
      </c>
      <c r="BT13" s="304">
        <v>93.383706941657536</v>
      </c>
      <c r="BU13" s="307">
        <v>94.082697135570157</v>
      </c>
    </row>
    <row r="14" spans="1:73" ht="18" x14ac:dyDescent="0.3">
      <c r="A14" s="291" t="s">
        <v>181</v>
      </c>
      <c r="B14" s="304"/>
      <c r="C14" s="304"/>
      <c r="D14" s="304"/>
      <c r="E14" s="304"/>
      <c r="F14" s="304"/>
      <c r="G14" s="304"/>
      <c r="H14" s="304"/>
      <c r="I14" s="304"/>
      <c r="J14" s="304">
        <v>103.68</v>
      </c>
      <c r="K14" s="304"/>
      <c r="L14" s="304">
        <v>103.61</v>
      </c>
      <c r="M14" s="304">
        <v>103.7</v>
      </c>
      <c r="N14" s="304">
        <v>103.74592734091985</v>
      </c>
      <c r="O14" s="304">
        <v>103.79470669447957</v>
      </c>
      <c r="P14" s="304">
        <v>103.805653032607</v>
      </c>
      <c r="Q14" s="304">
        <v>103.74171777420871</v>
      </c>
      <c r="R14" s="304">
        <v>103.69966351849095</v>
      </c>
      <c r="S14" s="304">
        <v>103.75203697491828</v>
      </c>
      <c r="T14" s="304">
        <v>103.66163245161459</v>
      </c>
      <c r="U14" s="304">
        <v>104.11251269649495</v>
      </c>
      <c r="V14" s="304">
        <v>98.517347940036387</v>
      </c>
      <c r="W14" s="304">
        <v>98.495815359787102</v>
      </c>
      <c r="X14" s="304">
        <v>98.420009534370138</v>
      </c>
      <c r="Y14" s="304">
        <v>98.505598861919879</v>
      </c>
      <c r="Z14" s="304">
        <v>97.350322875425633</v>
      </c>
      <c r="AA14" s="304">
        <v>100.30897405359619</v>
      </c>
      <c r="AB14" s="304">
        <v>100.28175205307654</v>
      </c>
      <c r="AC14" s="304">
        <v>100.25015329133136</v>
      </c>
      <c r="AD14" s="304">
        <v>100.06568360194083</v>
      </c>
      <c r="AE14" s="304">
        <v>100.20846648224983</v>
      </c>
      <c r="AF14" s="304">
        <v>100.28478907804237</v>
      </c>
      <c r="AG14" s="304">
        <v>99.976859465194522</v>
      </c>
      <c r="AH14" s="304">
        <v>100.14375063747306</v>
      </c>
      <c r="AI14" s="304">
        <v>99.836447976767033</v>
      </c>
      <c r="AJ14" s="304">
        <v>100.47458177914943</v>
      </c>
      <c r="AK14" s="307">
        <v>100.81821870575328</v>
      </c>
      <c r="AL14" s="304">
        <v>100.75708678148752</v>
      </c>
      <c r="AM14" s="304">
        <v>99.813721186176195</v>
      </c>
      <c r="AN14" s="304">
        <v>99.710457363200177</v>
      </c>
      <c r="AO14" s="304">
        <v>99.677135665150828</v>
      </c>
      <c r="AP14" s="304">
        <v>98.951180157540506</v>
      </c>
      <c r="AQ14" s="304">
        <v>98.919571123992384</v>
      </c>
      <c r="AR14" s="304">
        <v>99.015972873322653</v>
      </c>
      <c r="AS14" s="304">
        <v>98.300619854651742</v>
      </c>
      <c r="AT14" s="304">
        <v>98.24633732439618</v>
      </c>
      <c r="AU14" s="304">
        <v>98.366778339347192</v>
      </c>
      <c r="AV14" s="304">
        <v>99.629100893125965</v>
      </c>
      <c r="AW14" s="307">
        <v>99.692429155306456</v>
      </c>
      <c r="AX14" s="304">
        <v>99.602166835278098</v>
      </c>
      <c r="AY14" s="304">
        <v>99.309467792337784</v>
      </c>
      <c r="AZ14" s="304">
        <v>99.267291046549815</v>
      </c>
      <c r="BA14" s="304">
        <v>99.451701176112238</v>
      </c>
      <c r="BB14" s="304">
        <v>99.468755314698029</v>
      </c>
      <c r="BC14" s="304">
        <v>99.254704088457402</v>
      </c>
      <c r="BD14" s="304">
        <v>99.144138130604858</v>
      </c>
      <c r="BE14" s="304">
        <v>99.026642862115779</v>
      </c>
      <c r="BF14" s="304">
        <v>99.031577664329106</v>
      </c>
      <c r="BG14" s="304">
        <v>99.103010417167397</v>
      </c>
      <c r="BH14" s="304">
        <v>98.790891104803393</v>
      </c>
      <c r="BI14" s="307">
        <v>99.021180574432321</v>
      </c>
      <c r="BJ14" s="304">
        <v>99.031665258429797</v>
      </c>
      <c r="BK14" s="304">
        <v>99.03574276487744</v>
      </c>
      <c r="BL14" s="304">
        <v>99.003505060304576</v>
      </c>
      <c r="BM14" s="304">
        <v>98.988226869606024</v>
      </c>
      <c r="BN14" s="304">
        <v>98.830329876842598</v>
      </c>
      <c r="BO14" s="304">
        <v>98.899004336387875</v>
      </c>
      <c r="BP14" s="304">
        <v>98.913828207589361</v>
      </c>
      <c r="BQ14" s="304">
        <v>100.15846420247853</v>
      </c>
      <c r="BR14" s="304">
        <v>100.34297921425083</v>
      </c>
      <c r="BS14" s="304">
        <v>100.37727053998177</v>
      </c>
      <c r="BT14" s="304">
        <v>100.51418718767221</v>
      </c>
      <c r="BU14" s="307">
        <v>100.47823513712649</v>
      </c>
    </row>
    <row r="15" spans="1:73" ht="18.5" thickBot="1" x14ac:dyDescent="0.35">
      <c r="A15" s="290" t="s">
        <v>36</v>
      </c>
      <c r="B15" s="305"/>
      <c r="C15" s="305"/>
      <c r="D15" s="305"/>
      <c r="E15" s="305"/>
      <c r="F15" s="305"/>
      <c r="G15" s="305"/>
      <c r="H15" s="305"/>
      <c r="I15" s="305">
        <v>99.72</v>
      </c>
      <c r="J15" s="305">
        <v>101.029850492896</v>
      </c>
      <c r="K15" s="305">
        <v>100.64062904862968</v>
      </c>
      <c r="L15" s="305">
        <v>99.95</v>
      </c>
      <c r="M15" s="305">
        <v>100.31</v>
      </c>
      <c r="N15" s="305">
        <v>99.748155357547759</v>
      </c>
      <c r="O15" s="305">
        <v>99.686615888918453</v>
      </c>
      <c r="P15" s="305">
        <v>100.05390588459251</v>
      </c>
      <c r="Q15" s="305">
        <v>101.11243833912344</v>
      </c>
      <c r="R15" s="305">
        <v>100.42392107769359</v>
      </c>
      <c r="S15" s="305">
        <v>100.1414737789753</v>
      </c>
      <c r="T15" s="305">
        <v>100.52793100622729</v>
      </c>
      <c r="U15" s="305">
        <v>101.80689751712602</v>
      </c>
      <c r="V15" s="305">
        <v>100.68360190035357</v>
      </c>
      <c r="W15" s="305">
        <v>100.60880272977531</v>
      </c>
      <c r="X15" s="305">
        <v>99.72181379174765</v>
      </c>
      <c r="Y15" s="305">
        <v>100.28936893980276</v>
      </c>
      <c r="Z15" s="308">
        <v>99.688668974382892</v>
      </c>
      <c r="AA15" s="308">
        <v>100.01871373293244</v>
      </c>
      <c r="AB15" s="308">
        <v>100.45328489744067</v>
      </c>
      <c r="AC15" s="308">
        <v>100.06632696131567</v>
      </c>
      <c r="AD15" s="308">
        <v>99.292428483786523</v>
      </c>
      <c r="AE15" s="308">
        <v>99.964069100009581</v>
      </c>
      <c r="AF15" s="308">
        <v>99.517102885973685</v>
      </c>
      <c r="AG15" s="308">
        <v>99.004533256052383</v>
      </c>
      <c r="AH15" s="308">
        <v>99.939640977743196</v>
      </c>
      <c r="AI15" s="308">
        <v>100.25332398753005</v>
      </c>
      <c r="AJ15" s="308">
        <v>100.76319890914166</v>
      </c>
      <c r="AK15" s="309">
        <v>101.0387078336913</v>
      </c>
      <c r="AL15" s="308">
        <v>100.66170760939733</v>
      </c>
      <c r="AM15" s="308">
        <v>101.11092886308255</v>
      </c>
      <c r="AN15" s="309">
        <v>102.0908128054988</v>
      </c>
      <c r="AO15" s="308">
        <v>101.43170833927886</v>
      </c>
      <c r="AP15" s="308">
        <v>100.03768606818053</v>
      </c>
      <c r="AQ15" s="309">
        <v>99.730017479519901</v>
      </c>
      <c r="AR15" s="308">
        <v>100.31624612261119</v>
      </c>
      <c r="AS15" s="308">
        <v>101.95472076904949</v>
      </c>
      <c r="AT15" s="309">
        <v>103.6342194025017</v>
      </c>
      <c r="AU15" s="308">
        <v>103.49470457820759</v>
      </c>
      <c r="AV15" s="308">
        <v>101.1402639061635</v>
      </c>
      <c r="AW15" s="309">
        <v>100.73494737122734</v>
      </c>
      <c r="AX15" s="308">
        <v>100.35854978582351</v>
      </c>
      <c r="AY15" s="308">
        <v>99.989494492186523</v>
      </c>
      <c r="AZ15" s="309">
        <v>99.725877688546774</v>
      </c>
      <c r="BA15" s="308">
        <v>101.1580356378732</v>
      </c>
      <c r="BB15" s="308">
        <v>101.29884490919392</v>
      </c>
      <c r="BC15" s="309">
        <v>100.52946020558765</v>
      </c>
      <c r="BD15" s="308">
        <v>102.01195362637286</v>
      </c>
      <c r="BE15" s="308">
        <v>102.34478366636507</v>
      </c>
      <c r="BF15" s="309">
        <v>102.8098723197045</v>
      </c>
      <c r="BG15" s="308">
        <v>101.43618486376745</v>
      </c>
      <c r="BH15" s="308">
        <v>101.6424803107879</v>
      </c>
      <c r="BI15" s="309">
        <v>101.68451476657654</v>
      </c>
      <c r="BJ15" s="308">
        <v>102.40478721432218</v>
      </c>
      <c r="BK15" s="308">
        <v>101.69731134219366</v>
      </c>
      <c r="BL15" s="309">
        <v>103.15162088028181</v>
      </c>
      <c r="BM15" s="308">
        <v>103.0861476461304</v>
      </c>
      <c r="BN15" s="308">
        <v>101.78705559326318</v>
      </c>
      <c r="BO15" s="309">
        <v>101.02183010530261</v>
      </c>
      <c r="BP15" s="308">
        <v>101.25564352212355</v>
      </c>
      <c r="BQ15" s="308">
        <v>102.64993353903778</v>
      </c>
      <c r="BR15" s="309">
        <v>102.82446992499986</v>
      </c>
      <c r="BS15" s="308">
        <v>102.8872225144225</v>
      </c>
      <c r="BT15" s="308">
        <v>101.12457894950087</v>
      </c>
      <c r="BU15" s="309">
        <v>101.33472655236507</v>
      </c>
    </row>
    <row r="16" spans="1:73" ht="20.5" x14ac:dyDescent="0.3">
      <c r="A16" s="286" t="s">
        <v>182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4"/>
      <c r="AM16" s="284"/>
      <c r="AN16" s="284"/>
      <c r="AO16" s="284"/>
      <c r="AP16" s="284"/>
      <c r="AQ16" s="284"/>
      <c r="AR16" s="284"/>
      <c r="AS16" s="284"/>
      <c r="AT16" s="284"/>
      <c r="AU16" s="284"/>
      <c r="AV16" s="284"/>
      <c r="AW16" s="284"/>
      <c r="AX16" s="284"/>
      <c r="AY16" s="284"/>
      <c r="AZ16" s="284"/>
      <c r="BA16" s="284"/>
      <c r="BB16" s="284"/>
      <c r="BC16" s="284"/>
      <c r="BD16" s="284"/>
      <c r="BE16" s="284"/>
      <c r="BF16" s="284"/>
      <c r="BG16" s="284"/>
      <c r="BH16" s="284"/>
      <c r="BI16" s="284"/>
      <c r="BJ16" s="284"/>
      <c r="BK16" s="284"/>
      <c r="BL16" s="284"/>
      <c r="BM16" s="284"/>
      <c r="BN16" s="284"/>
      <c r="BO16" s="284"/>
      <c r="BP16" s="284"/>
      <c r="BQ16" s="284"/>
      <c r="BR16" s="284"/>
      <c r="BS16" s="284"/>
      <c r="BT16" s="284"/>
      <c r="BU16" s="284"/>
    </row>
    <row r="17" spans="1:73" ht="14.5" thickBot="1" x14ac:dyDescent="0.35">
      <c r="A17" s="284"/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4"/>
      <c r="AI17" s="284"/>
      <c r="AJ17" s="284"/>
      <c r="AK17" s="284"/>
      <c r="AL17" s="284"/>
      <c r="AM17" s="284"/>
      <c r="AN17" s="284"/>
      <c r="AO17" s="284"/>
      <c r="AP17" s="284"/>
      <c r="AQ17" s="284"/>
      <c r="AR17" s="284"/>
      <c r="AS17" s="284"/>
      <c r="AT17" s="284"/>
      <c r="AU17" s="284"/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4"/>
      <c r="BL17" s="284"/>
      <c r="BM17" s="284"/>
      <c r="BN17" s="284"/>
      <c r="BO17" s="284"/>
      <c r="BP17" s="284"/>
      <c r="BQ17" s="284"/>
      <c r="BR17" s="284"/>
      <c r="BS17" s="284"/>
      <c r="BT17" s="284"/>
      <c r="BU17" s="284"/>
    </row>
    <row r="18" spans="1:73" ht="21" thickBot="1" x14ac:dyDescent="0.35">
      <c r="A18" s="293" t="s">
        <v>183</v>
      </c>
      <c r="B18" s="423">
        <v>2020</v>
      </c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25"/>
      <c r="N18" s="423">
        <v>2019</v>
      </c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5"/>
      <c r="Z18" s="426">
        <v>2018</v>
      </c>
      <c r="AA18" s="421"/>
      <c r="AB18" s="421"/>
      <c r="AC18" s="421"/>
      <c r="AD18" s="421"/>
      <c r="AE18" s="421"/>
      <c r="AF18" s="421"/>
      <c r="AG18" s="421"/>
      <c r="AH18" s="421"/>
      <c r="AI18" s="421"/>
      <c r="AJ18" s="421"/>
      <c r="AK18" s="421"/>
      <c r="AL18" s="427">
        <v>2017</v>
      </c>
      <c r="AM18" s="428"/>
      <c r="AN18" s="428"/>
      <c r="AO18" s="428"/>
      <c r="AP18" s="428"/>
      <c r="AQ18" s="428"/>
      <c r="AR18" s="428"/>
      <c r="AS18" s="428"/>
      <c r="AT18" s="428"/>
      <c r="AU18" s="428"/>
      <c r="AV18" s="428"/>
      <c r="AW18" s="429"/>
      <c r="AX18" s="427">
        <v>2016</v>
      </c>
      <c r="AY18" s="428"/>
      <c r="AZ18" s="428"/>
      <c r="BA18" s="428"/>
      <c r="BB18" s="428"/>
      <c r="BC18" s="428"/>
      <c r="BD18" s="428"/>
      <c r="BE18" s="428"/>
      <c r="BF18" s="428"/>
      <c r="BG18" s="428"/>
      <c r="BH18" s="428"/>
      <c r="BI18" s="428"/>
      <c r="BJ18" s="421">
        <v>2015</v>
      </c>
      <c r="BK18" s="421"/>
      <c r="BL18" s="421"/>
      <c r="BM18" s="421"/>
      <c r="BN18" s="421"/>
      <c r="BO18" s="421"/>
      <c r="BP18" s="421"/>
      <c r="BQ18" s="421"/>
      <c r="BR18" s="421"/>
      <c r="BS18" s="421"/>
      <c r="BT18" s="421"/>
      <c r="BU18" s="422"/>
    </row>
    <row r="19" spans="1:73" ht="18.5" thickBot="1" x14ac:dyDescent="0.35">
      <c r="A19" s="292" t="s">
        <v>169</v>
      </c>
      <c r="B19" s="295" t="s">
        <v>51</v>
      </c>
      <c r="C19" s="296" t="s">
        <v>50</v>
      </c>
      <c r="D19" s="296" t="s">
        <v>49</v>
      </c>
      <c r="E19" s="296" t="s">
        <v>48</v>
      </c>
      <c r="F19" s="296" t="s">
        <v>47</v>
      </c>
      <c r="G19" s="296" t="s">
        <v>46</v>
      </c>
      <c r="H19" s="296" t="s">
        <v>45</v>
      </c>
      <c r="I19" s="296" t="s">
        <v>44</v>
      </c>
      <c r="J19" s="296" t="s">
        <v>43</v>
      </c>
      <c r="K19" s="296" t="s">
        <v>42</v>
      </c>
      <c r="L19" s="296" t="s">
        <v>41</v>
      </c>
      <c r="M19" s="297" t="s">
        <v>40</v>
      </c>
      <c r="N19" s="287" t="s">
        <v>51</v>
      </c>
      <c r="O19" s="287" t="s">
        <v>50</v>
      </c>
      <c r="P19" s="287" t="s">
        <v>49</v>
      </c>
      <c r="Q19" s="287" t="s">
        <v>48</v>
      </c>
      <c r="R19" s="287" t="s">
        <v>47</v>
      </c>
      <c r="S19" s="287" t="s">
        <v>46</v>
      </c>
      <c r="T19" s="287" t="s">
        <v>45</v>
      </c>
      <c r="U19" s="287" t="s">
        <v>44</v>
      </c>
      <c r="V19" s="287" t="s">
        <v>43</v>
      </c>
      <c r="W19" s="287" t="s">
        <v>42</v>
      </c>
      <c r="X19" s="287" t="s">
        <v>41</v>
      </c>
      <c r="Y19" s="288" t="s">
        <v>40</v>
      </c>
      <c r="Z19" s="295" t="s">
        <v>51</v>
      </c>
      <c r="AA19" s="296" t="s">
        <v>50</v>
      </c>
      <c r="AB19" s="296" t="s">
        <v>49</v>
      </c>
      <c r="AC19" s="296" t="s">
        <v>48</v>
      </c>
      <c r="AD19" s="296" t="s">
        <v>47</v>
      </c>
      <c r="AE19" s="296" t="s">
        <v>46</v>
      </c>
      <c r="AF19" s="296" t="s">
        <v>45</v>
      </c>
      <c r="AG19" s="296" t="s">
        <v>44</v>
      </c>
      <c r="AH19" s="296" t="s">
        <v>43</v>
      </c>
      <c r="AI19" s="296" t="s">
        <v>42</v>
      </c>
      <c r="AJ19" s="296" t="s">
        <v>41</v>
      </c>
      <c r="AK19" s="297" t="s">
        <v>40</v>
      </c>
      <c r="AL19" s="295" t="s">
        <v>51</v>
      </c>
      <c r="AM19" s="296" t="s">
        <v>50</v>
      </c>
      <c r="AN19" s="296" t="s">
        <v>49</v>
      </c>
      <c r="AO19" s="296" t="s">
        <v>48</v>
      </c>
      <c r="AP19" s="296" t="s">
        <v>47</v>
      </c>
      <c r="AQ19" s="296" t="s">
        <v>46</v>
      </c>
      <c r="AR19" s="296" t="s">
        <v>45</v>
      </c>
      <c r="AS19" s="296" t="s">
        <v>44</v>
      </c>
      <c r="AT19" s="296" t="s">
        <v>43</v>
      </c>
      <c r="AU19" s="296" t="s">
        <v>42</v>
      </c>
      <c r="AV19" s="296" t="s">
        <v>41</v>
      </c>
      <c r="AW19" s="297" t="s">
        <v>40</v>
      </c>
      <c r="AX19" s="287" t="s">
        <v>51</v>
      </c>
      <c r="AY19" s="287" t="s">
        <v>50</v>
      </c>
      <c r="AZ19" s="287" t="s">
        <v>49</v>
      </c>
      <c r="BA19" s="287" t="s">
        <v>48</v>
      </c>
      <c r="BB19" s="287" t="s">
        <v>47</v>
      </c>
      <c r="BC19" s="287" t="s">
        <v>46</v>
      </c>
      <c r="BD19" s="287" t="s">
        <v>45</v>
      </c>
      <c r="BE19" s="287" t="s">
        <v>44</v>
      </c>
      <c r="BF19" s="287" t="s">
        <v>43</v>
      </c>
      <c r="BG19" s="287" t="s">
        <v>42</v>
      </c>
      <c r="BH19" s="287" t="s">
        <v>41</v>
      </c>
      <c r="BI19" s="288" t="s">
        <v>40</v>
      </c>
      <c r="BJ19" s="287" t="s">
        <v>51</v>
      </c>
      <c r="BK19" s="287" t="s">
        <v>50</v>
      </c>
      <c r="BL19" s="287" t="s">
        <v>49</v>
      </c>
      <c r="BM19" s="287" t="s">
        <v>48</v>
      </c>
      <c r="BN19" s="287" t="s">
        <v>47</v>
      </c>
      <c r="BO19" s="287" t="s">
        <v>46</v>
      </c>
      <c r="BP19" s="287" t="s">
        <v>45</v>
      </c>
      <c r="BQ19" s="287" t="s">
        <v>44</v>
      </c>
      <c r="BR19" s="287" t="s">
        <v>43</v>
      </c>
      <c r="BS19" s="287" t="s">
        <v>42</v>
      </c>
      <c r="BT19" s="287" t="s">
        <v>41</v>
      </c>
      <c r="BU19" s="288" t="s">
        <v>40</v>
      </c>
    </row>
    <row r="20" spans="1:73" ht="18" x14ac:dyDescent="0.3">
      <c r="A20" s="289" t="s">
        <v>170</v>
      </c>
      <c r="B20" s="299">
        <v>-1</v>
      </c>
      <c r="C20" s="299">
        <v>-1</v>
      </c>
      <c r="D20" s="299">
        <v>-1</v>
      </c>
      <c r="E20" s="299">
        <v>-1</v>
      </c>
      <c r="F20" s="299">
        <v>-1</v>
      </c>
      <c r="G20" s="299">
        <v>-1</v>
      </c>
      <c r="H20" s="299">
        <v>-1</v>
      </c>
      <c r="I20" s="299">
        <v>-3.1240315246553463E-2</v>
      </c>
      <c r="J20" s="299">
        <v>4.8362292561403564E-3</v>
      </c>
      <c r="K20" s="299">
        <v>-2.1566343269134869E-3</v>
      </c>
      <c r="L20" s="299">
        <v>3.975935843992362E-3</v>
      </c>
      <c r="M20" s="299">
        <v>-1.6190352236152172E-2</v>
      </c>
      <c r="N20" s="299">
        <v>5.7529233470288155E-3</v>
      </c>
      <c r="O20" s="299">
        <v>-1.0371855947402753E-2</v>
      </c>
      <c r="P20" s="299">
        <v>-9.3558466008567542E-3</v>
      </c>
      <c r="Q20" s="299">
        <v>2.8483354118192139E-2</v>
      </c>
      <c r="R20" s="299">
        <v>1.0381463182059125E-2</v>
      </c>
      <c r="S20" s="299">
        <v>-3.045736977927882E-2</v>
      </c>
      <c r="T20" s="299">
        <v>-5.3818323466678919E-3</v>
      </c>
      <c r="U20" s="299">
        <v>3.2414667852064261E-2</v>
      </c>
      <c r="V20" s="299">
        <v>1.4143669270736625E-2</v>
      </c>
      <c r="W20" s="299">
        <v>2.9858050726794261E-4</v>
      </c>
      <c r="X20" s="299">
        <v>-3.539470387587007E-2</v>
      </c>
      <c r="Y20" s="299">
        <v>-1.4257329663011964E-2</v>
      </c>
      <c r="Z20" s="299">
        <v>-2.5787578287516433E-2</v>
      </c>
      <c r="AA20" s="299">
        <v>-3.6731597248518488E-2</v>
      </c>
      <c r="AB20" s="299">
        <v>-5.8384396823346618E-2</v>
      </c>
      <c r="AC20" s="299">
        <v>-4.7529271358115133E-2</v>
      </c>
      <c r="AD20" s="299">
        <v>-3.0281730215188873E-2</v>
      </c>
      <c r="AE20" s="299">
        <v>5.753967964333695E-3</v>
      </c>
      <c r="AF20" s="299">
        <v>-1.9275653527648262E-2</v>
      </c>
      <c r="AG20" s="299">
        <v>-6.1395956826149511E-2</v>
      </c>
      <c r="AH20" s="299">
        <v>-8.0541769657677897E-2</v>
      </c>
      <c r="AI20" s="299">
        <v>-6.9202790293105831E-2</v>
      </c>
      <c r="AJ20" s="299">
        <v>3.6357200780363641E-3</v>
      </c>
      <c r="AK20" s="300">
        <v>1.1973817881712145E-2</v>
      </c>
      <c r="AL20" s="300">
        <v>-4.3242119881647945E-4</v>
      </c>
      <c r="AM20" s="300">
        <v>2.2516828898621943E-2</v>
      </c>
      <c r="AN20" s="300">
        <v>5.3137135691486037E-2</v>
      </c>
      <c r="AO20" s="300">
        <v>5.2672300917020465E-3</v>
      </c>
      <c r="AP20" s="300">
        <v>-2.5942641320213289E-2</v>
      </c>
      <c r="AQ20" s="300">
        <v>-1.345518033491333E-2</v>
      </c>
      <c r="AR20" s="300">
        <v>-3.4737010817800673E-2</v>
      </c>
      <c r="AS20" s="300">
        <v>-1.39715906368576E-3</v>
      </c>
      <c r="AT20" s="300">
        <v>2.214624571201762E-2</v>
      </c>
      <c r="AU20" s="300">
        <v>4.8325506304865762E-2</v>
      </c>
      <c r="AV20" s="300">
        <v>-2.1806702840864056E-2</v>
      </c>
      <c r="AW20" s="300">
        <v>-2.7611323142921029E-2</v>
      </c>
      <c r="AX20" s="300">
        <v>-5.4335514194329138E-2</v>
      </c>
      <c r="AY20" s="300">
        <v>-4.8382911020624864E-2</v>
      </c>
      <c r="AZ20" s="300">
        <v>-8.1843729549366251E-2</v>
      </c>
      <c r="BA20" s="300">
        <v>-4.7978503518393056E-2</v>
      </c>
      <c r="BB20" s="300">
        <v>-1.5937380714945104E-2</v>
      </c>
      <c r="BC20" s="300">
        <v>-1.9741243608158432E-2</v>
      </c>
      <c r="BD20" s="300">
        <v>9.6547194370633083E-3</v>
      </c>
      <c r="BE20" s="300">
        <v>-1.0221036010162332E-2</v>
      </c>
      <c r="BF20" s="300">
        <v>-5.0992024749785259E-4</v>
      </c>
      <c r="BG20" s="300">
        <v>-3.4665650055056951E-2</v>
      </c>
      <c r="BH20" s="300">
        <v>-1.1853627096560682E-2</v>
      </c>
      <c r="BI20" s="300">
        <v>-1.1237684213133092E-2</v>
      </c>
      <c r="BJ20" s="300" t="e">
        <v>#DIV/0!</v>
      </c>
      <c r="BK20" s="300" t="e">
        <v>#DIV/0!</v>
      </c>
      <c r="BL20" s="300" t="e">
        <v>#DIV/0!</v>
      </c>
      <c r="BM20" s="300" t="e">
        <v>#DIV/0!</v>
      </c>
      <c r="BN20" s="300" t="e">
        <v>#DIV/0!</v>
      </c>
      <c r="BO20" s="300" t="e">
        <v>#DIV/0!</v>
      </c>
      <c r="BP20" s="300" t="e">
        <v>#DIV/0!</v>
      </c>
      <c r="BQ20" s="300" t="e">
        <v>#DIV/0!</v>
      </c>
      <c r="BR20" s="300" t="e">
        <v>#DIV/0!</v>
      </c>
      <c r="BS20" s="300" t="e">
        <v>#DIV/0!</v>
      </c>
      <c r="BT20" s="300" t="e">
        <v>#DIV/0!</v>
      </c>
      <c r="BU20" s="300" t="e">
        <v>#DIV/0!</v>
      </c>
    </row>
    <row r="21" spans="1:73" ht="18" x14ac:dyDescent="0.3">
      <c r="A21" s="289" t="s">
        <v>171</v>
      </c>
      <c r="B21" s="299">
        <v>-1</v>
      </c>
      <c r="C21" s="299">
        <v>-1</v>
      </c>
      <c r="D21" s="299">
        <v>-1</v>
      </c>
      <c r="E21" s="299">
        <v>-1</v>
      </c>
      <c r="F21" s="299">
        <v>-1</v>
      </c>
      <c r="G21" s="299">
        <v>-1</v>
      </c>
      <c r="H21" s="299">
        <v>-1</v>
      </c>
      <c r="I21" s="299">
        <v>2.764186437195626E-2</v>
      </c>
      <c r="J21" s="299">
        <v>4.6568736876843042E-2</v>
      </c>
      <c r="K21" s="299">
        <v>-1.6867294978857417E-2</v>
      </c>
      <c r="L21" s="299">
        <v>1.3437718766400319E-2</v>
      </c>
      <c r="M21" s="299">
        <v>2.5242977155729429E-2</v>
      </c>
      <c r="N21" s="299">
        <v>-2.6053906287311301E-2</v>
      </c>
      <c r="O21" s="299">
        <v>-2.7547864012856249E-2</v>
      </c>
      <c r="P21" s="299">
        <v>-2.6828786603276811E-2</v>
      </c>
      <c r="Q21" s="299">
        <v>4.9857759140634839E-2</v>
      </c>
      <c r="R21" s="299">
        <v>3.3342582811581645E-2</v>
      </c>
      <c r="S21" s="299">
        <v>0.15685326288515689</v>
      </c>
      <c r="T21" s="299">
        <v>9.1539773427885551E-2</v>
      </c>
      <c r="U21" s="299">
        <v>0.15165026120205471</v>
      </c>
      <c r="V21" s="299">
        <v>3.2267095435052351E-2</v>
      </c>
      <c r="W21" s="299">
        <v>8.1222586209039216E-2</v>
      </c>
      <c r="X21" s="299">
        <v>7.5623144371604667E-2</v>
      </c>
      <c r="Y21" s="299">
        <v>3.2570665641887597E-2</v>
      </c>
      <c r="Z21" s="299">
        <v>-2.5200231813032437E-2</v>
      </c>
      <c r="AA21" s="299">
        <v>-3.7956638909581786E-2</v>
      </c>
      <c r="AB21" s="299">
        <v>-3.60119600205413E-2</v>
      </c>
      <c r="AC21" s="299">
        <v>-8.9124815836933213E-2</v>
      </c>
      <c r="AD21" s="299">
        <v>-2.3033850612383833E-2</v>
      </c>
      <c r="AE21" s="299">
        <v>-0.10734495927487298</v>
      </c>
      <c r="AF21" s="299">
        <v>-8.8536976629018493E-2</v>
      </c>
      <c r="AG21" s="299">
        <v>-0.12737703958257229</v>
      </c>
      <c r="AH21" s="299">
        <v>-6.1854175285678048E-2</v>
      </c>
      <c r="AI21" s="299">
        <v>-4.8848730208074898E-2</v>
      </c>
      <c r="AJ21" s="299">
        <v>1.2888105529768934E-2</v>
      </c>
      <c r="AK21" s="301">
        <v>3.6098668974478887E-2</v>
      </c>
      <c r="AL21" s="301">
        <v>0.12483567452250433</v>
      </c>
      <c r="AM21" s="301">
        <v>0.12326537052559328</v>
      </c>
      <c r="AN21" s="301">
        <v>6.961139106771741E-2</v>
      </c>
      <c r="AO21" s="301">
        <v>4.8515012962400572E-2</v>
      </c>
      <c r="AP21" s="301">
        <v>5.9136578980806931E-2</v>
      </c>
      <c r="AQ21" s="301">
        <v>-5.1668488494636788E-2</v>
      </c>
      <c r="AR21" s="301">
        <v>-4.2026382181205801E-2</v>
      </c>
      <c r="AS21" s="301">
        <v>-8.7130106146662056E-2</v>
      </c>
      <c r="AT21" s="301">
        <v>-4.003798995631469E-2</v>
      </c>
      <c r="AU21" s="301">
        <v>-4.2453868698922426E-2</v>
      </c>
      <c r="AV21" s="301">
        <v>-0.11861030748793211</v>
      </c>
      <c r="AW21" s="301">
        <v>-8.9383994389630406E-2</v>
      </c>
      <c r="AX21" s="301">
        <v>-4.2283842444286623E-2</v>
      </c>
      <c r="AY21" s="301">
        <v>-6.3049195158815241E-3</v>
      </c>
      <c r="AZ21" s="301">
        <v>2.1754029260364627E-2</v>
      </c>
      <c r="BA21" s="301">
        <v>6.5570309240790436E-2</v>
      </c>
      <c r="BB21" s="301">
        <v>2.5208237926348742E-2</v>
      </c>
      <c r="BC21" s="301">
        <v>0.12652221809042996</v>
      </c>
      <c r="BD21" s="301">
        <v>0.14955211683437186</v>
      </c>
      <c r="BE21" s="301">
        <v>0.1185589724849947</v>
      </c>
      <c r="BF21" s="301">
        <v>0.10126912736504301</v>
      </c>
      <c r="BG21" s="301">
        <v>9.5984605557883018E-2</v>
      </c>
      <c r="BH21" s="301">
        <v>5.0362111904774354E-2</v>
      </c>
      <c r="BI21" s="301">
        <v>3.9788396387870906E-2</v>
      </c>
      <c r="BJ21" s="301" t="e">
        <v>#DIV/0!</v>
      </c>
      <c r="BK21" s="301" t="e">
        <v>#DIV/0!</v>
      </c>
      <c r="BL21" s="301" t="e">
        <v>#DIV/0!</v>
      </c>
      <c r="BM21" s="301" t="e">
        <v>#DIV/0!</v>
      </c>
      <c r="BN21" s="301" t="e">
        <v>#DIV/0!</v>
      </c>
      <c r="BO21" s="301" t="e">
        <v>#DIV/0!</v>
      </c>
      <c r="BP21" s="301" t="e">
        <v>#DIV/0!</v>
      </c>
      <c r="BQ21" s="301" t="e">
        <v>#DIV/0!</v>
      </c>
      <c r="BR21" s="301" t="e">
        <v>#DIV/0!</v>
      </c>
      <c r="BS21" s="301" t="e">
        <v>#DIV/0!</v>
      </c>
      <c r="BT21" s="301" t="e">
        <v>#DIV/0!</v>
      </c>
      <c r="BU21" s="301" t="e">
        <v>#DIV/0!</v>
      </c>
    </row>
    <row r="22" spans="1:73" ht="18" x14ac:dyDescent="0.3">
      <c r="A22" s="289" t="s">
        <v>172</v>
      </c>
      <c r="B22" s="299">
        <v>-1</v>
      </c>
      <c r="C22" s="299">
        <v>-1</v>
      </c>
      <c r="D22" s="299">
        <v>-1</v>
      </c>
      <c r="E22" s="299">
        <v>-1</v>
      </c>
      <c r="F22" s="299">
        <v>-1</v>
      </c>
      <c r="G22" s="299">
        <v>-1</v>
      </c>
      <c r="H22" s="299">
        <v>-1</v>
      </c>
      <c r="I22" s="299">
        <v>-5.0345931262453791E-2</v>
      </c>
      <c r="J22" s="299">
        <v>-4.4144678375647728E-2</v>
      </c>
      <c r="K22" s="299">
        <v>-4.0433341985364302E-2</v>
      </c>
      <c r="L22" s="299">
        <v>-3.2031048830896691E-2</v>
      </c>
      <c r="M22" s="299">
        <v>-1.9963757703905016E-2</v>
      </c>
      <c r="N22" s="299">
        <v>6.660537895355878E-2</v>
      </c>
      <c r="O22" s="299">
        <v>4.630451145110559E-2</v>
      </c>
      <c r="P22" s="299">
        <v>4.7099291485126482E-3</v>
      </c>
      <c r="Q22" s="299">
        <v>1.0760089480356561E-2</v>
      </c>
      <c r="R22" s="299">
        <v>-3.6646675173557242E-4</v>
      </c>
      <c r="S22" s="299">
        <v>4.7664276615542178E-3</v>
      </c>
      <c r="T22" s="299">
        <v>-6.2675881322714622E-3</v>
      </c>
      <c r="U22" s="299">
        <v>2.9468124982343635E-3</v>
      </c>
      <c r="V22" s="299">
        <v>1.758738284587702E-2</v>
      </c>
      <c r="W22" s="299">
        <v>5.7581812642972796E-3</v>
      </c>
      <c r="X22" s="299">
        <v>-2.5296674291506172E-3</v>
      </c>
      <c r="Y22" s="299">
        <v>-8.4306473187173436E-3</v>
      </c>
      <c r="Z22" s="299">
        <v>-7.4776681806459022E-2</v>
      </c>
      <c r="AA22" s="299">
        <v>-5.3758703129691776E-2</v>
      </c>
      <c r="AB22" s="299">
        <v>-2.6111883150472193E-2</v>
      </c>
      <c r="AC22" s="299">
        <v>-2.6820511261289148E-2</v>
      </c>
      <c r="AD22" s="299">
        <v>1.0656725446869242E-3</v>
      </c>
      <c r="AE22" s="299">
        <v>-1.0261829886888729E-2</v>
      </c>
      <c r="AF22" s="299">
        <v>-8.5741630067847074E-3</v>
      </c>
      <c r="AG22" s="299">
        <v>-2.1570870265081199E-2</v>
      </c>
      <c r="AH22" s="299">
        <v>-3.6737239457985793E-2</v>
      </c>
      <c r="AI22" s="299">
        <v>-2.0111725015770299E-2</v>
      </c>
      <c r="AJ22" s="299">
        <v>-1.2017270040257655E-2</v>
      </c>
      <c r="AK22" s="301">
        <v>-5.2680794878012804E-3</v>
      </c>
      <c r="AL22" s="301">
        <v>-2.1319407226459197E-2</v>
      </c>
      <c r="AM22" s="301">
        <v>-1.425476837099493E-2</v>
      </c>
      <c r="AN22" s="301">
        <v>5.6061498785082708E-3</v>
      </c>
      <c r="AO22" s="301">
        <v>6.9302407879299199E-3</v>
      </c>
      <c r="AP22" s="301">
        <v>-7.2383953610328788E-3</v>
      </c>
      <c r="AQ22" s="301">
        <v>2.9505885225876938E-2</v>
      </c>
      <c r="AR22" s="301">
        <v>2.291492874602219E-2</v>
      </c>
      <c r="AS22" s="301">
        <v>2.9181519392217803E-2</v>
      </c>
      <c r="AT22" s="301">
        <v>2.9936585986803488E-2</v>
      </c>
      <c r="AU22" s="301">
        <v>2.4942159494395932E-2</v>
      </c>
      <c r="AV22" s="301">
        <v>3.7081248776847708E-2</v>
      </c>
      <c r="AW22" s="301">
        <v>2.3399192731587526E-2</v>
      </c>
      <c r="AX22" s="301">
        <v>4.8000858902263355E-2</v>
      </c>
      <c r="AY22" s="301">
        <v>6.3426925897751119E-2</v>
      </c>
      <c r="AZ22" s="301">
        <v>3.911298277816444E-2</v>
      </c>
      <c r="BA22" s="301">
        <v>3.4457622705346802E-2</v>
      </c>
      <c r="BB22" s="301">
        <v>3.6504203694392334E-2</v>
      </c>
      <c r="BC22" s="301">
        <v>1.3563125074293803E-2</v>
      </c>
      <c r="BD22" s="301">
        <v>2.8714125423553005E-2</v>
      </c>
      <c r="BE22" s="301">
        <v>2.1907541523145335E-2</v>
      </c>
      <c r="BF22" s="301">
        <v>2.874062217858131E-2</v>
      </c>
      <c r="BG22" s="301">
        <v>4.5873608217278372E-2</v>
      </c>
      <c r="BH22" s="301">
        <v>3.8027608271355984E-2</v>
      </c>
      <c r="BI22" s="301">
        <v>3.7450931831092493E-2</v>
      </c>
      <c r="BJ22" s="301" t="e">
        <v>#DIV/0!</v>
      </c>
      <c r="BK22" s="301" t="e">
        <v>#DIV/0!</v>
      </c>
      <c r="BL22" s="301" t="e">
        <v>#DIV/0!</v>
      </c>
      <c r="BM22" s="301" t="e">
        <v>#DIV/0!</v>
      </c>
      <c r="BN22" s="301" t="e">
        <v>#DIV/0!</v>
      </c>
      <c r="BO22" s="301" t="e">
        <v>#DIV/0!</v>
      </c>
      <c r="BP22" s="301" t="e">
        <v>#DIV/0!</v>
      </c>
      <c r="BQ22" s="301" t="e">
        <v>#DIV/0!</v>
      </c>
      <c r="BR22" s="301" t="e">
        <v>#DIV/0!</v>
      </c>
      <c r="BS22" s="301" t="e">
        <v>#DIV/0!</v>
      </c>
      <c r="BT22" s="301" t="e">
        <v>#DIV/0!</v>
      </c>
      <c r="BU22" s="301" t="e">
        <v>#DIV/0!</v>
      </c>
    </row>
    <row r="23" spans="1:73" ht="18" x14ac:dyDescent="0.3">
      <c r="A23" s="289" t="s">
        <v>173</v>
      </c>
      <c r="B23" s="299">
        <v>-1</v>
      </c>
      <c r="C23" s="299">
        <v>-1</v>
      </c>
      <c r="D23" s="299">
        <v>-1</v>
      </c>
      <c r="E23" s="299">
        <v>-1</v>
      </c>
      <c r="F23" s="299">
        <v>-1</v>
      </c>
      <c r="G23" s="299">
        <v>-1</v>
      </c>
      <c r="H23" s="299">
        <v>-1</v>
      </c>
      <c r="I23" s="299">
        <v>-2.787335332439278E-2</v>
      </c>
      <c r="J23" s="299">
        <v>-3.5957837485733668E-2</v>
      </c>
      <c r="K23" s="299">
        <v>-2.91401312289572E-2</v>
      </c>
      <c r="L23" s="299">
        <v>-4.7104937670750302E-2</v>
      </c>
      <c r="M23" s="299">
        <v>-3.0040972060918381E-2</v>
      </c>
      <c r="N23" s="299">
        <v>-5.72467188032727E-2</v>
      </c>
      <c r="O23" s="299">
        <v>-3.2958720197998281E-2</v>
      </c>
      <c r="P23" s="299">
        <v>-2.4183856218107702E-2</v>
      </c>
      <c r="Q23" s="299">
        <v>-1.9879138078397918E-2</v>
      </c>
      <c r="R23" s="299">
        <v>-2.4883421801346284E-2</v>
      </c>
      <c r="S23" s="299">
        <v>-1.1400570057833015E-2</v>
      </c>
      <c r="T23" s="299">
        <v>6.643148147824629E-3</v>
      </c>
      <c r="U23" s="299">
        <v>3.5778250720732707E-2</v>
      </c>
      <c r="V23" s="299">
        <v>3.713527302546904E-2</v>
      </c>
      <c r="W23" s="299">
        <v>2.6654104389791211E-2</v>
      </c>
      <c r="X23" s="299">
        <v>1.801287901915094E-2</v>
      </c>
      <c r="Y23" s="299">
        <v>2.0571230343762847E-2</v>
      </c>
      <c r="Z23" s="299">
        <v>1.9535231063799507E-2</v>
      </c>
      <c r="AA23" s="299">
        <v>1.4461891492200563E-2</v>
      </c>
      <c r="AB23" s="299">
        <v>2.4302516933267126E-2</v>
      </c>
      <c r="AC23" s="299">
        <v>2.3754044071071734E-2</v>
      </c>
      <c r="AD23" s="299">
        <v>3.1279449466919962E-2</v>
      </c>
      <c r="AE23" s="299">
        <v>2.5374178428639649E-2</v>
      </c>
      <c r="AF23" s="299">
        <v>6.0408926950386022E-3</v>
      </c>
      <c r="AG23" s="299">
        <v>3.3938464191252127E-3</v>
      </c>
      <c r="AH23" s="299">
        <v>-4.7086749933589189E-5</v>
      </c>
      <c r="AI23" s="299">
        <v>7.2340808498216891E-3</v>
      </c>
      <c r="AJ23" s="299">
        <v>1.350578075043396E-2</v>
      </c>
      <c r="AK23" s="301">
        <v>2.3942337241328771E-2</v>
      </c>
      <c r="AL23" s="301">
        <v>3.2299309244828933E-2</v>
      </c>
      <c r="AM23" s="301">
        <v>3.0584555660385426E-2</v>
      </c>
      <c r="AN23" s="301">
        <v>2.6672927959359161E-2</v>
      </c>
      <c r="AO23" s="301">
        <v>2.1653897719818627E-2</v>
      </c>
      <c r="AP23" s="301">
        <v>4.5765168225309072E-3</v>
      </c>
      <c r="AQ23" s="301">
        <v>1.2468123054528935E-2</v>
      </c>
      <c r="AR23" s="301">
        <v>2.4512048587279844E-2</v>
      </c>
      <c r="AS23" s="301">
        <v>1.9360172011601007E-2</v>
      </c>
      <c r="AT23" s="301">
        <v>3.199380942331298E-2</v>
      </c>
      <c r="AU23" s="301">
        <v>3.648114743530706E-2</v>
      </c>
      <c r="AV23" s="301">
        <v>3.0950318457156456E-2</v>
      </c>
      <c r="AW23" s="301">
        <v>1.9468409994577662E-2</v>
      </c>
      <c r="AX23" s="301">
        <v>1.1297809798981318E-2</v>
      </c>
      <c r="AY23" s="301">
        <v>6.2615655205822129E-3</v>
      </c>
      <c r="AZ23" s="301">
        <v>2.4167700810797665E-3</v>
      </c>
      <c r="BA23" s="301">
        <v>-5.0158675447009582E-4</v>
      </c>
      <c r="BB23" s="301">
        <v>6.1371290859102423E-4</v>
      </c>
      <c r="BC23" s="301">
        <v>-6.5894780780703099E-3</v>
      </c>
      <c r="BD23" s="301">
        <v>-2.1659607811629233E-2</v>
      </c>
      <c r="BE23" s="301">
        <v>-2.5383905931813722E-2</v>
      </c>
      <c r="BF23" s="301">
        <v>-3.8483502703412054E-2</v>
      </c>
      <c r="BG23" s="301">
        <v>-4.1575923000650716E-2</v>
      </c>
      <c r="BH23" s="301">
        <v>-2.9725601934571633E-2</v>
      </c>
      <c r="BI23" s="301">
        <v>-4.4787099736769753E-2</v>
      </c>
      <c r="BJ23" s="301" t="e">
        <v>#DIV/0!</v>
      </c>
      <c r="BK23" s="301" t="e">
        <v>#DIV/0!</v>
      </c>
      <c r="BL23" s="301" t="e">
        <v>#DIV/0!</v>
      </c>
      <c r="BM23" s="301" t="e">
        <v>#DIV/0!</v>
      </c>
      <c r="BN23" s="301" t="e">
        <v>#DIV/0!</v>
      </c>
      <c r="BO23" s="301" t="e">
        <v>#DIV/0!</v>
      </c>
      <c r="BP23" s="301" t="e">
        <v>#DIV/0!</v>
      </c>
      <c r="BQ23" s="301" t="e">
        <v>#DIV/0!</v>
      </c>
      <c r="BR23" s="301" t="e">
        <v>#DIV/0!</v>
      </c>
      <c r="BS23" s="301" t="e">
        <v>#DIV/0!</v>
      </c>
      <c r="BT23" s="301" t="e">
        <v>#DIV/0!</v>
      </c>
      <c r="BU23" s="301" t="e">
        <v>#DIV/0!</v>
      </c>
    </row>
    <row r="24" spans="1:73" ht="18" x14ac:dyDescent="0.3">
      <c r="A24" s="289" t="s">
        <v>174</v>
      </c>
      <c r="B24" s="299">
        <v>-1</v>
      </c>
      <c r="C24" s="299">
        <v>-1</v>
      </c>
      <c r="D24" s="299">
        <v>-1</v>
      </c>
      <c r="E24" s="299">
        <v>-1</v>
      </c>
      <c r="F24" s="299">
        <v>-1</v>
      </c>
      <c r="G24" s="299">
        <v>-1</v>
      </c>
      <c r="H24" s="299">
        <v>-1</v>
      </c>
      <c r="I24" s="299">
        <v>-2.3220626274862988E-2</v>
      </c>
      <c r="J24" s="299">
        <v>-1.1884318539651328E-2</v>
      </c>
      <c r="K24" s="299">
        <v>-1.0948378005478099E-2</v>
      </c>
      <c r="L24" s="299">
        <v>-1.2554720087635474E-2</v>
      </c>
      <c r="M24" s="299">
        <v>7.207470524053905E-3</v>
      </c>
      <c r="N24" s="299">
        <v>1.2914296345900356E-2</v>
      </c>
      <c r="O24" s="299">
        <v>2.9875899303753561E-2</v>
      </c>
      <c r="P24" s="299">
        <v>1.0686979418752074E-2</v>
      </c>
      <c r="Q24" s="299">
        <v>-3.5926429532441295E-3</v>
      </c>
      <c r="R24" s="299">
        <v>-3.3665415772528018E-3</v>
      </c>
      <c r="S24" s="299">
        <v>-1.7932253073960069E-3</v>
      </c>
      <c r="T24" s="299">
        <v>1.1971595158033477E-3</v>
      </c>
      <c r="U24" s="299">
        <v>8.166275546290569E-3</v>
      </c>
      <c r="V24" s="299">
        <v>1.0182273887335835E-3</v>
      </c>
      <c r="W24" s="299">
        <v>1.0879543591730823E-3</v>
      </c>
      <c r="X24" s="299">
        <v>-5.1279911372520415E-3</v>
      </c>
      <c r="Y24" s="299">
        <v>-1.1835764375811242E-2</v>
      </c>
      <c r="Z24" s="299">
        <v>-3.4027812449149653E-2</v>
      </c>
      <c r="AA24" s="299">
        <v>-2.5114340898139242E-2</v>
      </c>
      <c r="AB24" s="299">
        <v>-8.3092539121053521E-3</v>
      </c>
      <c r="AC24" s="299">
        <v>3.523820384874643E-3</v>
      </c>
      <c r="AD24" s="299">
        <v>-2.1581963709029761E-3</v>
      </c>
      <c r="AE24" s="299">
        <v>-4.2349504227149337E-3</v>
      </c>
      <c r="AF24" s="299">
        <v>-6.9057469528428506E-3</v>
      </c>
      <c r="AG24" s="299">
        <v>-4.7138177512635604E-3</v>
      </c>
      <c r="AH24" s="299">
        <v>-3.4717094049002695E-3</v>
      </c>
      <c r="AI24" s="299">
        <v>-6.4843166759870341E-3</v>
      </c>
      <c r="AJ24" s="299">
        <v>-1.2292912302496406E-2</v>
      </c>
      <c r="AK24" s="301">
        <v>-1.691071127555388E-2</v>
      </c>
      <c r="AL24" s="301">
        <v>9.9670605918755761E-4</v>
      </c>
      <c r="AM24" s="301">
        <v>-1.1256956399525841E-2</v>
      </c>
      <c r="AN24" s="301">
        <v>-1.3295205482040107E-3</v>
      </c>
      <c r="AO24" s="301">
        <v>-1.0863172418852041E-2</v>
      </c>
      <c r="AP24" s="301">
        <v>4.1244060855849529E-3</v>
      </c>
      <c r="AQ24" s="301">
        <v>1.410563092397954E-3</v>
      </c>
      <c r="AR24" s="301">
        <v>-4.0907206092515302E-3</v>
      </c>
      <c r="AS24" s="301">
        <v>-7.2208757394642831E-4</v>
      </c>
      <c r="AT24" s="301">
        <v>-3.339999681537531E-4</v>
      </c>
      <c r="AU24" s="301">
        <v>1.7089402050698421E-3</v>
      </c>
      <c r="AV24" s="301">
        <v>1.1731871941464744E-2</v>
      </c>
      <c r="AW24" s="301">
        <v>7.9335391548651657E-3</v>
      </c>
      <c r="AX24" s="301">
        <v>-4.9583899304355139E-3</v>
      </c>
      <c r="AY24" s="301">
        <v>-7.001554812887667E-4</v>
      </c>
      <c r="AZ24" s="301">
        <v>-1.5377885139531422E-2</v>
      </c>
      <c r="BA24" s="301">
        <v>-1.5548566473460146E-2</v>
      </c>
      <c r="BB24" s="301">
        <v>-2.7566050024114053E-2</v>
      </c>
      <c r="BC24" s="301">
        <v>-2.1109865783291326E-2</v>
      </c>
      <c r="BD24" s="301">
        <v>-1.5873931997620994E-2</v>
      </c>
      <c r="BE24" s="301">
        <v>-7.1991083910184495E-3</v>
      </c>
      <c r="BF24" s="301">
        <v>-6.7993428794339561E-3</v>
      </c>
      <c r="BG24" s="301">
        <v>-8.4747131237645767E-3</v>
      </c>
      <c r="BH24" s="301">
        <v>-1.1943088816770753E-2</v>
      </c>
      <c r="BI24" s="301">
        <v>-1.7613030685890707E-2</v>
      </c>
      <c r="BJ24" s="301" t="e">
        <v>#DIV/0!</v>
      </c>
      <c r="BK24" s="301" t="e">
        <v>#DIV/0!</v>
      </c>
      <c r="BL24" s="301" t="e">
        <v>#DIV/0!</v>
      </c>
      <c r="BM24" s="301" t="e">
        <v>#DIV/0!</v>
      </c>
      <c r="BN24" s="301" t="e">
        <v>#DIV/0!</v>
      </c>
      <c r="BO24" s="301" t="e">
        <v>#DIV/0!</v>
      </c>
      <c r="BP24" s="301" t="e">
        <v>#DIV/0!</v>
      </c>
      <c r="BQ24" s="301" t="e">
        <v>#DIV/0!</v>
      </c>
      <c r="BR24" s="301" t="e">
        <v>#DIV/0!</v>
      </c>
      <c r="BS24" s="301" t="e">
        <v>#DIV/0!</v>
      </c>
      <c r="BT24" s="301" t="e">
        <v>#DIV/0!</v>
      </c>
      <c r="BU24" s="301" t="e">
        <v>#DIV/0!</v>
      </c>
    </row>
    <row r="25" spans="1:73" ht="18" x14ac:dyDescent="0.3">
      <c r="A25" s="289" t="s">
        <v>175</v>
      </c>
      <c r="B25" s="299">
        <v>-1</v>
      </c>
      <c r="C25" s="299">
        <v>-1</v>
      </c>
      <c r="D25" s="299">
        <v>-1</v>
      </c>
      <c r="E25" s="299">
        <v>-1</v>
      </c>
      <c r="F25" s="299">
        <v>-1</v>
      </c>
      <c r="G25" s="299">
        <v>-1</v>
      </c>
      <c r="H25" s="299">
        <v>-1</v>
      </c>
      <c r="I25" s="299">
        <v>-1.8074559685189784E-2</v>
      </c>
      <c r="J25" s="299">
        <v>-3.2364044987387541E-2</v>
      </c>
      <c r="K25" s="299">
        <v>-4.3383459950227299E-2</v>
      </c>
      <c r="L25" s="299">
        <v>-4.0144303314683105E-2</v>
      </c>
      <c r="M25" s="299">
        <v>-3.6992671427617196E-2</v>
      </c>
      <c r="N25" s="299">
        <v>-3.8421690836103917E-2</v>
      </c>
      <c r="O25" s="299">
        <v>-4.5925321303950661E-2</v>
      </c>
      <c r="P25" s="299">
        <v>-5.5868768320185502E-2</v>
      </c>
      <c r="Q25" s="299">
        <v>-7.2690037404041563E-2</v>
      </c>
      <c r="R25" s="299">
        <v>-5.9419447614630361E-2</v>
      </c>
      <c r="S25" s="299">
        <v>-4.3190227008328086E-2</v>
      </c>
      <c r="T25" s="299">
        <v>-5.6836829325111471E-2</v>
      </c>
      <c r="U25" s="299">
        <v>-5.6002651474153731E-2</v>
      </c>
      <c r="V25" s="299">
        <v>-5.5148315879565812E-2</v>
      </c>
      <c r="W25" s="299">
        <v>-4.0230711768336813E-2</v>
      </c>
      <c r="X25" s="299">
        <v>-2.876816954050021E-2</v>
      </c>
      <c r="Y25" s="299">
        <v>-1.8755732023852612E-2</v>
      </c>
      <c r="Z25" s="299">
        <v>-1.5698117903982234E-2</v>
      </c>
      <c r="AA25" s="299">
        <v>-5.5687320764427062E-3</v>
      </c>
      <c r="AB25" s="299">
        <v>3.8832490379108187E-3</v>
      </c>
      <c r="AC25" s="299">
        <v>2.1209402245242925E-2</v>
      </c>
      <c r="AD25" s="299">
        <v>3.1892922821127767E-2</v>
      </c>
      <c r="AE25" s="299">
        <v>2.7503574582030232E-2</v>
      </c>
      <c r="AF25" s="299">
        <v>5.15757497303313E-2</v>
      </c>
      <c r="AG25" s="299">
        <v>6.0079805712600187E-2</v>
      </c>
      <c r="AH25" s="299">
        <v>7.0747943989616147E-2</v>
      </c>
      <c r="AI25" s="299">
        <v>7.532858278442478E-2</v>
      </c>
      <c r="AJ25" s="299">
        <v>5.9698665755853142E-2</v>
      </c>
      <c r="AK25" s="301">
        <v>5.4176795622728369E-2</v>
      </c>
      <c r="AL25" s="301">
        <v>5.3153149528859078E-2</v>
      </c>
      <c r="AM25" s="301">
        <v>5.1096075513644923E-2</v>
      </c>
      <c r="AN25" s="301">
        <v>4.8006446810995973E-2</v>
      </c>
      <c r="AO25" s="301">
        <v>3.6661563150375276E-2</v>
      </c>
      <c r="AP25" s="301">
        <v>2.3426879785890753E-2</v>
      </c>
      <c r="AQ25" s="301">
        <v>2.3158701261775549E-2</v>
      </c>
      <c r="AR25" s="301">
        <v>7.795351130601702E-6</v>
      </c>
      <c r="AS25" s="301">
        <v>1.0693577153514155E-2</v>
      </c>
      <c r="AT25" s="301">
        <v>7.330124753522238E-3</v>
      </c>
      <c r="AU25" s="301">
        <v>-8.8334683463899832E-3</v>
      </c>
      <c r="AV25" s="301">
        <v>5.6107105711400429E-3</v>
      </c>
      <c r="AW25" s="301">
        <v>4.8661094373314562E-3</v>
      </c>
      <c r="AX25" s="301">
        <v>-2.0540181895803977E-3</v>
      </c>
      <c r="AY25" s="301">
        <v>-1.4035704213630984E-2</v>
      </c>
      <c r="AZ25" s="301">
        <v>-1.1692879018056379E-2</v>
      </c>
      <c r="BA25" s="301">
        <v>-2.6965589102572851E-2</v>
      </c>
      <c r="BB25" s="301">
        <v>-2.7425359741596544E-2</v>
      </c>
      <c r="BC25" s="301">
        <v>-2.4710264653264313E-2</v>
      </c>
      <c r="BD25" s="301">
        <v>-2.1319214319564295E-2</v>
      </c>
      <c r="BE25" s="301">
        <v>-3.6367073626255908E-2</v>
      </c>
      <c r="BF25" s="301">
        <v>-3.474483031815967E-2</v>
      </c>
      <c r="BG25" s="301">
        <v>-3.7269694424629463E-2</v>
      </c>
      <c r="BH25" s="301">
        <v>-5.3155511961774815E-2</v>
      </c>
      <c r="BI25" s="301">
        <v>-6.0743513333608723E-2</v>
      </c>
      <c r="BJ25" s="301" t="e">
        <v>#DIV/0!</v>
      </c>
      <c r="BK25" s="301" t="e">
        <v>#DIV/0!</v>
      </c>
      <c r="BL25" s="301" t="e">
        <v>#DIV/0!</v>
      </c>
      <c r="BM25" s="301" t="e">
        <v>#DIV/0!</v>
      </c>
      <c r="BN25" s="301" t="e">
        <v>#DIV/0!</v>
      </c>
      <c r="BO25" s="301" t="e">
        <v>#DIV/0!</v>
      </c>
      <c r="BP25" s="301" t="e">
        <v>#DIV/0!</v>
      </c>
      <c r="BQ25" s="301" t="e">
        <v>#DIV/0!</v>
      </c>
      <c r="BR25" s="301" t="e">
        <v>#DIV/0!</v>
      </c>
      <c r="BS25" s="301" t="e">
        <v>#DIV/0!</v>
      </c>
      <c r="BT25" s="301" t="e">
        <v>#DIV/0!</v>
      </c>
      <c r="BU25" s="301" t="e">
        <v>#DIV/0!</v>
      </c>
    </row>
    <row r="26" spans="1:73" ht="18" x14ac:dyDescent="0.3">
      <c r="A26" s="289" t="s">
        <v>176</v>
      </c>
      <c r="B26" s="299">
        <v>-1</v>
      </c>
      <c r="C26" s="299">
        <v>-1</v>
      </c>
      <c r="D26" s="299">
        <v>-1</v>
      </c>
      <c r="E26" s="299">
        <v>-1</v>
      </c>
      <c r="F26" s="299">
        <v>-1</v>
      </c>
      <c r="G26" s="299">
        <v>-1</v>
      </c>
      <c r="H26" s="299">
        <v>-1</v>
      </c>
      <c r="I26" s="299">
        <v>-2.144353698838386E-2</v>
      </c>
      <c r="J26" s="299">
        <v>-1.9208544468937161E-2</v>
      </c>
      <c r="K26" s="299">
        <v>1.553888884365362E-3</v>
      </c>
      <c r="L26" s="299">
        <v>2.8050889584445571E-3</v>
      </c>
      <c r="M26" s="299">
        <v>4.2243356336826299E-3</v>
      </c>
      <c r="N26" s="299">
        <v>-7.6607067627219361E-2</v>
      </c>
      <c r="O26" s="299">
        <v>-4.3910765036063837E-2</v>
      </c>
      <c r="P26" s="299">
        <v>-4.3576165389372368E-2</v>
      </c>
      <c r="Q26" s="299">
        <v>-4.4666709297975671E-2</v>
      </c>
      <c r="R26" s="299">
        <v>2.1678620964874717E-2</v>
      </c>
      <c r="S26" s="299">
        <v>2.3286284130261459E-2</v>
      </c>
      <c r="T26" s="299">
        <v>2.1346875527851639E-2</v>
      </c>
      <c r="U26" s="299">
        <v>1.9202020236320338E-2</v>
      </c>
      <c r="V26" s="299">
        <v>1.9915935917166117E-2</v>
      </c>
      <c r="W26" s="299">
        <v>2.0468606463753813E-2</v>
      </c>
      <c r="X26" s="299">
        <v>1.8940398029240635E-2</v>
      </c>
      <c r="Y26" s="299">
        <v>1.8020529162590337E-2</v>
      </c>
      <c r="Z26" s="299">
        <v>0.10738386221017016</v>
      </c>
      <c r="AA26" s="299">
        <v>6.6177995394843148E-2</v>
      </c>
      <c r="AB26" s="299">
        <v>6.6064284876496959E-2</v>
      </c>
      <c r="AC26" s="299">
        <v>6.6427148223723975E-2</v>
      </c>
      <c r="AD26" s="299">
        <v>-1.6580748661556566E-3</v>
      </c>
      <c r="AE26" s="299">
        <v>-6.8616156898126945E-5</v>
      </c>
      <c r="AF26" s="299">
        <v>3.4922277495765819E-3</v>
      </c>
      <c r="AG26" s="299">
        <v>-1.4070798840064236E-2</v>
      </c>
      <c r="AH26" s="299">
        <v>-1.4805278896267038E-2</v>
      </c>
      <c r="AI26" s="299">
        <v>-1.6481598224632688E-2</v>
      </c>
      <c r="AJ26" s="299">
        <v>-2.6345608047412261E-2</v>
      </c>
      <c r="AK26" s="301">
        <v>-2.677805120233312E-2</v>
      </c>
      <c r="AL26" s="301">
        <v>-2.5694243489710056E-2</v>
      </c>
      <c r="AM26" s="301">
        <v>-2.3036202474409628E-2</v>
      </c>
      <c r="AN26" s="301">
        <v>-2.0611293028235944E-2</v>
      </c>
      <c r="AO26" s="301">
        <v>-2.1642619214603975E-2</v>
      </c>
      <c r="AP26" s="301">
        <v>-1.8572368667711947E-2</v>
      </c>
      <c r="AQ26" s="301">
        <v>-2.2854450880092969E-2</v>
      </c>
      <c r="AR26" s="301">
        <v>-2.4576631269300542E-2</v>
      </c>
      <c r="AS26" s="301">
        <v>-1.2893722444395905E-2</v>
      </c>
      <c r="AT26" s="301">
        <v>-1.2882189127849553E-2</v>
      </c>
      <c r="AU26" s="301">
        <v>-8.9258141132668722E-3</v>
      </c>
      <c r="AV26" s="301">
        <v>-1.460738369069392E-2</v>
      </c>
      <c r="AW26" s="301">
        <v>-1.486137308696911E-2</v>
      </c>
      <c r="AX26" s="301">
        <v>-1.797390100148677E-2</v>
      </c>
      <c r="AY26" s="301">
        <v>-1.7543484576513668E-2</v>
      </c>
      <c r="AZ26" s="301">
        <v>-2.0218360140649261E-2</v>
      </c>
      <c r="BA26" s="301">
        <v>-1.9648202229448408E-2</v>
      </c>
      <c r="BB26" s="301">
        <v>-1.0777390192276304E-2</v>
      </c>
      <c r="BC26" s="301">
        <v>-1.0057037826355475E-2</v>
      </c>
      <c r="BD26" s="301">
        <v>-9.7368247980478273E-3</v>
      </c>
      <c r="BE26" s="301">
        <v>-1.1803508360554993E-3</v>
      </c>
      <c r="BF26" s="301">
        <v>-7.7908008373217541E-4</v>
      </c>
      <c r="BG26" s="301">
        <v>-3.7394817757305798E-3</v>
      </c>
      <c r="BH26" s="301">
        <v>0.17345643701873104</v>
      </c>
      <c r="BI26" s="301">
        <v>0.17092749159710308</v>
      </c>
      <c r="BJ26" s="301" t="e">
        <v>#DIV/0!</v>
      </c>
      <c r="BK26" s="301" t="e">
        <v>#DIV/0!</v>
      </c>
      <c r="BL26" s="301" t="e">
        <v>#DIV/0!</v>
      </c>
      <c r="BM26" s="301" t="e">
        <v>#DIV/0!</v>
      </c>
      <c r="BN26" s="301" t="e">
        <v>#DIV/0!</v>
      </c>
      <c r="BO26" s="301" t="e">
        <v>#DIV/0!</v>
      </c>
      <c r="BP26" s="301" t="e">
        <v>#DIV/0!</v>
      </c>
      <c r="BQ26" s="301" t="e">
        <v>#DIV/0!</v>
      </c>
      <c r="BR26" s="301" t="e">
        <v>#DIV/0!</v>
      </c>
      <c r="BS26" s="301" t="e">
        <v>#DIV/0!</v>
      </c>
      <c r="BT26" s="301" t="e">
        <v>#DIV/0!</v>
      </c>
      <c r="BU26" s="301" t="e">
        <v>#DIV/0!</v>
      </c>
    </row>
    <row r="27" spans="1:73" ht="18" x14ac:dyDescent="0.3">
      <c r="A27" s="289" t="s">
        <v>177</v>
      </c>
      <c r="B27" s="299">
        <v>-1</v>
      </c>
      <c r="C27" s="299">
        <v>-1</v>
      </c>
      <c r="D27" s="299">
        <v>-1</v>
      </c>
      <c r="E27" s="299">
        <v>-1</v>
      </c>
      <c r="F27" s="299">
        <v>-1</v>
      </c>
      <c r="G27" s="299">
        <v>-1</v>
      </c>
      <c r="H27" s="299">
        <v>-1</v>
      </c>
      <c r="I27" s="299">
        <v>-1.7055600696604944E-3</v>
      </c>
      <c r="J27" s="299">
        <v>-1.0730159247595683E-2</v>
      </c>
      <c r="K27" s="299">
        <v>-6.9642830047036419E-3</v>
      </c>
      <c r="L27" s="299">
        <v>-4.2913222963474218E-2</v>
      </c>
      <c r="M27" s="299">
        <v>-3.9273340981893834E-2</v>
      </c>
      <c r="N27" s="299">
        <v>-4.7682040771004908E-2</v>
      </c>
      <c r="O27" s="299">
        <v>-4.0392248443100076E-2</v>
      </c>
      <c r="P27" s="299">
        <v>-3.4817378221400075E-2</v>
      </c>
      <c r="Q27" s="299">
        <v>-3.4064945086899945E-2</v>
      </c>
      <c r="R27" s="299">
        <v>-2.7021654515065552E-2</v>
      </c>
      <c r="S27" s="299">
        <v>-2.5256732393459713E-2</v>
      </c>
      <c r="T27" s="299">
        <v>-2.2199674020480953E-2</v>
      </c>
      <c r="U27" s="299">
        <v>-3.0945719186128318E-2</v>
      </c>
      <c r="V27" s="299">
        <v>-4.0944884831319639E-2</v>
      </c>
      <c r="W27" s="299">
        <v>-4.3945937200870366E-2</v>
      </c>
      <c r="X27" s="299">
        <v>-1.0705283580161984E-2</v>
      </c>
      <c r="Y27" s="299">
        <v>-1.0762051481489343E-2</v>
      </c>
      <c r="Z27" s="299">
        <v>5.1311949000414359E-3</v>
      </c>
      <c r="AA27" s="299">
        <v>2.1255706735230584E-2</v>
      </c>
      <c r="AB27" s="299">
        <v>1.9492765056412065E-2</v>
      </c>
      <c r="AC27" s="299">
        <v>2.0320490072615049E-2</v>
      </c>
      <c r="AD27" s="299">
        <v>1.3552924353745777E-2</v>
      </c>
      <c r="AE27" s="299">
        <v>1.0766159699212574E-2</v>
      </c>
      <c r="AF27" s="299">
        <v>8.2654241981512389E-3</v>
      </c>
      <c r="AG27" s="299">
        <v>1.1811101933502322E-2</v>
      </c>
      <c r="AH27" s="299">
        <v>1.0834780096534047E-2</v>
      </c>
      <c r="AI27" s="299">
        <v>1.4449892684077037E-2</v>
      </c>
      <c r="AJ27" s="299">
        <v>1.1192753138396405E-2</v>
      </c>
      <c r="AK27" s="301">
        <v>1.3596540705617111E-2</v>
      </c>
      <c r="AL27" s="301">
        <v>1.1497079560500501E-2</v>
      </c>
      <c r="AM27" s="301">
        <v>-3.2076828539240321E-4</v>
      </c>
      <c r="AN27" s="301">
        <v>-3.2804194237678885E-6</v>
      </c>
      <c r="AO27" s="301">
        <v>-4.3510116962941492E-4</v>
      </c>
      <c r="AP27" s="301">
        <v>2.6876280911738437E-3</v>
      </c>
      <c r="AQ27" s="301">
        <v>4.2102521266793591E-3</v>
      </c>
      <c r="AR27" s="301">
        <v>3.5479575936763208E-3</v>
      </c>
      <c r="AS27" s="301">
        <v>8.8740669157731933E-3</v>
      </c>
      <c r="AT27" s="301">
        <v>9.3480841669371095E-3</v>
      </c>
      <c r="AU27" s="301">
        <v>3.7177561877577148E-3</v>
      </c>
      <c r="AV27" s="301">
        <v>1.4251572373398247E-3</v>
      </c>
      <c r="AW27" s="301">
        <v>2.7669120935369662E-4</v>
      </c>
      <c r="AX27" s="301">
        <v>-1.1874557678231978E-3</v>
      </c>
      <c r="AY27" s="301">
        <v>-2.9271561447229422E-3</v>
      </c>
      <c r="AZ27" s="301">
        <v>-3.5093768545375603E-3</v>
      </c>
      <c r="BA27" s="301">
        <v>-7.4231623573113303E-3</v>
      </c>
      <c r="BB27" s="301">
        <v>-8.4093884123177531E-3</v>
      </c>
      <c r="BC27" s="301">
        <v>-1.0091638920487478E-2</v>
      </c>
      <c r="BD27" s="301">
        <v>-1.1717680475478054E-2</v>
      </c>
      <c r="BE27" s="301">
        <v>-1.5268873764173074E-2</v>
      </c>
      <c r="BF27" s="301">
        <v>-1.9761272008649744E-2</v>
      </c>
      <c r="BG27" s="301">
        <v>-2.1262185936688827E-2</v>
      </c>
      <c r="BH27" s="301">
        <v>-1.7389486337120896E-2</v>
      </c>
      <c r="BI27" s="301">
        <v>-1.8925988078135836E-2</v>
      </c>
      <c r="BJ27" s="301" t="e">
        <v>#DIV/0!</v>
      </c>
      <c r="BK27" s="301" t="e">
        <v>#DIV/0!</v>
      </c>
      <c r="BL27" s="301" t="e">
        <v>#DIV/0!</v>
      </c>
      <c r="BM27" s="301" t="e">
        <v>#DIV/0!</v>
      </c>
      <c r="BN27" s="301" t="e">
        <v>#DIV/0!</v>
      </c>
      <c r="BO27" s="301" t="e">
        <v>#DIV/0!</v>
      </c>
      <c r="BP27" s="301" t="e">
        <v>#DIV/0!</v>
      </c>
      <c r="BQ27" s="301" t="e">
        <v>#DIV/0!</v>
      </c>
      <c r="BR27" s="301" t="e">
        <v>#DIV/0!</v>
      </c>
      <c r="BS27" s="301" t="e">
        <v>#DIV/0!</v>
      </c>
      <c r="BT27" s="301" t="e">
        <v>#DIV/0!</v>
      </c>
      <c r="BU27" s="301" t="e">
        <v>#DIV/0!</v>
      </c>
    </row>
    <row r="28" spans="1:73" ht="18" x14ac:dyDescent="0.3">
      <c r="A28" s="289" t="s">
        <v>178</v>
      </c>
      <c r="B28" s="299">
        <v>-1</v>
      </c>
      <c r="C28" s="299">
        <v>-1</v>
      </c>
      <c r="D28" s="299">
        <v>-1</v>
      </c>
      <c r="E28" s="299">
        <v>-1</v>
      </c>
      <c r="F28" s="299">
        <v>-1</v>
      </c>
      <c r="G28" s="299">
        <v>-1</v>
      </c>
      <c r="H28" s="299">
        <v>-1</v>
      </c>
      <c r="I28" s="299">
        <v>3.6522856467534393E-2</v>
      </c>
      <c r="J28" s="299">
        <v>4.8339937053088589E-2</v>
      </c>
      <c r="K28" s="299">
        <v>0.10312568960096669</v>
      </c>
      <c r="L28" s="299">
        <v>0.15426332449225821</v>
      </c>
      <c r="M28" s="299">
        <v>9.2712072210555885E-2</v>
      </c>
      <c r="N28" s="299">
        <v>0.1274428403684007</v>
      </c>
      <c r="O28" s="299">
        <v>0.13967110826100138</v>
      </c>
      <c r="P28" s="299">
        <v>0.13707859863140848</v>
      </c>
      <c r="Q28" s="299">
        <v>0.12601105812954727</v>
      </c>
      <c r="R28" s="299">
        <v>0.17072946567105496</v>
      </c>
      <c r="S28" s="299">
        <v>0.18313181834865722</v>
      </c>
      <c r="T28" s="299">
        <v>0.13843505403972989</v>
      </c>
      <c r="U28" s="299">
        <v>0.13258913935648908</v>
      </c>
      <c r="V28" s="299">
        <v>0.11158092560388755</v>
      </c>
      <c r="W28" s="299">
        <v>7.5227114489929692E-2</v>
      </c>
      <c r="X28" s="299">
        <v>2.6951130370881815E-2</v>
      </c>
      <c r="Y28" s="299">
        <v>7.8128299847206595E-3</v>
      </c>
      <c r="Z28" s="299">
        <v>2.2176065303919801E-2</v>
      </c>
      <c r="AA28" s="299">
        <v>2.7065924160502464E-2</v>
      </c>
      <c r="AB28" s="299">
        <v>2.0020459530131207E-2</v>
      </c>
      <c r="AC28" s="299">
        <v>3.0641997263287868E-2</v>
      </c>
      <c r="AD28" s="299">
        <v>-1.0875068163858082E-3</v>
      </c>
      <c r="AE28" s="299">
        <v>-9.4352494536662501E-3</v>
      </c>
      <c r="AF28" s="299">
        <v>-2.5623192035912901E-3</v>
      </c>
      <c r="AG28" s="299">
        <v>-1.1672292079227486E-2</v>
      </c>
      <c r="AH28" s="299">
        <v>7.1241249634681481E-3</v>
      </c>
      <c r="AI28" s="299">
        <v>-1.4758130349744603E-3</v>
      </c>
      <c r="AJ28" s="299">
        <v>1.706914900975165E-2</v>
      </c>
      <c r="AK28" s="301">
        <v>2.2588345977527569E-2</v>
      </c>
      <c r="AL28" s="301">
        <v>3.9400169880716485E-2</v>
      </c>
      <c r="AM28" s="301">
        <v>2.7595013850503891E-2</v>
      </c>
      <c r="AN28" s="301">
        <v>2.6444222500135339E-2</v>
      </c>
      <c r="AO28" s="301">
        <v>-7.4754750147754123E-4</v>
      </c>
      <c r="AP28" s="301">
        <v>1.7634193449661328E-2</v>
      </c>
      <c r="AQ28" s="301">
        <v>1.6930864192095108E-2</v>
      </c>
      <c r="AR28" s="301">
        <v>6.5553608968851318E-3</v>
      </c>
      <c r="AS28" s="301">
        <v>1.2751832694360976E-2</v>
      </c>
      <c r="AT28" s="301">
        <v>-5.1086642392573767E-3</v>
      </c>
      <c r="AU28" s="301">
        <v>-1.3481168940967847E-2</v>
      </c>
      <c r="AV28" s="301">
        <v>-2.5549643050979287E-2</v>
      </c>
      <c r="AW28" s="301">
        <v>-2.0509772091774181E-2</v>
      </c>
      <c r="AX28" s="301">
        <v>-1.5307322629073528E-2</v>
      </c>
      <c r="AY28" s="301">
        <v>-1.3341948135292103E-2</v>
      </c>
      <c r="AZ28" s="301">
        <v>-1.4740210861829306E-2</v>
      </c>
      <c r="BA28" s="301">
        <v>-1.4631056169850831E-2</v>
      </c>
      <c r="BB28" s="301">
        <v>-1.9629457652875937E-2</v>
      </c>
      <c r="BC28" s="301">
        <v>-5.4686655994951039E-3</v>
      </c>
      <c r="BD28" s="301">
        <v>-8.706813157280946E-3</v>
      </c>
      <c r="BE28" s="301">
        <v>-1.0698223676159246E-2</v>
      </c>
      <c r="BF28" s="301">
        <v>8.6025602426076375E-4</v>
      </c>
      <c r="BG28" s="301">
        <v>1.3964465876705967E-2</v>
      </c>
      <c r="BH28" s="301">
        <v>1.0810621271923893E-3</v>
      </c>
      <c r="BI28" s="301">
        <v>1.6725391735585626E-2</v>
      </c>
      <c r="BJ28" s="301" t="e">
        <v>#DIV/0!</v>
      </c>
      <c r="BK28" s="301" t="e">
        <v>#DIV/0!</v>
      </c>
      <c r="BL28" s="301" t="e">
        <v>#DIV/0!</v>
      </c>
      <c r="BM28" s="301" t="e">
        <v>#DIV/0!</v>
      </c>
      <c r="BN28" s="301" t="e">
        <v>#DIV/0!</v>
      </c>
      <c r="BO28" s="301" t="e">
        <v>#DIV/0!</v>
      </c>
      <c r="BP28" s="301" t="e">
        <v>#DIV/0!</v>
      </c>
      <c r="BQ28" s="301" t="e">
        <v>#DIV/0!</v>
      </c>
      <c r="BR28" s="301" t="e">
        <v>#DIV/0!</v>
      </c>
      <c r="BS28" s="301" t="e">
        <v>#DIV/0!</v>
      </c>
      <c r="BT28" s="301" t="e">
        <v>#DIV/0!</v>
      </c>
      <c r="BU28" s="301" t="e">
        <v>#DIV/0!</v>
      </c>
    </row>
    <row r="29" spans="1:73" ht="18" x14ac:dyDescent="0.3">
      <c r="A29" s="289" t="s">
        <v>179</v>
      </c>
      <c r="B29" s="299">
        <v>-1</v>
      </c>
      <c r="C29" s="299">
        <v>-1</v>
      </c>
      <c r="D29" s="299">
        <v>-1</v>
      </c>
      <c r="E29" s="299">
        <v>-1</v>
      </c>
      <c r="F29" s="299">
        <v>-1</v>
      </c>
      <c r="G29" s="299">
        <v>-1</v>
      </c>
      <c r="H29" s="299">
        <v>-1</v>
      </c>
      <c r="I29" s="299">
        <v>-6.6776696440762784E-2</v>
      </c>
      <c r="J29" s="299">
        <v>-6.6749278387508992E-2</v>
      </c>
      <c r="K29" s="299">
        <v>-6.6749278387508992E-2</v>
      </c>
      <c r="L29" s="299">
        <v>-6.4364120197990982E-2</v>
      </c>
      <c r="M29" s="299">
        <v>-6.4364120197990982E-2</v>
      </c>
      <c r="N29" s="299">
        <v>-7.5119706597601921E-2</v>
      </c>
      <c r="O29" s="299">
        <v>-4.3569395543571199E-2</v>
      </c>
      <c r="P29" s="299">
        <v>-4.3569395543571199E-2</v>
      </c>
      <c r="Q29" s="299">
        <v>-4.3569395543571199E-2</v>
      </c>
      <c r="R29" s="299">
        <v>-1.7284113887035102E-2</v>
      </c>
      <c r="S29" s="299">
        <v>-1.7284113887035102E-2</v>
      </c>
      <c r="T29" s="299">
        <v>-1.7284113887035102E-2</v>
      </c>
      <c r="U29" s="299">
        <v>2.6840745121625043E-2</v>
      </c>
      <c r="V29" s="299">
        <v>2.6840745121625043E-2</v>
      </c>
      <c r="W29" s="299">
        <v>2.6840745121625043E-2</v>
      </c>
      <c r="X29" s="299">
        <v>4.7197656722337111E-2</v>
      </c>
      <c r="Y29" s="299">
        <v>4.7197656722337111E-2</v>
      </c>
      <c r="Z29" s="299">
        <v>5.9374185008045588E-2</v>
      </c>
      <c r="AA29" s="299">
        <v>6.2014614110614819E-3</v>
      </c>
      <c r="AB29" s="299">
        <v>6.2014614110614819E-3</v>
      </c>
      <c r="AC29" s="299">
        <v>6.2014614110614819E-3</v>
      </c>
      <c r="AD29" s="299">
        <v>-3.0902547580925033E-2</v>
      </c>
      <c r="AE29" s="299">
        <v>-3.0902547580925033E-2</v>
      </c>
      <c r="AF29" s="299">
        <v>-3.0902547580925033E-2</v>
      </c>
      <c r="AG29" s="299">
        <v>-5.5077409386627085E-2</v>
      </c>
      <c r="AH29" s="299">
        <v>-5.5077409386627085E-2</v>
      </c>
      <c r="AI29" s="299">
        <v>-5.5077409386627085E-2</v>
      </c>
      <c r="AJ29" s="299">
        <v>-0.11228968581317567</v>
      </c>
      <c r="AK29" s="301">
        <v>-0.11228968581317567</v>
      </c>
      <c r="AL29" s="301">
        <v>-0.11228968581317567</v>
      </c>
      <c r="AM29" s="301">
        <v>-5.289137938106403E-2</v>
      </c>
      <c r="AN29" s="301">
        <v>-5.289137938106403E-2</v>
      </c>
      <c r="AO29" s="301">
        <v>-5.289137938106403E-2</v>
      </c>
      <c r="AP29" s="301">
        <v>-3.1541848537081751E-2</v>
      </c>
      <c r="AQ29" s="301">
        <v>-3.1541848537081751E-2</v>
      </c>
      <c r="AR29" s="301">
        <v>-3.1541848537081751E-2</v>
      </c>
      <c r="AS29" s="301">
        <v>-3.3423579424676664E-2</v>
      </c>
      <c r="AT29" s="301">
        <v>-3.3423579424676664E-2</v>
      </c>
      <c r="AU29" s="301">
        <v>-3.3423579424676664E-2</v>
      </c>
      <c r="AV29" s="301">
        <v>4.1762548925065035E-2</v>
      </c>
      <c r="AW29" s="301">
        <v>4.1762548925065035E-2</v>
      </c>
      <c r="AX29" s="301">
        <v>4.1762548925065035E-2</v>
      </c>
      <c r="AY29" s="301">
        <v>8.345139373608923E-3</v>
      </c>
      <c r="AZ29" s="301">
        <v>8.345139373608923E-3</v>
      </c>
      <c r="BA29" s="301">
        <v>8.345139373608923E-3</v>
      </c>
      <c r="BB29" s="301">
        <v>1.3476593896006639E-2</v>
      </c>
      <c r="BC29" s="301">
        <v>1.3476593896006639E-2</v>
      </c>
      <c r="BD29" s="301">
        <v>1.3476593896006639E-2</v>
      </c>
      <c r="BE29" s="301">
        <v>2.207790799533238E-2</v>
      </c>
      <c r="BF29" s="301">
        <v>2.207790799533238E-2</v>
      </c>
      <c r="BG29" s="301">
        <v>2.207790799533238E-2</v>
      </c>
      <c r="BH29" s="301">
        <v>-1.4269072267959926E-2</v>
      </c>
      <c r="BI29" s="301">
        <v>-1.4269072267959926E-2</v>
      </c>
      <c r="BJ29" s="301" t="e">
        <v>#DIV/0!</v>
      </c>
      <c r="BK29" s="301" t="e">
        <v>#DIV/0!</v>
      </c>
      <c r="BL29" s="301" t="e">
        <v>#DIV/0!</v>
      </c>
      <c r="BM29" s="301" t="e">
        <v>#DIV/0!</v>
      </c>
      <c r="BN29" s="301" t="e">
        <v>#DIV/0!</v>
      </c>
      <c r="BO29" s="301" t="e">
        <v>#DIV/0!</v>
      </c>
      <c r="BP29" s="301" t="e">
        <v>#DIV/0!</v>
      </c>
      <c r="BQ29" s="301" t="e">
        <v>#DIV/0!</v>
      </c>
      <c r="BR29" s="301" t="e">
        <v>#DIV/0!</v>
      </c>
      <c r="BS29" s="301" t="e">
        <v>#DIV/0!</v>
      </c>
      <c r="BT29" s="301" t="e">
        <v>#DIV/0!</v>
      </c>
      <c r="BU29" s="301" t="e">
        <v>#DIV/0!</v>
      </c>
    </row>
    <row r="30" spans="1:73" ht="18" x14ac:dyDescent="0.3">
      <c r="A30" s="289" t="s">
        <v>180</v>
      </c>
      <c r="B30" s="299">
        <v>-1</v>
      </c>
      <c r="C30" s="299">
        <v>-1</v>
      </c>
      <c r="D30" s="299">
        <v>-1</v>
      </c>
      <c r="E30" s="299">
        <v>-1</v>
      </c>
      <c r="F30" s="299">
        <v>-1</v>
      </c>
      <c r="G30" s="299">
        <v>-1</v>
      </c>
      <c r="H30" s="299">
        <v>-1</v>
      </c>
      <c r="I30" s="299">
        <v>1.0174211325638449E-2</v>
      </c>
      <c r="J30" s="299">
        <v>5.7477364521235419E-2</v>
      </c>
      <c r="K30" s="299">
        <v>1.6025714702155636E-2</v>
      </c>
      <c r="L30" s="299">
        <v>3.5496788797354961E-2</v>
      </c>
      <c r="M30" s="299">
        <v>9.7454835716479504E-2</v>
      </c>
      <c r="N30" s="299">
        <v>-6.3755031879240143E-3</v>
      </c>
      <c r="O30" s="299">
        <v>-2.3227171566166938E-2</v>
      </c>
      <c r="P30" s="299">
        <v>2.7801292507273478E-2</v>
      </c>
      <c r="Q30" s="299">
        <v>5.7991038119576288E-2</v>
      </c>
      <c r="R30" s="299">
        <v>4.0261552100572473E-2</v>
      </c>
      <c r="S30" s="299">
        <v>3.7521553962508003E-2</v>
      </c>
      <c r="T30" s="299">
        <v>7.3338968974684615E-2</v>
      </c>
      <c r="U30" s="299">
        <v>-5.3194546295507461E-3</v>
      </c>
      <c r="V30" s="299">
        <v>-1.9263200062561436E-3</v>
      </c>
      <c r="W30" s="299">
        <v>9.4508180698484878E-3</v>
      </c>
      <c r="X30" s="299">
        <v>4.8342462319181267E-2</v>
      </c>
      <c r="Y30" s="299">
        <v>-2.2147355465077734E-2</v>
      </c>
      <c r="Z30" s="299">
        <v>1.6084266880154408E-2</v>
      </c>
      <c r="AA30" s="299">
        <v>7.4811561513987268E-2</v>
      </c>
      <c r="AB30" s="299">
        <v>8.2717031750817238E-2</v>
      </c>
      <c r="AC30" s="299">
        <v>-1.2931562314602019E-2</v>
      </c>
      <c r="AD30" s="299">
        <v>6.5437474085676239E-2</v>
      </c>
      <c r="AE30" s="299">
        <v>3.0697670504999053E-2</v>
      </c>
      <c r="AF30" s="299">
        <v>1.727483043843292E-2</v>
      </c>
      <c r="AG30" s="299">
        <v>2.3829201273968481E-2</v>
      </c>
      <c r="AH30" s="299">
        <v>1.1905123351276137E-2</v>
      </c>
      <c r="AI30" s="299">
        <v>-8.2384307168009374E-2</v>
      </c>
      <c r="AJ30" s="299">
        <v>-0.12777417630927157</v>
      </c>
      <c r="AK30" s="301">
        <v>-6.2691606065572114E-2</v>
      </c>
      <c r="AL30" s="301">
        <v>-5.5324027793448582E-3</v>
      </c>
      <c r="AM30" s="301">
        <v>-7.7881234942170141E-2</v>
      </c>
      <c r="AN30" s="301">
        <v>-5.3821780997339919E-2</v>
      </c>
      <c r="AO30" s="301">
        <v>-9.9083825066451636E-3</v>
      </c>
      <c r="AP30" s="301">
        <v>-8.6946536400360208E-2</v>
      </c>
      <c r="AQ30" s="301">
        <v>-7.2994756278890627E-2</v>
      </c>
      <c r="AR30" s="301">
        <v>-6.3033098363881379E-2</v>
      </c>
      <c r="AS30" s="301">
        <v>-5.2680233453386127E-2</v>
      </c>
      <c r="AT30" s="301">
        <v>-5.258346497326194E-2</v>
      </c>
      <c r="AU30" s="301">
        <v>7.4607792880205581E-2</v>
      </c>
      <c r="AV30" s="301">
        <v>7.6566718939497846E-2</v>
      </c>
      <c r="AW30" s="301">
        <v>2.498605733805781E-2</v>
      </c>
      <c r="AX30" s="301">
        <v>-7.3319020218437503E-3</v>
      </c>
      <c r="AY30" s="301">
        <v>3.3783772090780984E-2</v>
      </c>
      <c r="AZ30" s="301">
        <v>2.4807926895430432E-2</v>
      </c>
      <c r="BA30" s="301">
        <v>7.8070279632602713E-3</v>
      </c>
      <c r="BB30" s="301">
        <v>8.0306380531679711E-2</v>
      </c>
      <c r="BC30" s="301">
        <v>7.9884231100276315E-2</v>
      </c>
      <c r="BD30" s="301">
        <v>7.9747692189765074E-2</v>
      </c>
      <c r="BE30" s="301">
        <v>8.5166455986878109E-2</v>
      </c>
      <c r="BF30" s="301">
        <v>9.3513369614242947E-2</v>
      </c>
      <c r="BG30" s="301">
        <v>7.1057412236949169E-2</v>
      </c>
      <c r="BH30" s="301">
        <v>0.10200243672739284</v>
      </c>
      <c r="BI30" s="301">
        <v>9.1859290172734642E-2</v>
      </c>
      <c r="BJ30" s="301" t="e">
        <v>#DIV/0!</v>
      </c>
      <c r="BK30" s="301" t="e">
        <v>#DIV/0!</v>
      </c>
      <c r="BL30" s="301" t="e">
        <v>#DIV/0!</v>
      </c>
      <c r="BM30" s="301" t="e">
        <v>#DIV/0!</v>
      </c>
      <c r="BN30" s="301" t="e">
        <v>#DIV/0!</v>
      </c>
      <c r="BO30" s="301" t="e">
        <v>#DIV/0!</v>
      </c>
      <c r="BP30" s="301" t="e">
        <v>#DIV/0!</v>
      </c>
      <c r="BQ30" s="301" t="e">
        <v>#DIV/0!</v>
      </c>
      <c r="BR30" s="301" t="e">
        <v>#DIV/0!</v>
      </c>
      <c r="BS30" s="301" t="e">
        <v>#DIV/0!</v>
      </c>
      <c r="BT30" s="301" t="e">
        <v>#DIV/0!</v>
      </c>
      <c r="BU30" s="301" t="e">
        <v>#DIV/0!</v>
      </c>
    </row>
    <row r="31" spans="1:73" ht="18" x14ac:dyDescent="0.3">
      <c r="A31" s="291" t="s">
        <v>181</v>
      </c>
      <c r="B31" s="299">
        <v>-1</v>
      </c>
      <c r="C31" s="299">
        <v>-1</v>
      </c>
      <c r="D31" s="299">
        <v>-1</v>
      </c>
      <c r="E31" s="299">
        <v>-1</v>
      </c>
      <c r="F31" s="299">
        <v>-1</v>
      </c>
      <c r="G31" s="299">
        <v>-1</v>
      </c>
      <c r="H31" s="299">
        <v>-1</v>
      </c>
      <c r="I31" s="299">
        <v>-1</v>
      </c>
      <c r="J31" s="299">
        <v>5.2403481903572136E-2</v>
      </c>
      <c r="K31" s="299">
        <v>-1</v>
      </c>
      <c r="L31" s="299">
        <v>5.2733082329334824E-2</v>
      </c>
      <c r="M31" s="299">
        <v>5.273203958042405E-2</v>
      </c>
      <c r="N31" s="299">
        <v>6.5696797674501317E-2</v>
      </c>
      <c r="O31" s="299">
        <v>3.474995805480896E-2</v>
      </c>
      <c r="P31" s="299">
        <v>3.514000211788626E-2</v>
      </c>
      <c r="Q31" s="299">
        <v>3.4828520139323027E-2</v>
      </c>
      <c r="R31" s="299">
        <v>3.6315945544388661E-2</v>
      </c>
      <c r="S31" s="299">
        <v>3.5361987036256481E-2</v>
      </c>
      <c r="T31" s="299">
        <v>3.3672538025127041E-2</v>
      </c>
      <c r="U31" s="299">
        <v>4.1366104650848667E-2</v>
      </c>
      <c r="V31" s="299">
        <v>-1.6240680892054438E-2</v>
      </c>
      <c r="W31" s="299">
        <v>-1.3428288407174804E-2</v>
      </c>
      <c r="X31" s="299">
        <v>-2.0448676753841988E-2</v>
      </c>
      <c r="Y31" s="299">
        <v>-2.2938511248477678E-2</v>
      </c>
      <c r="Z31" s="299">
        <v>-3.3811655486329695E-2</v>
      </c>
      <c r="AA31" s="299">
        <v>4.9617714031142679E-3</v>
      </c>
      <c r="AB31" s="299">
        <v>5.7295363493861107E-3</v>
      </c>
      <c r="AC31" s="299">
        <v>5.7487368829045593E-3</v>
      </c>
      <c r="AD31" s="299">
        <v>1.1263164750798582E-2</v>
      </c>
      <c r="AE31" s="299">
        <v>1.3029730553945296E-2</v>
      </c>
      <c r="AF31" s="299">
        <v>1.2814257820230601E-2</v>
      </c>
      <c r="AG31" s="299">
        <v>1.7052177422902215E-2</v>
      </c>
      <c r="AH31" s="299">
        <v>1.9312814754731011E-2</v>
      </c>
      <c r="AI31" s="299">
        <v>1.4940711307528609E-2</v>
      </c>
      <c r="AJ31" s="299">
        <v>8.486284413330436E-3</v>
      </c>
      <c r="AK31" s="301">
        <v>1.1292628336831978E-2</v>
      </c>
      <c r="AL31" s="301">
        <v>1.1595329528517384E-2</v>
      </c>
      <c r="AM31" s="301">
        <v>5.0775963767406562E-3</v>
      </c>
      <c r="AN31" s="301">
        <v>4.4643740347718452E-3</v>
      </c>
      <c r="AO31" s="301">
        <v>2.2667735832833102E-3</v>
      </c>
      <c r="AP31" s="301">
        <v>-5.2033943273948058E-3</v>
      </c>
      <c r="AQ31" s="301">
        <v>-3.376494520263118E-3</v>
      </c>
      <c r="AR31" s="301">
        <v>-1.2927164399106905E-3</v>
      </c>
      <c r="AS31" s="301">
        <v>-7.331592655069108E-3</v>
      </c>
      <c r="AT31" s="301">
        <v>-7.9291914604705527E-3</v>
      </c>
      <c r="AU31" s="301">
        <v>-7.4289577553808828E-3</v>
      </c>
      <c r="AV31" s="301">
        <v>8.4846869883312692E-3</v>
      </c>
      <c r="AW31" s="301">
        <v>6.7788383957871901E-3</v>
      </c>
      <c r="AX31" s="301">
        <v>5.76079959232767E-3</v>
      </c>
      <c r="AY31" s="301">
        <v>2.7639013937643675E-3</v>
      </c>
      <c r="AZ31" s="301">
        <v>2.6644105790452066E-3</v>
      </c>
      <c r="BA31" s="301">
        <v>4.6821154511307306E-3</v>
      </c>
      <c r="BB31" s="301">
        <v>6.4598128798214471E-3</v>
      </c>
      <c r="BC31" s="301">
        <v>3.5965958854315971E-3</v>
      </c>
      <c r="BD31" s="301">
        <v>2.3283895405619148E-3</v>
      </c>
      <c r="BE31" s="301">
        <v>-1.1300306463113086E-2</v>
      </c>
      <c r="BF31" s="301">
        <v>-1.3069190890990345E-2</v>
      </c>
      <c r="BG31" s="301">
        <v>-1.269470783534421E-2</v>
      </c>
      <c r="BH31" s="301">
        <v>-1.7144804440901606E-2</v>
      </c>
      <c r="BI31" s="301">
        <v>-1.4501195813259149E-2</v>
      </c>
      <c r="BJ31" s="301" t="e">
        <v>#DIV/0!</v>
      </c>
      <c r="BK31" s="301" t="e">
        <v>#DIV/0!</v>
      </c>
      <c r="BL31" s="301" t="e">
        <v>#DIV/0!</v>
      </c>
      <c r="BM31" s="301" t="e">
        <v>#DIV/0!</v>
      </c>
      <c r="BN31" s="301" t="e">
        <v>#DIV/0!</v>
      </c>
      <c r="BO31" s="301" t="e">
        <v>#DIV/0!</v>
      </c>
      <c r="BP31" s="301" t="e">
        <v>#DIV/0!</v>
      </c>
      <c r="BQ31" s="301" t="e">
        <v>#DIV/0!</v>
      </c>
      <c r="BR31" s="301" t="e">
        <v>#DIV/0!</v>
      </c>
      <c r="BS31" s="301" t="e">
        <v>#DIV/0!</v>
      </c>
      <c r="BT31" s="301" t="e">
        <v>#DIV/0!</v>
      </c>
      <c r="BU31" s="301" t="e">
        <v>#DIV/0!</v>
      </c>
    </row>
    <row r="32" spans="1:73" ht="18.5" thickBot="1" x14ac:dyDescent="0.35">
      <c r="A32" s="290" t="s">
        <v>36</v>
      </c>
      <c r="B32" s="298">
        <v>-1</v>
      </c>
      <c r="C32" s="298">
        <v>-1</v>
      </c>
      <c r="D32" s="298">
        <v>-1</v>
      </c>
      <c r="E32" s="298">
        <v>-1</v>
      </c>
      <c r="F32" s="298">
        <v>-1</v>
      </c>
      <c r="G32" s="298">
        <v>-1</v>
      </c>
      <c r="H32" s="298">
        <v>-1</v>
      </c>
      <c r="I32" s="298">
        <v>-2.0498586716827916E-2</v>
      </c>
      <c r="J32" s="310">
        <v>3.4389770132092767E-3</v>
      </c>
      <c r="K32" s="298">
        <v>3.1633731831459677E-4</v>
      </c>
      <c r="L32" s="298">
        <v>2.288227616165095E-3</v>
      </c>
      <c r="M32" s="298">
        <v>2.0571532571533879E-4</v>
      </c>
      <c r="N32" s="298">
        <v>5.9672161116086642E-4</v>
      </c>
      <c r="O32" s="298">
        <v>-3.3203570773839841E-3</v>
      </c>
      <c r="P32" s="298">
        <v>-3.9757685699965961E-3</v>
      </c>
      <c r="Q32" s="298">
        <v>1.0454179838260469E-2</v>
      </c>
      <c r="R32" s="298">
        <v>1.1395557659180655E-2</v>
      </c>
      <c r="S32" s="298">
        <v>1.7746844497519287E-3</v>
      </c>
      <c r="T32" s="298">
        <v>1.0157330659151143E-2</v>
      </c>
      <c r="U32" s="298">
        <v>2.8305413589759132E-2</v>
      </c>
      <c r="V32" s="298">
        <v>7.4441024135363243E-3</v>
      </c>
      <c r="W32" s="298">
        <v>3.5458050477155112E-3</v>
      </c>
      <c r="X32" s="298">
        <v>-1.0334974759316995E-2</v>
      </c>
      <c r="Y32" s="298">
        <v>-7.4163546818309944E-3</v>
      </c>
      <c r="Z32" s="302">
        <v>-9.6664228942962005E-3</v>
      </c>
      <c r="AA32" s="302">
        <v>-1.08021471311881E-2</v>
      </c>
      <c r="AB32" s="302">
        <v>-1.60399144943425E-2</v>
      </c>
      <c r="AC32" s="302">
        <v>-1.3461090228275796E-2</v>
      </c>
      <c r="AD32" s="302">
        <v>-7.4497683191721009E-3</v>
      </c>
      <c r="AE32" s="302">
        <v>2.3468522958771665E-3</v>
      </c>
      <c r="AF32" s="302">
        <v>-7.9662394430185524E-3</v>
      </c>
      <c r="AG32" s="302">
        <v>-2.8936252198463186E-2</v>
      </c>
      <c r="AH32" s="302">
        <v>-3.5650178541985711E-2</v>
      </c>
      <c r="AI32" s="302">
        <v>-3.1319289270767769E-2</v>
      </c>
      <c r="AJ32" s="302">
        <v>-3.7281393429194898E-3</v>
      </c>
      <c r="AK32" s="303">
        <v>3.0154427077284662E-3</v>
      </c>
      <c r="AL32" s="303">
        <v>3.0207473525751816E-3</v>
      </c>
      <c r="AM32" s="303">
        <v>1.1215521956495778E-2</v>
      </c>
      <c r="AN32" s="303">
        <v>2.371435751448514E-2</v>
      </c>
      <c r="AO32" s="303">
        <v>2.7053975463240398E-3</v>
      </c>
      <c r="AP32" s="303">
        <v>-1.2449883729117595E-2</v>
      </c>
      <c r="AQ32" s="303">
        <v>-7.9523228756311903E-3</v>
      </c>
      <c r="AR32" s="303">
        <v>-1.6622635323428225E-2</v>
      </c>
      <c r="AS32" s="303">
        <v>-3.811263098539075E-3</v>
      </c>
      <c r="AT32" s="303">
        <v>8.0181704752415595E-3</v>
      </c>
      <c r="AU32" s="303">
        <v>2.0293741500676532E-2</v>
      </c>
      <c r="AV32" s="303">
        <v>-4.9410089471331187E-3</v>
      </c>
      <c r="AW32" s="303">
        <v>-9.3383677694582889E-3</v>
      </c>
      <c r="AX32" s="303">
        <v>-1.998185323324897E-2</v>
      </c>
      <c r="AY32" s="303">
        <v>-1.679313668638327E-2</v>
      </c>
      <c r="AZ32" s="303">
        <v>-3.3210754833517986E-2</v>
      </c>
      <c r="BA32" s="303">
        <v>-1.8703890408980461E-2</v>
      </c>
      <c r="BB32" s="303">
        <v>-4.796392637784197E-3</v>
      </c>
      <c r="BC32" s="303">
        <v>-4.8738960599082892E-3</v>
      </c>
      <c r="BD32" s="303">
        <v>7.4693130964504917E-3</v>
      </c>
      <c r="BE32" s="303">
        <v>-2.9727235289115361E-3</v>
      </c>
      <c r="BF32" s="303">
        <v>-1.4196625867379797E-4</v>
      </c>
      <c r="BG32" s="303">
        <v>-1.4103186141035673E-2</v>
      </c>
      <c r="BH32" s="303">
        <v>5.1214192105131229E-3</v>
      </c>
      <c r="BI32" s="303">
        <v>3.4518099185940621E-3</v>
      </c>
      <c r="BJ32" s="303" t="e">
        <v>#DIV/0!</v>
      </c>
      <c r="BK32" s="303" t="e">
        <v>#DIV/0!</v>
      </c>
      <c r="BL32" s="303" t="e">
        <v>#DIV/0!</v>
      </c>
      <c r="BM32" s="303" t="e">
        <v>#DIV/0!</v>
      </c>
      <c r="BN32" s="303" t="e">
        <v>#DIV/0!</v>
      </c>
      <c r="BO32" s="303" t="e">
        <v>#DIV/0!</v>
      </c>
      <c r="BP32" s="303" t="e">
        <v>#DIV/0!</v>
      </c>
      <c r="BQ32" s="303" t="e">
        <v>#DIV/0!</v>
      </c>
      <c r="BR32" s="303" t="e">
        <v>#DIV/0!</v>
      </c>
      <c r="BS32" s="303" t="e">
        <v>#DIV/0!</v>
      </c>
      <c r="BT32" s="303" t="e">
        <v>#DIV/0!</v>
      </c>
      <c r="BU32" s="303" t="e">
        <v>#DIV/0!</v>
      </c>
    </row>
    <row r="33" spans="1:73" ht="17" thickBot="1" x14ac:dyDescent="0.4">
      <c r="A33" s="285" t="s">
        <v>184</v>
      </c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4"/>
      <c r="T33" s="284"/>
      <c r="U33" s="284"/>
      <c r="V33" s="284"/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4"/>
      <c r="AK33" s="284"/>
      <c r="AL33" s="284"/>
      <c r="AM33" s="284"/>
      <c r="AN33" s="284"/>
      <c r="AO33" s="284"/>
      <c r="AP33" s="284"/>
      <c r="AQ33" s="284"/>
      <c r="AR33" s="284"/>
      <c r="AS33" s="284"/>
      <c r="AT33" s="284"/>
      <c r="AU33" s="284"/>
      <c r="AV33" s="284"/>
      <c r="AW33" s="284"/>
      <c r="AX33" s="284"/>
      <c r="AY33" s="284"/>
      <c r="AZ33" s="284"/>
      <c r="BA33" s="284"/>
      <c r="BB33" s="284"/>
      <c r="BC33" s="284"/>
      <c r="BD33" s="284"/>
      <c r="BE33" s="284"/>
      <c r="BF33" s="284"/>
      <c r="BG33" s="284"/>
      <c r="BH33" s="284"/>
      <c r="BI33" s="284"/>
      <c r="BJ33" s="284"/>
      <c r="BK33" s="284"/>
      <c r="BL33" s="284"/>
      <c r="BM33" s="284"/>
      <c r="BN33" s="284"/>
      <c r="BO33" s="284"/>
      <c r="BP33" s="284"/>
      <c r="BQ33" s="284"/>
      <c r="BR33" s="284"/>
      <c r="BS33" s="284"/>
      <c r="BT33" s="284"/>
      <c r="BU33" s="284"/>
    </row>
    <row r="34" spans="1:73" ht="21" thickBot="1" x14ac:dyDescent="0.35">
      <c r="A34" s="293" t="s">
        <v>185</v>
      </c>
      <c r="B34" s="423">
        <v>2020</v>
      </c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3">
        <v>2019</v>
      </c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5"/>
      <c r="Z34" s="426">
        <v>2018</v>
      </c>
      <c r="AA34" s="421"/>
      <c r="AB34" s="421"/>
      <c r="AC34" s="421"/>
      <c r="AD34" s="421"/>
      <c r="AE34" s="421"/>
      <c r="AF34" s="421"/>
      <c r="AG34" s="421"/>
      <c r="AH34" s="421"/>
      <c r="AI34" s="421"/>
      <c r="AJ34" s="421"/>
      <c r="AK34" s="421"/>
      <c r="AL34" s="427">
        <v>2017</v>
      </c>
      <c r="AM34" s="428"/>
      <c r="AN34" s="428"/>
      <c r="AO34" s="428"/>
      <c r="AP34" s="428"/>
      <c r="AQ34" s="428"/>
      <c r="AR34" s="428"/>
      <c r="AS34" s="428"/>
      <c r="AT34" s="428"/>
      <c r="AU34" s="428"/>
      <c r="AV34" s="428"/>
      <c r="AW34" s="429"/>
      <c r="AX34" s="427">
        <v>2016</v>
      </c>
      <c r="AY34" s="428"/>
      <c r="AZ34" s="428"/>
      <c r="BA34" s="428"/>
      <c r="BB34" s="428"/>
      <c r="BC34" s="428"/>
      <c r="BD34" s="428"/>
      <c r="BE34" s="428"/>
      <c r="BF34" s="428"/>
      <c r="BG34" s="428"/>
      <c r="BH34" s="428"/>
      <c r="BI34" s="428"/>
      <c r="BJ34" s="421">
        <v>2015</v>
      </c>
      <c r="BK34" s="421"/>
      <c r="BL34" s="421"/>
      <c r="BM34" s="421"/>
      <c r="BN34" s="421"/>
      <c r="BO34" s="421"/>
      <c r="BP34" s="421"/>
      <c r="BQ34" s="421"/>
      <c r="BR34" s="421"/>
      <c r="BS34" s="421"/>
      <c r="BT34" s="421"/>
      <c r="BU34" s="422"/>
    </row>
    <row r="35" spans="1:73" ht="18.5" thickBot="1" x14ac:dyDescent="0.35">
      <c r="A35" s="292" t="s">
        <v>169</v>
      </c>
      <c r="B35" s="295" t="s">
        <v>51</v>
      </c>
      <c r="C35" s="296" t="s">
        <v>50</v>
      </c>
      <c r="D35" s="296" t="s">
        <v>49</v>
      </c>
      <c r="E35" s="296" t="s">
        <v>48</v>
      </c>
      <c r="F35" s="296" t="s">
        <v>47</v>
      </c>
      <c r="G35" s="296" t="s">
        <v>46</v>
      </c>
      <c r="H35" s="296" t="s">
        <v>45</v>
      </c>
      <c r="I35" s="296" t="s">
        <v>44</v>
      </c>
      <c r="J35" s="296" t="s">
        <v>43</v>
      </c>
      <c r="K35" s="296" t="s">
        <v>42</v>
      </c>
      <c r="L35" s="296" t="s">
        <v>41</v>
      </c>
      <c r="M35" s="297" t="s">
        <v>40</v>
      </c>
      <c r="N35" s="295" t="s">
        <v>51</v>
      </c>
      <c r="O35" s="296" t="s">
        <v>50</v>
      </c>
      <c r="P35" s="296" t="s">
        <v>49</v>
      </c>
      <c r="Q35" s="296" t="s">
        <v>48</v>
      </c>
      <c r="R35" s="296" t="s">
        <v>47</v>
      </c>
      <c r="S35" s="296" t="s">
        <v>46</v>
      </c>
      <c r="T35" s="296" t="s">
        <v>45</v>
      </c>
      <c r="U35" s="296" t="s">
        <v>44</v>
      </c>
      <c r="V35" s="296" t="s">
        <v>43</v>
      </c>
      <c r="W35" s="296" t="s">
        <v>42</v>
      </c>
      <c r="X35" s="296" t="s">
        <v>41</v>
      </c>
      <c r="Y35" s="297" t="s">
        <v>40</v>
      </c>
      <c r="Z35" s="295" t="s">
        <v>51</v>
      </c>
      <c r="AA35" s="296" t="s">
        <v>50</v>
      </c>
      <c r="AB35" s="296" t="s">
        <v>49</v>
      </c>
      <c r="AC35" s="296" t="s">
        <v>48</v>
      </c>
      <c r="AD35" s="296" t="s">
        <v>47</v>
      </c>
      <c r="AE35" s="296" t="s">
        <v>46</v>
      </c>
      <c r="AF35" s="296" t="s">
        <v>45</v>
      </c>
      <c r="AG35" s="296" t="s">
        <v>44</v>
      </c>
      <c r="AH35" s="296" t="s">
        <v>43</v>
      </c>
      <c r="AI35" s="296" t="s">
        <v>42</v>
      </c>
      <c r="AJ35" s="296" t="s">
        <v>41</v>
      </c>
      <c r="AK35" s="297" t="s">
        <v>40</v>
      </c>
      <c r="AL35" s="295" t="s">
        <v>51</v>
      </c>
      <c r="AM35" s="296" t="s">
        <v>50</v>
      </c>
      <c r="AN35" s="296" t="s">
        <v>49</v>
      </c>
      <c r="AO35" s="296" t="s">
        <v>48</v>
      </c>
      <c r="AP35" s="296" t="s">
        <v>47</v>
      </c>
      <c r="AQ35" s="296" t="s">
        <v>46</v>
      </c>
      <c r="AR35" s="296" t="s">
        <v>45</v>
      </c>
      <c r="AS35" s="296" t="s">
        <v>44</v>
      </c>
      <c r="AT35" s="296" t="s">
        <v>43</v>
      </c>
      <c r="AU35" s="296" t="s">
        <v>42</v>
      </c>
      <c r="AV35" s="296" t="s">
        <v>41</v>
      </c>
      <c r="AW35" s="297" t="s">
        <v>40</v>
      </c>
      <c r="AX35" s="287" t="s">
        <v>51</v>
      </c>
      <c r="AY35" s="287" t="s">
        <v>50</v>
      </c>
      <c r="AZ35" s="287" t="s">
        <v>49</v>
      </c>
      <c r="BA35" s="287" t="s">
        <v>48</v>
      </c>
      <c r="BB35" s="287" t="s">
        <v>47</v>
      </c>
      <c r="BC35" s="287" t="s">
        <v>46</v>
      </c>
      <c r="BD35" s="287" t="s">
        <v>45</v>
      </c>
      <c r="BE35" s="287" t="s">
        <v>44</v>
      </c>
      <c r="BF35" s="287" t="s">
        <v>43</v>
      </c>
      <c r="BG35" s="287" t="s">
        <v>42</v>
      </c>
      <c r="BH35" s="287" t="s">
        <v>41</v>
      </c>
      <c r="BI35" s="288" t="s">
        <v>40</v>
      </c>
      <c r="BJ35" s="287" t="s">
        <v>51</v>
      </c>
      <c r="BK35" s="287" t="s">
        <v>50</v>
      </c>
      <c r="BL35" s="287" t="s">
        <v>49</v>
      </c>
      <c r="BM35" s="287" t="s">
        <v>48</v>
      </c>
      <c r="BN35" s="287" t="s">
        <v>47</v>
      </c>
      <c r="BO35" s="287" t="s">
        <v>46</v>
      </c>
      <c r="BP35" s="287" t="s">
        <v>45</v>
      </c>
      <c r="BQ35" s="287" t="s">
        <v>44</v>
      </c>
      <c r="BR35" s="287" t="s">
        <v>43</v>
      </c>
      <c r="BS35" s="287" t="s">
        <v>42</v>
      </c>
      <c r="BT35" s="287" t="s">
        <v>41</v>
      </c>
      <c r="BU35" s="288" t="s">
        <v>40</v>
      </c>
    </row>
    <row r="36" spans="1:73" ht="18" x14ac:dyDescent="0.3">
      <c r="A36" s="289" t="s">
        <v>170</v>
      </c>
      <c r="B36" s="299" t="e">
        <v>#DIV/0!</v>
      </c>
      <c r="C36" s="299" t="e">
        <v>#DIV/0!</v>
      </c>
      <c r="D36" s="299" t="e">
        <v>#DIV/0!</v>
      </c>
      <c r="E36" s="299" t="e">
        <v>#DIV/0!</v>
      </c>
      <c r="F36" s="299" t="e">
        <v>#DIV/0!</v>
      </c>
      <c r="G36" s="299" t="e">
        <v>#DIV/0!</v>
      </c>
      <c r="H36" s="299">
        <v>-1</v>
      </c>
      <c r="I36" s="299">
        <v>-3.1099955169973437E-2</v>
      </c>
      <c r="J36" s="299">
        <v>1.5790785937684015E-2</v>
      </c>
      <c r="K36" s="299">
        <v>1.370028325949102E-2</v>
      </c>
      <c r="L36" s="299">
        <v>-5.9070885062073586E-3</v>
      </c>
      <c r="M36" s="299">
        <v>9.1210327200115238E-3</v>
      </c>
      <c r="N36" s="299">
        <v>1.0055537150204241E-2</v>
      </c>
      <c r="O36" s="299">
        <v>-4.7959999949218624E-3</v>
      </c>
      <c r="P36" s="299">
        <v>-3.2194370184594034E-2</v>
      </c>
      <c r="Q36" s="299">
        <v>2.4687616827886671E-2</v>
      </c>
      <c r="R36" s="299">
        <v>1.4718841551712991E-2</v>
      </c>
      <c r="S36" s="299">
        <v>-9.647894694608361E-3</v>
      </c>
      <c r="T36" s="299">
        <v>-3.376969025229315E-2</v>
      </c>
      <c r="U36" s="299">
        <v>4.9818163323869236E-3</v>
      </c>
      <c r="V36" s="299">
        <v>8.7216873242277337E-3</v>
      </c>
      <c r="W36" s="299">
        <v>1.9930307262469027E-2</v>
      </c>
      <c r="X36" s="299">
        <v>-2.5874861951654227E-2</v>
      </c>
      <c r="Y36" s="299">
        <v>3.1628863343639013E-2</v>
      </c>
      <c r="Z36" s="299">
        <v>-6.1382239948934991E-3</v>
      </c>
      <c r="AA36" s="299">
        <v>-3.7742661529714949E-3</v>
      </c>
      <c r="AB36" s="299">
        <v>4.7724774548483229E-3</v>
      </c>
      <c r="AC36" s="299">
        <v>6.6525330230273738E-3</v>
      </c>
      <c r="AD36" s="299">
        <v>-2.6295304870117997E-2</v>
      </c>
      <c r="AE36" s="299">
        <v>1.5965843695004311E-2</v>
      </c>
      <c r="AF36" s="299">
        <v>2.9480425240593355E-3</v>
      </c>
      <c r="AG36" s="299">
        <v>-1.2803693610697664E-2</v>
      </c>
      <c r="AH36" s="299">
        <v>-5.0493805449652873E-3</v>
      </c>
      <c r="AI36" s="299">
        <v>-1.6463488767551437E-2</v>
      </c>
      <c r="AJ36" s="299">
        <v>-4.52887965629023E-3</v>
      </c>
      <c r="AK36" s="299">
        <v>1.9561883146362424E-2</v>
      </c>
      <c r="AL36" s="299">
        <v>-1.7302978086301657E-2</v>
      </c>
      <c r="AM36" s="299">
        <v>-2.6167896095218302E-2</v>
      </c>
      <c r="AN36" s="299">
        <v>1.6355687492987103E-2</v>
      </c>
      <c r="AO36" s="299">
        <v>2.4881209724412212E-2</v>
      </c>
      <c r="AP36" s="299">
        <v>9.8885328516058468E-3</v>
      </c>
      <c r="AQ36" s="299">
        <v>-9.3179148845790039E-3</v>
      </c>
      <c r="AR36" s="299">
        <v>-4.0126727563686737E-2</v>
      </c>
      <c r="AS36" s="299">
        <v>-3.2940700101948051E-2</v>
      </c>
      <c r="AT36" s="299">
        <v>7.2205890637340175E-3</v>
      </c>
      <c r="AU36" s="299">
        <v>6.0502077552056166E-2</v>
      </c>
      <c r="AV36" s="299">
        <v>3.7413875294123322E-3</v>
      </c>
      <c r="AW36" s="299">
        <v>7.0626185841775602E-3</v>
      </c>
      <c r="AX36" s="299">
        <v>5.2589378903580286E-3</v>
      </c>
      <c r="AY36" s="299">
        <v>2.994497073824709E-3</v>
      </c>
      <c r="AZ36" s="299">
        <v>-2.9842332847590192E-2</v>
      </c>
      <c r="BA36" s="299">
        <v>-6.9376040302838726E-3</v>
      </c>
      <c r="BB36" s="299">
        <v>2.2835351168936535E-2</v>
      </c>
      <c r="BC36" s="299">
        <v>-3.06889948168797E-2</v>
      </c>
      <c r="BD36" s="299">
        <v>-6.9730347727956499E-3</v>
      </c>
      <c r="BE36" s="299">
        <v>-1.0140976722170403E-2</v>
      </c>
      <c r="BF36" s="299">
        <v>3.3017572994554767E-2</v>
      </c>
      <c r="BG36" s="299">
        <v>-1.0444735298582031E-2</v>
      </c>
      <c r="BH36" s="299">
        <v>-2.2148356965991933E-3</v>
      </c>
      <c r="BI36" s="299">
        <v>-2.0614517586064474E-2</v>
      </c>
      <c r="BJ36" s="299">
        <v>1.1586665783176908E-2</v>
      </c>
      <c r="BK36" s="299">
        <v>-3.2272857033811553E-2</v>
      </c>
      <c r="BL36" s="299">
        <v>5.9409098760836443E-3</v>
      </c>
      <c r="BM36" s="299">
        <v>2.6484786428697227E-2</v>
      </c>
      <c r="BN36" s="299">
        <v>1.8881613508415551E-2</v>
      </c>
      <c r="BO36" s="299">
        <v>-1.6213325268017442E-3</v>
      </c>
      <c r="BP36" s="299">
        <v>-2.652146131247568E-2</v>
      </c>
      <c r="BQ36" s="299">
        <v>-4.2907546593429213E-4</v>
      </c>
      <c r="BR36" s="299">
        <v>-2.2838970494495348E-3</v>
      </c>
      <c r="BS36" s="299">
        <v>1.2939657288667306E-2</v>
      </c>
      <c r="BT36" s="299">
        <v>-1.592884649674331E-3</v>
      </c>
      <c r="BU36" s="299" t="e">
        <v>#DIV/0!</v>
      </c>
    </row>
    <row r="37" spans="1:73" ht="18" x14ac:dyDescent="0.3">
      <c r="A37" s="289" t="s">
        <v>171</v>
      </c>
      <c r="B37" s="299" t="e">
        <v>#DIV/0!</v>
      </c>
      <c r="C37" s="299" t="e">
        <v>#DIV/0!</v>
      </c>
      <c r="D37" s="299" t="e">
        <v>#DIV/0!</v>
      </c>
      <c r="E37" s="299" t="e">
        <v>#DIV/0!</v>
      </c>
      <c r="F37" s="299" t="e">
        <v>#DIV/0!</v>
      </c>
      <c r="G37" s="299" t="e">
        <v>#DIV/0!</v>
      </c>
      <c r="H37" s="299">
        <v>-1</v>
      </c>
      <c r="I37" s="299">
        <v>-2.2102708046832675E-2</v>
      </c>
      <c r="J37" s="299">
        <v>1.7930701034418295E-2</v>
      </c>
      <c r="K37" s="299">
        <v>2.8227801337055158E-2</v>
      </c>
      <c r="L37" s="299">
        <v>7.1380984105833267E-3</v>
      </c>
      <c r="M37" s="299">
        <v>7.588585614923149E-3</v>
      </c>
      <c r="N37" s="299">
        <v>1.6707954379757695E-3</v>
      </c>
      <c r="O37" s="299">
        <v>1.0375805255494752E-2</v>
      </c>
      <c r="P37" s="299">
        <v>-1.6146501100831268E-2</v>
      </c>
      <c r="Q37" s="299">
        <v>-1.3111912139592841E-3</v>
      </c>
      <c r="R37" s="299">
        <v>6.5062950085952309E-3</v>
      </c>
      <c r="S37" s="299">
        <v>-5.5598378783210389E-3</v>
      </c>
      <c r="T37" s="299">
        <v>-5.9573755362629655E-3</v>
      </c>
      <c r="U37" s="299">
        <v>-4.0920196841283119E-3</v>
      </c>
      <c r="V37" s="299">
        <v>-4.3769483676252885E-2</v>
      </c>
      <c r="W37" s="299">
        <v>5.9922869046256766E-2</v>
      </c>
      <c r="X37" s="299">
        <v>1.8869974247953225E-2</v>
      </c>
      <c r="Y37" s="299">
        <v>-4.2824980131429768E-2</v>
      </c>
      <c r="Z37" s="299">
        <v>1.3431017153475722E-4</v>
      </c>
      <c r="AA37" s="299">
        <v>1.112292523174685E-2</v>
      </c>
      <c r="AB37" s="299">
        <v>6.1381815920894534E-2</v>
      </c>
      <c r="AC37" s="299">
        <v>-1.7021435417378106E-2</v>
      </c>
      <c r="AD37" s="299">
        <v>0.12680935719016539</v>
      </c>
      <c r="AE37" s="299">
        <v>-6.1703827032690728E-2</v>
      </c>
      <c r="AF37" s="299">
        <v>4.878399851113735E-2</v>
      </c>
      <c r="AG37" s="299">
        <v>-0.10733052143085819</v>
      </c>
      <c r="AH37" s="299">
        <v>1.5799558503093447E-3</v>
      </c>
      <c r="AI37" s="299">
        <v>5.4433734308329651E-2</v>
      </c>
      <c r="AJ37" s="299">
        <v>-2.1910923898566304E-2</v>
      </c>
      <c r="AK37" s="299">
        <v>-9.6377595714270958E-2</v>
      </c>
      <c r="AL37" s="299">
        <v>-1.2953629350141105E-2</v>
      </c>
      <c r="AM37" s="299">
        <v>1.316681377819906E-2</v>
      </c>
      <c r="AN37" s="299">
        <v>2.9028545466973643E-3</v>
      </c>
      <c r="AO37" s="299">
        <v>5.4301181838903645E-2</v>
      </c>
      <c r="AP37" s="299">
        <v>2.9566943811237811E-2</v>
      </c>
      <c r="AQ37" s="299">
        <v>-4.1934198976252057E-2</v>
      </c>
      <c r="AR37" s="299">
        <v>4.0922935463023613E-3</v>
      </c>
      <c r="AS37" s="299">
        <v>-4.0302419078055429E-2</v>
      </c>
      <c r="AT37" s="299">
        <v>1.5464783521536463E-2</v>
      </c>
      <c r="AU37" s="299">
        <v>0.12287437494972364</v>
      </c>
      <c r="AV37" s="299">
        <v>5.02211798743879E-4</v>
      </c>
      <c r="AW37" s="299">
        <v>-1.8986562694424447E-2</v>
      </c>
      <c r="AX37" s="299">
        <v>-1.4331575388015438E-2</v>
      </c>
      <c r="AY37" s="299">
        <v>-3.5228189611268057E-2</v>
      </c>
      <c r="AZ37" s="299">
        <v>-1.6877804110367434E-2</v>
      </c>
      <c r="BA37" s="299">
        <v>6.498136234919194E-2</v>
      </c>
      <c r="BB37" s="299">
        <v>-7.8144598725862879E-2</v>
      </c>
      <c r="BC37" s="299">
        <v>-3.2193119831819161E-2</v>
      </c>
      <c r="BD37" s="299">
        <v>-4.3182809652333787E-2</v>
      </c>
      <c r="BE37" s="299">
        <v>9.205391720262357E-3</v>
      </c>
      <c r="BF37" s="299">
        <v>1.2909224281994369E-2</v>
      </c>
      <c r="BG37" s="299">
        <v>3.3568898369276345E-2</v>
      </c>
      <c r="BH37" s="299">
        <v>3.3678219126709097E-2</v>
      </c>
      <c r="BI37" s="299">
        <v>3.1754783463384006E-2</v>
      </c>
      <c r="BJ37" s="299">
        <v>2.2697442032539206E-2</v>
      </c>
      <c r="BK37" s="299">
        <v>-7.9859466535238122E-3</v>
      </c>
      <c r="BL37" s="299">
        <v>2.5281811762401629E-2</v>
      </c>
      <c r="BM37" s="299">
        <v>2.4641599385717861E-2</v>
      </c>
      <c r="BN37" s="299">
        <v>1.2955761555819345E-2</v>
      </c>
      <c r="BO37" s="299">
        <v>-1.2407895806903935E-2</v>
      </c>
      <c r="BP37" s="299">
        <v>-6.8979615958144169E-2</v>
      </c>
      <c r="BQ37" s="299">
        <v>-6.3941478179158073E-3</v>
      </c>
      <c r="BR37" s="299">
        <v>8.0487040409531474E-3</v>
      </c>
      <c r="BS37" s="299">
        <v>-9.4554199165631792E-3</v>
      </c>
      <c r="BT37" s="299">
        <v>2.327245591306415E-2</v>
      </c>
      <c r="BU37" s="299" t="e">
        <v>#DIV/0!</v>
      </c>
    </row>
    <row r="38" spans="1:73" ht="18" x14ac:dyDescent="0.3">
      <c r="A38" s="289" t="s">
        <v>172</v>
      </c>
      <c r="B38" s="299" t="e">
        <v>#DIV/0!</v>
      </c>
      <c r="C38" s="299" t="e">
        <v>#DIV/0!</v>
      </c>
      <c r="D38" s="299" t="e">
        <v>#DIV/0!</v>
      </c>
      <c r="E38" s="299" t="e">
        <v>#DIV/0!</v>
      </c>
      <c r="F38" s="299" t="e">
        <v>#DIV/0!</v>
      </c>
      <c r="G38" s="299" t="e">
        <v>#DIV/0!</v>
      </c>
      <c r="H38" s="299">
        <v>-1</v>
      </c>
      <c r="I38" s="299">
        <v>-1.0825272593132262E-2</v>
      </c>
      <c r="J38" s="299">
        <v>-1.0693293129528936E-2</v>
      </c>
      <c r="K38" s="299">
        <v>-3.4561921264953943E-3</v>
      </c>
      <c r="L38" s="299">
        <v>-2.7239709443099835E-3</v>
      </c>
      <c r="M38" s="299">
        <v>-5.0364893226781948E-3</v>
      </c>
      <c r="N38" s="299">
        <v>-7.0460465917935311E-3</v>
      </c>
      <c r="O38" s="299">
        <v>1.3147930698953481E-2</v>
      </c>
      <c r="P38" s="299">
        <v>-1.5778712517538485E-2</v>
      </c>
      <c r="Q38" s="299">
        <v>-6.2061696387206711E-3</v>
      </c>
      <c r="R38" s="299">
        <v>-7.7827584788169313E-3</v>
      </c>
      <c r="S38" s="299">
        <v>7.4968737466369895E-3</v>
      </c>
      <c r="T38" s="299">
        <v>-2.2975443903129333E-3</v>
      </c>
      <c r="U38" s="299">
        <v>-4.3659493134016181E-3</v>
      </c>
      <c r="V38" s="299">
        <v>-6.8520737532321574E-3</v>
      </c>
      <c r="W38" s="299">
        <v>5.2698855723141147E-3</v>
      </c>
      <c r="X38" s="299">
        <v>9.7086800844756738E-3</v>
      </c>
      <c r="Y38" s="299">
        <v>8.2851211568073069E-2</v>
      </c>
      <c r="Z38" s="299">
        <v>-2.5945094957697923E-2</v>
      </c>
      <c r="AA38" s="299">
        <v>-2.7128551459872252E-2</v>
      </c>
      <c r="AB38" s="299">
        <v>-9.8519306489357472E-3</v>
      </c>
      <c r="AC38" s="299">
        <v>-1.7145959457990023E-2</v>
      </c>
      <c r="AD38" s="299">
        <v>-2.6879450633200408E-3</v>
      </c>
      <c r="AE38" s="299">
        <v>-3.5671269117280024E-3</v>
      </c>
      <c r="AF38" s="299">
        <v>6.9536685380733321E-3</v>
      </c>
      <c r="AG38" s="299">
        <v>1.0167872598128014E-2</v>
      </c>
      <c r="AH38" s="299">
        <v>-1.839717269799801E-2</v>
      </c>
      <c r="AI38" s="299">
        <v>-3.0139393698104255E-3</v>
      </c>
      <c r="AJ38" s="299">
        <v>3.7352988009013988E-3</v>
      </c>
      <c r="AK38" s="299">
        <v>1.039749601754747E-2</v>
      </c>
      <c r="AL38" s="299">
        <v>-3.8178259820826899E-3</v>
      </c>
      <c r="AM38" s="299">
        <v>1.2963353947519352E-3</v>
      </c>
      <c r="AN38" s="299">
        <v>-1.0572389953935835E-2</v>
      </c>
      <c r="AO38" s="299">
        <v>1.1017445901614131E-2</v>
      </c>
      <c r="AP38" s="299">
        <v>-1.3972973645528741E-2</v>
      </c>
      <c r="AQ38" s="299">
        <v>-1.8680444584708855E-3</v>
      </c>
      <c r="AR38" s="299">
        <v>-6.2465947235209596E-3</v>
      </c>
      <c r="AS38" s="299">
        <v>-5.4904703896621054E-3</v>
      </c>
      <c r="AT38" s="299">
        <v>-1.4551163346375739E-3</v>
      </c>
      <c r="AU38" s="299">
        <v>5.2217533974232566E-3</v>
      </c>
      <c r="AV38" s="299">
        <v>1.0592099623836893E-2</v>
      </c>
      <c r="AW38" s="299">
        <v>-5.9066166991188496E-3</v>
      </c>
      <c r="AX38" s="299">
        <v>3.3731486276655787E-3</v>
      </c>
      <c r="AY38" s="299">
        <v>2.1470579228463738E-2</v>
      </c>
      <c r="AZ38" s="299">
        <v>-9.2696014774025226E-3</v>
      </c>
      <c r="BA38" s="299">
        <v>-3.2087018005587664E-3</v>
      </c>
      <c r="BB38" s="299">
        <v>2.2522045454067552E-2</v>
      </c>
      <c r="BC38" s="299">
        <v>-8.2581432180162118E-3</v>
      </c>
      <c r="BD38" s="299">
        <v>-1.5865366495726452E-4</v>
      </c>
      <c r="BE38" s="299">
        <v>-4.7608411555021268E-3</v>
      </c>
      <c r="BF38" s="299">
        <v>-6.2973164163617756E-3</v>
      </c>
      <c r="BG38" s="299">
        <v>1.7127280455821792E-2</v>
      </c>
      <c r="BH38" s="299">
        <v>-2.7404890834203943E-3</v>
      </c>
      <c r="BI38" s="299">
        <v>1.7990562165336454E-2</v>
      </c>
      <c r="BJ38" s="299">
        <v>1.8142317260233964E-2</v>
      </c>
      <c r="BK38" s="299">
        <v>-1.8840838488561884E-3</v>
      </c>
      <c r="BL38" s="299">
        <v>-1.3708201337715886E-2</v>
      </c>
      <c r="BM38" s="299">
        <v>-1.2366402330621362E-3</v>
      </c>
      <c r="BN38" s="299">
        <v>-1.0956428946817809E-4</v>
      </c>
      <c r="BO38" s="299">
        <v>6.5666672419908423E-3</v>
      </c>
      <c r="BP38" s="299">
        <v>-6.7741981031402831E-3</v>
      </c>
      <c r="BQ38" s="299">
        <v>1.8939188570294974E-3</v>
      </c>
      <c r="BR38" s="299">
        <v>1.0252136222535624E-2</v>
      </c>
      <c r="BS38" s="299">
        <v>9.4969315066255611E-3</v>
      </c>
      <c r="BT38" s="299">
        <v>-3.2945167992457502E-3</v>
      </c>
      <c r="BU38" s="299" t="e">
        <v>#DIV/0!</v>
      </c>
    </row>
    <row r="39" spans="1:73" ht="18" x14ac:dyDescent="0.3">
      <c r="A39" s="289" t="s">
        <v>173</v>
      </c>
      <c r="B39" s="299" t="e">
        <v>#DIV/0!</v>
      </c>
      <c r="C39" s="299" t="e">
        <v>#DIV/0!</v>
      </c>
      <c r="D39" s="299" t="e">
        <v>#DIV/0!</v>
      </c>
      <c r="E39" s="299" t="e">
        <v>#DIV/0!</v>
      </c>
      <c r="F39" s="299" t="e">
        <v>#DIV/0!</v>
      </c>
      <c r="G39" s="299" t="e">
        <v>#DIV/0!</v>
      </c>
      <c r="H39" s="299">
        <v>-1</v>
      </c>
      <c r="I39" s="299">
        <v>-1.8150345969497605E-3</v>
      </c>
      <c r="J39" s="299">
        <v>-7.0926629030482191E-3</v>
      </c>
      <c r="K39" s="299">
        <v>2.4016943256423451E-2</v>
      </c>
      <c r="L39" s="299">
        <v>-1.6781237363525991E-2</v>
      </c>
      <c r="M39" s="299">
        <v>2.8642614448461723E-2</v>
      </c>
      <c r="N39" s="299">
        <v>-1.1804938161939171E-2</v>
      </c>
      <c r="O39" s="299">
        <v>-1.1131233123339523E-2</v>
      </c>
      <c r="P39" s="299">
        <v>-3.162595724837125E-4</v>
      </c>
      <c r="Q39" s="299">
        <v>9.6779211036255308E-3</v>
      </c>
      <c r="R39" s="299">
        <v>-1.3351992673728552E-2</v>
      </c>
      <c r="S39" s="299">
        <v>-9.3022998343998964E-3</v>
      </c>
      <c r="T39" s="299">
        <v>-1.7684343947620529E-2</v>
      </c>
      <c r="U39" s="299">
        <v>-1.0116227214687412E-2</v>
      </c>
      <c r="V39" s="299">
        <v>-7.0822129123460087E-5</v>
      </c>
      <c r="W39" s="299">
        <v>5.0685174635176633E-3</v>
      </c>
      <c r="X39" s="299">
        <v>8.2574982303706967E-4</v>
      </c>
      <c r="Y39" s="299">
        <v>-2.0910985224320555E-4</v>
      </c>
      <c r="Z39" s="299">
        <v>1.3653769606433386E-2</v>
      </c>
      <c r="AA39" s="299">
        <v>-2.1583080739749905E-3</v>
      </c>
      <c r="AB39" s="299">
        <v>4.0937481516281071E-3</v>
      </c>
      <c r="AC39" s="299">
        <v>4.5227254718409604E-3</v>
      </c>
      <c r="AD39" s="299">
        <v>2.9030313298128441E-4</v>
      </c>
      <c r="AE39" s="299">
        <v>8.779715577875713E-3</v>
      </c>
      <c r="AF39" s="299">
        <v>1.0746652131495393E-2</v>
      </c>
      <c r="AG39" s="299">
        <v>-8.819333446323796E-3</v>
      </c>
      <c r="AH39" s="299">
        <v>-1.0175990287589864E-2</v>
      </c>
      <c r="AI39" s="299">
        <v>-3.3910245917879722E-3</v>
      </c>
      <c r="AJ39" s="299">
        <v>3.3409084576041526E-3</v>
      </c>
      <c r="AK39" s="299">
        <v>-1.2240146540941632E-3</v>
      </c>
      <c r="AL39" s="299">
        <v>8.6096969500339959E-3</v>
      </c>
      <c r="AM39" s="299">
        <v>7.5210957775393439E-3</v>
      </c>
      <c r="AN39" s="299">
        <v>3.5560962735383672E-3</v>
      </c>
      <c r="AO39" s="299">
        <v>1.1906765400471642E-2</v>
      </c>
      <c r="AP39" s="299">
        <v>-5.4375190979543131E-3</v>
      </c>
      <c r="AQ39" s="299">
        <v>-1.0240683895627711E-2</v>
      </c>
      <c r="AR39" s="299">
        <v>8.0872242883096579E-3</v>
      </c>
      <c r="AS39" s="299">
        <v>-1.2218384022770978E-2</v>
      </c>
      <c r="AT39" s="299">
        <v>-2.9685764049168784E-3</v>
      </c>
      <c r="AU39" s="299">
        <v>2.8145164347261886E-3</v>
      </c>
      <c r="AV39" s="299">
        <v>1.3672792369494591E-2</v>
      </c>
      <c r="AW39" s="299">
        <v>6.9275605310783472E-3</v>
      </c>
      <c r="AX39" s="299">
        <v>6.9342942081540571E-3</v>
      </c>
      <c r="AY39" s="299">
        <v>3.6970064236228062E-3</v>
      </c>
      <c r="AZ39" s="299">
        <v>-1.3499241903337511E-3</v>
      </c>
      <c r="BA39" s="299">
        <v>-5.007688020451373E-3</v>
      </c>
      <c r="BB39" s="299">
        <v>2.3754203257377871E-3</v>
      </c>
      <c r="BC39" s="299">
        <v>1.5331065349728501E-3</v>
      </c>
      <c r="BD39" s="299">
        <v>3.017941829198012E-3</v>
      </c>
      <c r="BE39" s="299">
        <v>2.387844819140561E-5</v>
      </c>
      <c r="BF39" s="299">
        <v>1.3667373977412911E-3</v>
      </c>
      <c r="BG39" s="299">
        <v>-2.5366620222397884E-3</v>
      </c>
      <c r="BH39" s="299">
        <v>2.3833073141807937E-3</v>
      </c>
      <c r="BI39" s="299">
        <v>-1.1425301577250302E-3</v>
      </c>
      <c r="BJ39" s="299">
        <v>1.9197801562174099E-3</v>
      </c>
      <c r="BK39" s="299">
        <v>-1.3799016689430843E-4</v>
      </c>
      <c r="BL39" s="299">
        <v>-4.2573149703439839E-3</v>
      </c>
      <c r="BM39" s="299">
        <v>-3.8974165326800536E-3</v>
      </c>
      <c r="BN39" s="299">
        <v>-4.8404527927239371E-3</v>
      </c>
      <c r="BO39" s="299">
        <v>-1.3660243560349006E-2</v>
      </c>
      <c r="BP39" s="299">
        <v>-8.0029757407351632E-4</v>
      </c>
      <c r="BQ39" s="299">
        <v>-1.3417218666222475E-2</v>
      </c>
      <c r="BR39" s="299">
        <v>-1.853848866160468E-3</v>
      </c>
      <c r="BS39" s="299">
        <v>9.7963553657274272E-3</v>
      </c>
      <c r="BT39" s="299">
        <v>-1.3176614714241808E-2</v>
      </c>
      <c r="BU39" s="299" t="e">
        <v>#DIV/0!</v>
      </c>
    </row>
    <row r="40" spans="1:73" ht="18" x14ac:dyDescent="0.3">
      <c r="A40" s="289" t="s">
        <v>174</v>
      </c>
      <c r="B40" s="299" t="e">
        <v>#DIV/0!</v>
      </c>
      <c r="C40" s="299" t="e">
        <v>#DIV/0!</v>
      </c>
      <c r="D40" s="299" t="e">
        <v>#DIV/0!</v>
      </c>
      <c r="E40" s="299" t="e">
        <v>#DIV/0!</v>
      </c>
      <c r="F40" s="299" t="e">
        <v>#DIV/0!</v>
      </c>
      <c r="G40" s="299" t="e">
        <v>#DIV/0!</v>
      </c>
      <c r="H40" s="299">
        <v>-1</v>
      </c>
      <c r="I40" s="299">
        <v>-9.1046476339634586E-3</v>
      </c>
      <c r="J40" s="299">
        <v>1.1988129671383074E-3</v>
      </c>
      <c r="K40" s="299">
        <v>8.2852804291220217E-3</v>
      </c>
      <c r="L40" s="299">
        <v>-7.6159935865317552E-3</v>
      </c>
      <c r="M40" s="299">
        <v>6.4958346357126828E-3</v>
      </c>
      <c r="N40" s="299">
        <v>-1.5057050783437664E-2</v>
      </c>
      <c r="O40" s="299">
        <v>1.6814621445986333E-3</v>
      </c>
      <c r="P40" s="299">
        <v>4.0621357147603288E-3</v>
      </c>
      <c r="Q40" s="299">
        <v>7.6757035931640516E-4</v>
      </c>
      <c r="R40" s="299">
        <v>-1.5115178116590355E-3</v>
      </c>
      <c r="S40" s="299">
        <v>-1.9256052115599331E-3</v>
      </c>
      <c r="T40" s="299">
        <v>-1.0461494934029258E-2</v>
      </c>
      <c r="U40" s="299">
        <v>2.3954873504321572E-3</v>
      </c>
      <c r="V40" s="299">
        <v>2.1471458085289274E-3</v>
      </c>
      <c r="W40" s="299">
        <v>6.6477005083622753E-3</v>
      </c>
      <c r="X40" s="299">
        <v>1.2245038000429309E-2</v>
      </c>
      <c r="Y40" s="299">
        <v>1.2198628336886452E-2</v>
      </c>
      <c r="Z40" s="299">
        <v>1.4361622169278832E-3</v>
      </c>
      <c r="AA40" s="299">
        <v>-1.698213153729855E-2</v>
      </c>
      <c r="AB40" s="299">
        <v>-1.0123886691773998E-2</v>
      </c>
      <c r="AC40" s="299">
        <v>9.9466114011548257E-4</v>
      </c>
      <c r="AD40" s="299">
        <v>6.4726855841579223E-5</v>
      </c>
      <c r="AE40" s="299">
        <v>1.0643830336296567E-3</v>
      </c>
      <c r="AF40" s="299">
        <v>-3.5735322656427204E-3</v>
      </c>
      <c r="AG40" s="299">
        <v>-4.711645064422898E-3</v>
      </c>
      <c r="AH40" s="299">
        <v>2.2169514149603664E-3</v>
      </c>
      <c r="AI40" s="299">
        <v>3.972334907393904E-4</v>
      </c>
      <c r="AJ40" s="299">
        <v>5.4201297546687677E-3</v>
      </c>
      <c r="AK40" s="299">
        <v>-1.0533180617553595E-2</v>
      </c>
      <c r="AL40" s="299">
        <v>1.0676876242768918E-2</v>
      </c>
      <c r="AM40" s="299">
        <v>-3.6861459615233905E-5</v>
      </c>
      <c r="AN40" s="299">
        <v>1.6875350037388603E-3</v>
      </c>
      <c r="AO40" s="299">
        <v>-4.6730353524906398E-3</v>
      </c>
      <c r="AP40" s="299">
        <v>-2.0166536455751283E-3</v>
      </c>
      <c r="AQ40" s="299">
        <v>-1.6206271319469945E-3</v>
      </c>
      <c r="AR40" s="299">
        <v>-1.3742482952120438E-3</v>
      </c>
      <c r="AS40" s="299">
        <v>-3.4695340065655778E-3</v>
      </c>
      <c r="AT40" s="299">
        <v>-8.1285326146884884E-4</v>
      </c>
      <c r="AU40" s="299">
        <v>-5.4515951616527225E-3</v>
      </c>
      <c r="AV40" s="299">
        <v>7.1951749775411855E-4</v>
      </c>
      <c r="AW40" s="299">
        <v>7.4904063310448077E-3</v>
      </c>
      <c r="AX40" s="299">
        <v>-1.6952856448182452E-3</v>
      </c>
      <c r="AY40" s="299">
        <v>1.0003229316039697E-2</v>
      </c>
      <c r="AZ40" s="299">
        <v>-7.8749187168670742E-3</v>
      </c>
      <c r="BA40" s="299">
        <v>1.0408337218296371E-2</v>
      </c>
      <c r="BB40" s="299">
        <v>-4.7138992213293651E-3</v>
      </c>
      <c r="BC40" s="299">
        <v>-7.1052588848430354E-3</v>
      </c>
      <c r="BD40" s="299">
        <v>2.0035731255874101E-3</v>
      </c>
      <c r="BE40" s="299">
        <v>-3.0825134211631688E-3</v>
      </c>
      <c r="BF40" s="299">
        <v>1.2291083162738747E-3</v>
      </c>
      <c r="BG40" s="299">
        <v>4.4996894582034486E-3</v>
      </c>
      <c r="BH40" s="299">
        <v>-3.0374717391349337E-3</v>
      </c>
      <c r="BI40" s="299">
        <v>-5.3958548835898457E-3</v>
      </c>
      <c r="BJ40" s="299">
        <v>2.5769131078707819E-3</v>
      </c>
      <c r="BK40" s="299">
        <v>-4.8317118031523387E-3</v>
      </c>
      <c r="BL40" s="299">
        <v>-8.0469006678529631E-3</v>
      </c>
      <c r="BM40" s="299">
        <v>-1.9260097676864207E-3</v>
      </c>
      <c r="BN40" s="299">
        <v>1.8940050369664618E-3</v>
      </c>
      <c r="BO40" s="299">
        <v>-1.7944165963167391E-3</v>
      </c>
      <c r="BP40" s="299">
        <v>1.0835982440477121E-2</v>
      </c>
      <c r="BQ40" s="299">
        <v>-2.6810903035994205E-3</v>
      </c>
      <c r="BR40" s="299">
        <v>-4.5980463782546721E-4</v>
      </c>
      <c r="BS40" s="299">
        <v>9.8592904012551053E-4</v>
      </c>
      <c r="BT40" s="299">
        <v>-8.7585182871121603E-3</v>
      </c>
      <c r="BU40" s="299" t="e">
        <v>#DIV/0!</v>
      </c>
    </row>
    <row r="41" spans="1:73" ht="18" x14ac:dyDescent="0.3">
      <c r="A41" s="289" t="s">
        <v>175</v>
      </c>
      <c r="B41" s="299" t="e">
        <v>#DIV/0!</v>
      </c>
      <c r="C41" s="299" t="e">
        <v>#DIV/0!</v>
      </c>
      <c r="D41" s="299" t="e">
        <v>#DIV/0!</v>
      </c>
      <c r="E41" s="299" t="e">
        <v>#DIV/0!</v>
      </c>
      <c r="F41" s="299" t="e">
        <v>#DIV/0!</v>
      </c>
      <c r="G41" s="299" t="e">
        <v>#DIV/0!</v>
      </c>
      <c r="H41" s="299">
        <v>-1</v>
      </c>
      <c r="I41" s="299">
        <v>7.1001110543988943E-3</v>
      </c>
      <c r="J41" s="299">
        <v>-3.3785734567381986E-4</v>
      </c>
      <c r="K41" s="299">
        <v>-8.5150476498988548E-3</v>
      </c>
      <c r="L41" s="299">
        <v>-7.4089754445385569E-3</v>
      </c>
      <c r="M41" s="299">
        <v>2.8446617971693566E-3</v>
      </c>
      <c r="N41" s="299">
        <v>3.0518348840671283E-3</v>
      </c>
      <c r="O41" s="299">
        <v>1.5884169531126258E-3</v>
      </c>
      <c r="P41" s="299">
        <v>4.8008586430492439E-3</v>
      </c>
      <c r="Q41" s="299">
        <v>-3.4137207757197752E-3</v>
      </c>
      <c r="R41" s="299">
        <v>-1.2865397603292306E-2</v>
      </c>
      <c r="S41" s="299">
        <v>2.0005732714238889E-3</v>
      </c>
      <c r="T41" s="299">
        <v>-6.8597861962687023E-3</v>
      </c>
      <c r="U41" s="299">
        <v>-7.5557290368200025E-3</v>
      </c>
      <c r="V41" s="299">
        <v>-1.1721985762445875E-2</v>
      </c>
      <c r="W41" s="299">
        <v>-5.1578246373426007E-3</v>
      </c>
      <c r="X41" s="299">
        <v>-4.1498589600427183E-3</v>
      </c>
      <c r="Y41" s="299">
        <v>1.356527239013916E-3</v>
      </c>
      <c r="Z41" s="299">
        <v>-4.7754322634312452E-3</v>
      </c>
      <c r="AA41" s="299">
        <v>-8.8502222629068816E-3</v>
      </c>
      <c r="AB41" s="299">
        <v>-1.3101340809511974E-2</v>
      </c>
      <c r="AC41" s="299">
        <v>1.084827169152125E-2</v>
      </c>
      <c r="AD41" s="299">
        <v>4.1670885455886708E-3</v>
      </c>
      <c r="AE41" s="299">
        <v>-1.229056769578174E-2</v>
      </c>
      <c r="AF41" s="299">
        <v>-5.981406298697256E-3</v>
      </c>
      <c r="AG41" s="299">
        <v>-6.6575480539466936E-3</v>
      </c>
      <c r="AH41" s="299">
        <v>3.8812463807569308E-3</v>
      </c>
      <c r="AI41" s="299">
        <v>6.7235937253324884E-3</v>
      </c>
      <c r="AJ41" s="299">
        <v>6.1163689377701225E-3</v>
      </c>
      <c r="AK41" s="299">
        <v>4.4768123266663018E-3</v>
      </c>
      <c r="AL41" s="299">
        <v>5.4663582025007429E-3</v>
      </c>
      <c r="AM41" s="299">
        <v>5.7056857790049875E-4</v>
      </c>
      <c r="AN41" s="299">
        <v>3.93167312476006E-3</v>
      </c>
      <c r="AO41" s="299">
        <v>2.1423397895774743E-2</v>
      </c>
      <c r="AP41" s="299">
        <v>-1.0432270686677736E-4</v>
      </c>
      <c r="AQ41" s="299">
        <v>1.0849317204110642E-2</v>
      </c>
      <c r="AR41" s="299">
        <v>2.0571869937213716E-3</v>
      </c>
      <c r="AS41" s="299">
        <v>3.3389772799805595E-3</v>
      </c>
      <c r="AT41" s="299">
        <v>8.1758307489685489E-3</v>
      </c>
      <c r="AU41" s="299">
        <v>-7.9091487615160494E-3</v>
      </c>
      <c r="AV41" s="299">
        <v>8.7370504885919686E-4</v>
      </c>
      <c r="AW41" s="299">
        <v>3.5014268224604628E-3</v>
      </c>
      <c r="AX41" s="299">
        <v>3.502428531345414E-3</v>
      </c>
      <c r="AY41" s="299">
        <v>-2.3705436759849929E-3</v>
      </c>
      <c r="AZ41" s="299">
        <v>-6.9360921160646072E-3</v>
      </c>
      <c r="BA41" s="299">
        <v>8.3832546776303474E-3</v>
      </c>
      <c r="BB41" s="299">
        <v>-3.6633512055461726E-4</v>
      </c>
      <c r="BC41" s="299">
        <v>-1.2023065548997125E-2</v>
      </c>
      <c r="BD41" s="299">
        <v>1.2764867977313354E-2</v>
      </c>
      <c r="BE41" s="299">
        <v>0</v>
      </c>
      <c r="BF41" s="299">
        <v>-8.0013325274496117E-3</v>
      </c>
      <c r="BG41" s="299">
        <v>6.5485001805098975E-3</v>
      </c>
      <c r="BH41" s="299">
        <v>1.3261141516540675E-4</v>
      </c>
      <c r="BI41" s="299">
        <v>-3.4093027585063718E-3</v>
      </c>
      <c r="BJ41" s="299">
        <v>-8.5459701216781259E-3</v>
      </c>
      <c r="BK41" s="299">
        <v>0</v>
      </c>
      <c r="BL41" s="299">
        <v>-2.2282310754496826E-2</v>
      </c>
      <c r="BM41" s="299">
        <v>7.9067812783428781E-3</v>
      </c>
      <c r="BN41" s="299">
        <v>2.4242994912266891E-3</v>
      </c>
      <c r="BO41" s="299">
        <v>-8.5879022412782557E-3</v>
      </c>
      <c r="BP41" s="299">
        <v>-2.8070564612430182E-3</v>
      </c>
      <c r="BQ41" s="299">
        <v>1.6834660415774305E-3</v>
      </c>
      <c r="BR41" s="299">
        <v>-1.0596150879982003E-2</v>
      </c>
      <c r="BS41" s="299">
        <v>-1.0060352499783209E-2</v>
      </c>
      <c r="BT41" s="299">
        <v>-7.882440394617829E-3</v>
      </c>
      <c r="BU41" s="299" t="e">
        <v>#DIV/0!</v>
      </c>
    </row>
    <row r="42" spans="1:73" ht="18" x14ac:dyDescent="0.3">
      <c r="A42" s="289" t="s">
        <v>176</v>
      </c>
      <c r="B42" s="299" t="e">
        <v>#DIV/0!</v>
      </c>
      <c r="C42" s="299" t="e">
        <v>#DIV/0!</v>
      </c>
      <c r="D42" s="299" t="e">
        <v>#DIV/0!</v>
      </c>
      <c r="E42" s="299" t="e">
        <v>#DIV/0!</v>
      </c>
      <c r="F42" s="299" t="e">
        <v>#DIV/0!</v>
      </c>
      <c r="G42" s="299" t="e">
        <v>#DIV/0!</v>
      </c>
      <c r="H42" s="299">
        <v>-1</v>
      </c>
      <c r="I42" s="299">
        <v>-2.0537849038427813E-3</v>
      </c>
      <c r="J42" s="299">
        <v>-2.0754405734848991E-2</v>
      </c>
      <c r="K42" s="299">
        <v>2.2862114847468362E-3</v>
      </c>
      <c r="L42" s="299">
        <v>-2.0124773596297274E-4</v>
      </c>
      <c r="M42" s="299">
        <v>4.2730740215723984E-4</v>
      </c>
      <c r="N42" s="299">
        <v>7.1707469872661633E-4</v>
      </c>
      <c r="O42" s="299">
        <v>-7.8579521510002692E-4</v>
      </c>
      <c r="P42" s="299">
        <v>1.8143315039611529E-3</v>
      </c>
      <c r="Q42" s="299">
        <v>-9.3068469594446146E-3</v>
      </c>
      <c r="R42" s="299">
        <v>-1.069029644477304E-3</v>
      </c>
      <c r="S42" s="299">
        <v>3.6944042395492538E-4</v>
      </c>
      <c r="T42" s="299">
        <v>7.1752358076349054E-3</v>
      </c>
      <c r="U42" s="299">
        <v>2.2549320616604973E-4</v>
      </c>
      <c r="V42" s="299">
        <v>-2.4696811725788415E-5</v>
      </c>
      <c r="W42" s="299">
        <v>3.5383264193262765E-3</v>
      </c>
      <c r="X42" s="299">
        <v>1.2137441410047245E-3</v>
      </c>
      <c r="Y42" s="299">
        <v>-8.0098467814009422E-2</v>
      </c>
      <c r="Z42" s="299">
        <v>3.6151337985113052E-2</v>
      </c>
      <c r="AA42" s="299">
        <v>-4.361032536559506E-4</v>
      </c>
      <c r="AB42" s="299">
        <v>6.7203195303244811E-4</v>
      </c>
      <c r="AC42" s="299">
        <v>5.949413073842269E-2</v>
      </c>
      <c r="AD42" s="299">
        <v>5.028389381187548E-4</v>
      </c>
      <c r="AE42" s="299">
        <v>-1.526534464436069E-3</v>
      </c>
      <c r="AF42" s="299">
        <v>5.0601413321123001E-3</v>
      </c>
      <c r="AG42" s="299">
        <v>9.2611648771723232E-4</v>
      </c>
      <c r="AH42" s="299">
        <v>5.1716833414050534E-4</v>
      </c>
      <c r="AI42" s="299">
        <v>2.0354720198112464E-3</v>
      </c>
      <c r="AJ42" s="299">
        <v>3.0987836644214006E-4</v>
      </c>
      <c r="AK42" s="299">
        <v>6.5183597341689214E-4</v>
      </c>
      <c r="AL42" s="299">
        <v>-2.4039593156111039E-3</v>
      </c>
      <c r="AM42" s="299">
        <v>-5.4270921373977821E-4</v>
      </c>
      <c r="AN42" s="299">
        <v>1.0126373068954919E-3</v>
      </c>
      <c r="AO42" s="299">
        <v>-8.1484591692850827E-3</v>
      </c>
      <c r="AP42" s="299">
        <v>2.0957380350627997E-3</v>
      </c>
      <c r="AQ42" s="299">
        <v>2.0291176662774468E-3</v>
      </c>
      <c r="AR42" s="299">
        <v>-1.2530326733584674E-2</v>
      </c>
      <c r="AS42" s="299">
        <v>1.8046429542195597E-4</v>
      </c>
      <c r="AT42" s="299">
        <v>-1.1852223016528551E-3</v>
      </c>
      <c r="AU42" s="299">
        <v>-8.0142512196677007E-3</v>
      </c>
      <c r="AV42" s="299">
        <v>-1.3440367375061602E-4</v>
      </c>
      <c r="AW42" s="299">
        <v>1.7661903905343834E-3</v>
      </c>
      <c r="AX42" s="299">
        <v>3.176208199080488E-4</v>
      </c>
      <c r="AY42" s="299">
        <v>1.9380310466601269E-3</v>
      </c>
      <c r="AZ42" s="299">
        <v>-4.1459537790444756E-5</v>
      </c>
      <c r="BA42" s="299">
        <v>-5.0358616711944082E-3</v>
      </c>
      <c r="BB42" s="299">
        <v>-2.2765215161764107E-3</v>
      </c>
      <c r="BC42" s="299">
        <v>2.6308097152472065E-4</v>
      </c>
      <c r="BD42" s="299">
        <v>-7.0313606955307861E-4</v>
      </c>
      <c r="BE42" s="299">
        <v>1.9215037032660476E-4</v>
      </c>
      <c r="BF42" s="299">
        <v>2.818034236885536E-3</v>
      </c>
      <c r="BG42" s="299">
        <v>-1.3701046549190687E-2</v>
      </c>
      <c r="BH42" s="299">
        <v>-3.9212354597617516E-4</v>
      </c>
      <c r="BI42" s="299">
        <v>-1.3988720141150379E-3</v>
      </c>
      <c r="BJ42" s="299">
        <v>7.5605431432324011E-4</v>
      </c>
      <c r="BK42" s="299">
        <v>-7.8988567428472933E-4</v>
      </c>
      <c r="BL42" s="299">
        <v>5.4043978500062373E-4</v>
      </c>
      <c r="BM42" s="299">
        <v>3.9671716020790448E-3</v>
      </c>
      <c r="BN42" s="299">
        <v>-1.5499788137200987E-3</v>
      </c>
      <c r="BO42" s="299">
        <v>5.8663220881927103E-4</v>
      </c>
      <c r="BP42" s="299">
        <v>7.9313944377310541E-3</v>
      </c>
      <c r="BQ42" s="299">
        <v>5.9397251808168683E-4</v>
      </c>
      <c r="BR42" s="299">
        <v>-1.5302466125088898E-4</v>
      </c>
      <c r="BS42" s="299">
        <v>0.16172309810550067</v>
      </c>
      <c r="BT42" s="299">
        <v>-2.546403571065281E-3</v>
      </c>
      <c r="BU42" s="299" t="e">
        <v>#DIV/0!</v>
      </c>
    </row>
    <row r="43" spans="1:73" ht="18" x14ac:dyDescent="0.3">
      <c r="A43" s="289" t="s">
        <v>177</v>
      </c>
      <c r="B43" s="299" t="e">
        <v>#DIV/0!</v>
      </c>
      <c r="C43" s="299" t="e">
        <v>#DIV/0!</v>
      </c>
      <c r="D43" s="299" t="e">
        <v>#DIV/0!</v>
      </c>
      <c r="E43" s="299" t="e">
        <v>#DIV/0!</v>
      </c>
      <c r="F43" s="299" t="e">
        <v>#DIV/0!</v>
      </c>
      <c r="G43" s="299" t="e">
        <v>#DIV/0!</v>
      </c>
      <c r="H43" s="299">
        <v>-1</v>
      </c>
      <c r="I43" s="299">
        <v>2.0541339268745018E-2</v>
      </c>
      <c r="J43" s="299">
        <v>-1.279009222495131E-3</v>
      </c>
      <c r="K43" s="299">
        <v>8.4845333747611829E-3</v>
      </c>
      <c r="L43" s="299">
        <v>-4.5382585751979621E-3</v>
      </c>
      <c r="M43" s="299">
        <v>-6.6950182947089765E-3</v>
      </c>
      <c r="N43" s="299">
        <v>-9.2990015542576687E-3</v>
      </c>
      <c r="O43" s="299">
        <v>-5.3038616157754515E-3</v>
      </c>
      <c r="P43" s="299">
        <v>-2.0479701975942843E-3</v>
      </c>
      <c r="Q43" s="299">
        <v>-4.993494665882503E-4</v>
      </c>
      <c r="R43" s="299">
        <v>-1.5290092429776081E-3</v>
      </c>
      <c r="S43" s="299">
        <v>-9.4627712853090351E-4</v>
      </c>
      <c r="T43" s="299">
        <v>1.7454310899440717E-3</v>
      </c>
      <c r="U43" s="299">
        <v>1.131562773212047E-2</v>
      </c>
      <c r="V43" s="299">
        <v>2.5228449304486311E-3</v>
      </c>
      <c r="W43" s="299">
        <v>-2.8023670025348446E-2</v>
      </c>
      <c r="X43" s="299">
        <v>-7.5243335756824958E-4</v>
      </c>
      <c r="Y43" s="299">
        <v>-1.5388857808566914E-2</v>
      </c>
      <c r="Z43" s="299">
        <v>-1.715395188622848E-3</v>
      </c>
      <c r="AA43" s="299">
        <v>4.7485564919180767E-4</v>
      </c>
      <c r="AB43" s="299">
        <v>-1.2699908215448863E-3</v>
      </c>
      <c r="AC43" s="299">
        <v>6.7886907309773203E-3</v>
      </c>
      <c r="AD43" s="299">
        <v>2.8215494946959296E-4</v>
      </c>
      <c r="AE43" s="299">
        <v>2.1870254035905035E-3</v>
      </c>
      <c r="AF43" s="299">
        <v>-7.214793765797034E-3</v>
      </c>
      <c r="AG43" s="299">
        <v>8.8038929246225806E-4</v>
      </c>
      <c r="AH43" s="299">
        <v>-6.1422562130797331E-4</v>
      </c>
      <c r="AI43" s="299">
        <v>5.7705784061892196E-3</v>
      </c>
      <c r="AJ43" s="299">
        <v>-8.0977237527779522E-4</v>
      </c>
      <c r="AK43" s="299">
        <v>4.300536032773028E-4</v>
      </c>
      <c r="AL43" s="299">
        <v>1.4299282305064054E-2</v>
      </c>
      <c r="AM43" s="299">
        <v>-1.2522131054811814E-3</v>
      </c>
      <c r="AN43" s="299">
        <v>-4.5912306322026808E-4</v>
      </c>
      <c r="AO43" s="299">
        <v>1.1087851821733885E-4</v>
      </c>
      <c r="AP43" s="299">
        <v>-2.4681217129464139E-3</v>
      </c>
      <c r="AQ43" s="299">
        <v>-2.9248447026153368E-4</v>
      </c>
      <c r="AR43" s="299">
        <v>-3.7235539421859309E-3</v>
      </c>
      <c r="AS43" s="299">
        <v>-8.5385226509027135E-5</v>
      </c>
      <c r="AT43" s="299">
        <v>2.959941160352253E-3</v>
      </c>
      <c r="AU43" s="299">
        <v>2.5413059222212375E-3</v>
      </c>
      <c r="AV43" s="299">
        <v>1.5654830238518436E-3</v>
      </c>
      <c r="AW43" s="299">
        <v>-1.6421358148956955E-3</v>
      </c>
      <c r="AX43" s="299">
        <v>2.4486948632416183E-3</v>
      </c>
      <c r="AY43" s="299">
        <v>-9.3502105682952141E-4</v>
      </c>
      <c r="AZ43" s="299">
        <v>-8.9074697046775952E-4</v>
      </c>
      <c r="BA43" s="299">
        <v>3.2353134679148354E-3</v>
      </c>
      <c r="BB43" s="299">
        <v>-9.5332690396454645E-4</v>
      </c>
      <c r="BC43" s="299">
        <v>-9.5180936834471375E-4</v>
      </c>
      <c r="BD43" s="299">
        <v>1.563963437110516E-3</v>
      </c>
      <c r="BE43" s="299">
        <v>3.844224458622314E-4</v>
      </c>
      <c r="BF43" s="299">
        <v>-2.6347525902896685E-3</v>
      </c>
      <c r="BG43" s="299">
        <v>2.5139411032149006E-4</v>
      </c>
      <c r="BH43" s="299">
        <v>4.1685606581776113E-4</v>
      </c>
      <c r="BI43" s="299">
        <v>-3.1034741244190256E-3</v>
      </c>
      <c r="BJ43" s="299">
        <v>7.0266115316552913E-4</v>
      </c>
      <c r="BK43" s="299">
        <v>-1.5184050340143473E-3</v>
      </c>
      <c r="BL43" s="299">
        <v>-4.8148173223302448E-3</v>
      </c>
      <c r="BM43" s="299">
        <v>2.2384971329756365E-3</v>
      </c>
      <c r="BN43" s="299">
        <v>-2.6482267485790079E-3</v>
      </c>
      <c r="BO43" s="299">
        <v>-2.59286417430038E-3</v>
      </c>
      <c r="BP43" s="299">
        <v>-2.034954761555352E-3</v>
      </c>
      <c r="BQ43" s="299">
        <v>-4.1793870077666551E-3</v>
      </c>
      <c r="BR43" s="299">
        <v>-4.1618901624267401E-3</v>
      </c>
      <c r="BS43" s="299">
        <v>4.2092192988225641E-3</v>
      </c>
      <c r="BT43" s="299">
        <v>-1.1474893382994455E-3</v>
      </c>
      <c r="BU43" s="299" t="e">
        <v>#DIV/0!</v>
      </c>
    </row>
    <row r="44" spans="1:73" ht="18" x14ac:dyDescent="0.3">
      <c r="A44" s="289" t="s">
        <v>178</v>
      </c>
      <c r="B44" s="299" t="e">
        <v>#DIV/0!</v>
      </c>
      <c r="C44" s="299" t="e">
        <v>#DIV/0!</v>
      </c>
      <c r="D44" s="299" t="e">
        <v>#DIV/0!</v>
      </c>
      <c r="E44" s="299" t="e">
        <v>#DIV/0!</v>
      </c>
      <c r="F44" s="299" t="e">
        <v>#DIV/0!</v>
      </c>
      <c r="G44" s="299" t="e">
        <v>#DIV/0!</v>
      </c>
      <c r="H44" s="299">
        <v>-1</v>
      </c>
      <c r="I44" s="299">
        <v>6.5803702885003368E-4</v>
      </c>
      <c r="J44" s="299">
        <v>-1.030542100198939E-2</v>
      </c>
      <c r="K44" s="299">
        <v>-9.4102848224641988E-4</v>
      </c>
      <c r="L44" s="299">
        <v>5.8389506285297932E-2</v>
      </c>
      <c r="M44" s="299">
        <v>-6.3076939548913358E-2</v>
      </c>
      <c r="N44" s="299">
        <v>-3.3413656028944416E-3</v>
      </c>
      <c r="O44" s="299">
        <v>8.2656360551793817E-3</v>
      </c>
      <c r="P44" s="299">
        <v>2.1300605154227714E-2</v>
      </c>
      <c r="Q44" s="299">
        <v>-1.3196243091564086E-2</v>
      </c>
      <c r="R44" s="299">
        <v>-1.1053684409655373E-2</v>
      </c>
      <c r="S44" s="299">
        <v>3.595517730617015E-2</v>
      </c>
      <c r="T44" s="299">
        <v>1.8197347745325221E-2</v>
      </c>
      <c r="U44" s="299">
        <v>1.2066233759264078E-2</v>
      </c>
      <c r="V44" s="299">
        <v>4.1415552688451651E-2</v>
      </c>
      <c r="W44" s="299">
        <v>4.5372382040197889E-2</v>
      </c>
      <c r="X44" s="299">
        <v>1.9507386909716207E-3</v>
      </c>
      <c r="Y44" s="299">
        <v>-3.3297770432170193E-2</v>
      </c>
      <c r="Z44" s="299">
        <v>7.4684141415928273E-3</v>
      </c>
      <c r="AA44" s="299">
        <v>5.9720459556205086E-3</v>
      </c>
      <c r="AB44" s="299">
        <v>1.1359967958413542E-2</v>
      </c>
      <c r="AC44" s="299">
        <v>2.5993685147884138E-2</v>
      </c>
      <c r="AD44" s="299">
        <v>-5.7708725820626583E-4</v>
      </c>
      <c r="AE44" s="299">
        <v>-3.181496796039962E-3</v>
      </c>
      <c r="AF44" s="299">
        <v>1.2968859036637248E-2</v>
      </c>
      <c r="AG44" s="299">
        <v>-6.7064200052646683E-3</v>
      </c>
      <c r="AH44" s="299">
        <v>7.3564721289267609E-3</v>
      </c>
      <c r="AI44" s="299">
        <v>-1.5631721639054463E-3</v>
      </c>
      <c r="AJ44" s="299">
        <v>-1.6721653443480422E-2</v>
      </c>
      <c r="AK44" s="299">
        <v>-1.9520438775172289E-2</v>
      </c>
      <c r="AL44" s="299">
        <v>1.2287914925103172E-2</v>
      </c>
      <c r="AM44" s="299">
        <v>-9.2871893414614437E-4</v>
      </c>
      <c r="AN44" s="299">
        <v>2.1891323443599342E-2</v>
      </c>
      <c r="AO44" s="299">
        <v>-5.5927152754073894E-3</v>
      </c>
      <c r="AP44" s="299">
        <v>-8.9290953853446986E-3</v>
      </c>
      <c r="AQ44" s="299">
        <v>3.7348244648631734E-3</v>
      </c>
      <c r="AR44" s="299">
        <v>3.717034078190018E-3</v>
      </c>
      <c r="AS44" s="299">
        <v>1.2184440005825747E-2</v>
      </c>
      <c r="AT44" s="299">
        <v>-1.245449906207563E-3</v>
      </c>
      <c r="AU44" s="299">
        <v>1.6980167414633485E-2</v>
      </c>
      <c r="AV44" s="299">
        <v>-1.138582463176363E-2</v>
      </c>
      <c r="AW44" s="299">
        <v>-3.4009027088478527E-3</v>
      </c>
      <c r="AX44" s="299">
        <v>7.9069072841964072E-4</v>
      </c>
      <c r="AY44" s="299">
        <v>-2.0475668977462114E-3</v>
      </c>
      <c r="AZ44" s="299">
        <v>-5.1798346618461277E-3</v>
      </c>
      <c r="BA44" s="299">
        <v>1.2699896428500113E-2</v>
      </c>
      <c r="BB44" s="299">
        <v>-9.614065650715875E-3</v>
      </c>
      <c r="BC44" s="299">
        <v>-6.5060427813342647E-3</v>
      </c>
      <c r="BD44" s="299">
        <v>9.8960328058603775E-3</v>
      </c>
      <c r="BE44" s="299">
        <v>-5.6660506112928832E-3</v>
      </c>
      <c r="BF44" s="299">
        <v>-9.6504654751902175E-3</v>
      </c>
      <c r="BG44" s="299">
        <v>4.5390477578877153E-3</v>
      </c>
      <c r="BH44" s="299">
        <v>-6.2726982043723734E-3</v>
      </c>
      <c r="BI44" s="299">
        <v>1.8924185418425221E-3</v>
      </c>
      <c r="BJ44" s="299">
        <v>2.7881956783124551E-3</v>
      </c>
      <c r="BK44" s="299">
        <v>-3.4618356886680912E-3</v>
      </c>
      <c r="BL44" s="299">
        <v>-5.0696207975247098E-3</v>
      </c>
      <c r="BM44" s="299">
        <v>7.5628554289211003E-3</v>
      </c>
      <c r="BN44" s="299">
        <v>4.6913919932243253E-3</v>
      </c>
      <c r="BO44" s="299">
        <v>-9.7408126874848344E-3</v>
      </c>
      <c r="BP44" s="299">
        <v>7.8672509990282968E-3</v>
      </c>
      <c r="BQ44" s="299">
        <v>5.9512223427240496E-3</v>
      </c>
      <c r="BR44" s="299">
        <v>3.3161280622893141E-3</v>
      </c>
      <c r="BS44" s="299">
        <v>-8.2245968962932903E-3</v>
      </c>
      <c r="BT44" s="299">
        <v>9.2567109896404265E-3</v>
      </c>
      <c r="BU44" s="299" t="e">
        <v>#DIV/0!</v>
      </c>
    </row>
    <row r="45" spans="1:73" ht="18" x14ac:dyDescent="0.3">
      <c r="A45" s="289" t="s">
        <v>179</v>
      </c>
      <c r="B45" s="299" t="e">
        <v>#DIV/0!</v>
      </c>
      <c r="C45" s="299" t="e">
        <v>#DIV/0!</v>
      </c>
      <c r="D45" s="299" t="e">
        <v>#DIV/0!</v>
      </c>
      <c r="E45" s="299" t="e">
        <v>#DIV/0!</v>
      </c>
      <c r="F45" s="299" t="e">
        <v>#DIV/0!</v>
      </c>
      <c r="G45" s="299" t="e">
        <v>#DIV/0!</v>
      </c>
      <c r="H45" s="299">
        <v>-1</v>
      </c>
      <c r="I45" s="299">
        <v>-2.9379086047165437E-5</v>
      </c>
      <c r="J45" s="299">
        <v>0</v>
      </c>
      <c r="K45" s="299">
        <v>-9.6134984655674716E-3</v>
      </c>
      <c r="L45" s="299">
        <v>0</v>
      </c>
      <c r="M45" s="299">
        <v>1.4225647448906642E-6</v>
      </c>
      <c r="N45" s="299">
        <v>-1.6514681855936963E-2</v>
      </c>
      <c r="O45" s="299">
        <v>0</v>
      </c>
      <c r="P45" s="299">
        <v>0</v>
      </c>
      <c r="Q45" s="299">
        <v>-1.9284734799192571E-2</v>
      </c>
      <c r="R45" s="299">
        <v>0</v>
      </c>
      <c r="S45" s="299">
        <v>0</v>
      </c>
      <c r="T45" s="299">
        <v>-2.3027840793486631E-2</v>
      </c>
      <c r="U45" s="299">
        <v>0</v>
      </c>
      <c r="V45" s="299">
        <v>0</v>
      </c>
      <c r="W45" s="299">
        <v>-7.0823153437998831E-3</v>
      </c>
      <c r="X45" s="299">
        <v>0</v>
      </c>
      <c r="Y45" s="299">
        <v>-1.1494076840862455E-2</v>
      </c>
      <c r="Z45" s="299">
        <v>1.7034814144641475E-2</v>
      </c>
      <c r="AA45" s="299">
        <v>0</v>
      </c>
      <c r="AB45" s="299">
        <v>0</v>
      </c>
      <c r="AC45" s="299">
        <v>7.6679545549069861E-3</v>
      </c>
      <c r="AD45" s="299">
        <v>0</v>
      </c>
      <c r="AE45" s="299">
        <v>0</v>
      </c>
      <c r="AF45" s="299">
        <v>2.0839119524908467E-2</v>
      </c>
      <c r="AG45" s="299">
        <v>0</v>
      </c>
      <c r="AH45" s="299">
        <v>0</v>
      </c>
      <c r="AI45" s="299">
        <v>1.2602078394331029E-2</v>
      </c>
      <c r="AJ45" s="299">
        <v>0</v>
      </c>
      <c r="AK45" s="299">
        <v>0</v>
      </c>
      <c r="AL45" s="299">
        <v>-3.401278719049261E-2</v>
      </c>
      <c r="AM45" s="299">
        <v>0</v>
      </c>
      <c r="AN45" s="299">
        <v>0</v>
      </c>
      <c r="AO45" s="299">
        <v>-2.9490131852868195E-2</v>
      </c>
      <c r="AP45" s="299">
        <v>0</v>
      </c>
      <c r="AQ45" s="299">
        <v>0</v>
      </c>
      <c r="AR45" s="299">
        <v>-4.6264769213170132E-3</v>
      </c>
      <c r="AS45" s="299">
        <v>0</v>
      </c>
      <c r="AT45" s="299">
        <v>0</v>
      </c>
      <c r="AU45" s="299">
        <v>-4.8707991440689158E-2</v>
      </c>
      <c r="AV45" s="299">
        <v>0</v>
      </c>
      <c r="AW45" s="299">
        <v>0</v>
      </c>
      <c r="AX45" s="299">
        <v>3.0623168434874781E-2</v>
      </c>
      <c r="AY45" s="299">
        <v>0</v>
      </c>
      <c r="AZ45" s="299">
        <v>0</v>
      </c>
      <c r="BA45" s="299">
        <v>-7.613094823202271E-3</v>
      </c>
      <c r="BB45" s="299">
        <v>0</v>
      </c>
      <c r="BC45" s="299">
        <v>0</v>
      </c>
      <c r="BD45" s="299">
        <v>-6.5605048400679822E-3</v>
      </c>
      <c r="BE45" s="299">
        <v>0</v>
      </c>
      <c r="BF45" s="299">
        <v>0</v>
      </c>
      <c r="BG45" s="299">
        <v>2.528922340038009E-2</v>
      </c>
      <c r="BH45" s="299">
        <v>0</v>
      </c>
      <c r="BI45" s="299">
        <v>0</v>
      </c>
      <c r="BJ45" s="299">
        <v>-2.4369147370005839E-3</v>
      </c>
      <c r="BK45" s="299">
        <v>0</v>
      </c>
      <c r="BL45" s="299">
        <v>0</v>
      </c>
      <c r="BM45" s="299">
        <v>-2.5628515347771996E-3</v>
      </c>
      <c r="BN45" s="299">
        <v>0</v>
      </c>
      <c r="BO45" s="299">
        <v>0</v>
      </c>
      <c r="BP45" s="299">
        <v>1.8707556231833955E-3</v>
      </c>
      <c r="BQ45" s="299">
        <v>0</v>
      </c>
      <c r="BR45" s="299">
        <v>0</v>
      </c>
      <c r="BS45" s="299">
        <v>-1.1171957176541181E-2</v>
      </c>
      <c r="BT45" s="299">
        <v>0</v>
      </c>
      <c r="BU45" s="299" t="e">
        <v>#DIV/0!</v>
      </c>
    </row>
    <row r="46" spans="1:73" ht="18" x14ac:dyDescent="0.3">
      <c r="A46" s="289" t="s">
        <v>180</v>
      </c>
      <c r="B46" s="299" t="e">
        <v>#DIV/0!</v>
      </c>
      <c r="C46" s="299" t="e">
        <v>#DIV/0!</v>
      </c>
      <c r="D46" s="299" t="e">
        <v>#DIV/0!</v>
      </c>
      <c r="E46" s="299" t="e">
        <v>#DIV/0!</v>
      </c>
      <c r="F46" s="299" t="e">
        <v>#DIV/0!</v>
      </c>
      <c r="G46" s="299" t="e">
        <v>#DIV/0!</v>
      </c>
      <c r="H46" s="299">
        <v>-1</v>
      </c>
      <c r="I46" s="299">
        <v>-4.4211418112352074E-2</v>
      </c>
      <c r="J46" s="299">
        <v>2.6087682330492745E-2</v>
      </c>
      <c r="K46" s="299">
        <v>-3.4874678054467312E-2</v>
      </c>
      <c r="L46" s="299">
        <v>-9.5363988291945478E-3</v>
      </c>
      <c r="M46" s="299">
        <v>3.7241158988559508E-2</v>
      </c>
      <c r="N46" s="299">
        <v>1.5263606646602756E-2</v>
      </c>
      <c r="O46" s="299">
        <v>-6.5966776882816713E-2</v>
      </c>
      <c r="P46" s="299">
        <v>2.6203175214083663E-2</v>
      </c>
      <c r="Q46" s="299">
        <v>-2.7148077588887709E-3</v>
      </c>
      <c r="R46" s="299">
        <v>2.0836313575316012E-2</v>
      </c>
      <c r="S46" s="299">
        <v>-2.5978119789181964E-2</v>
      </c>
      <c r="T46" s="299">
        <v>7.6537845172333085E-2</v>
      </c>
      <c r="U46" s="299">
        <v>5.4503399733207836E-4</v>
      </c>
      <c r="V46" s="299">
        <v>-1.4133535369889372E-2</v>
      </c>
      <c r="W46" s="299">
        <v>-1.6379056946822956E-2</v>
      </c>
      <c r="X46" s="299">
        <v>4.9727126598343441E-2</v>
      </c>
      <c r="Y46" s="299">
        <v>-6.0892356449520291E-2</v>
      </c>
      <c r="Z46" s="299">
        <v>-1.9550566115991153E-3</v>
      </c>
      <c r="AA46" s="299">
        <v>-1.7171110805928591E-2</v>
      </c>
      <c r="AB46" s="299">
        <v>5.6345979112174094E-2</v>
      </c>
      <c r="AC46" s="299">
        <v>-1.9427004021178806E-2</v>
      </c>
      <c r="AD46" s="299">
        <v>1.8147480567101137E-2</v>
      </c>
      <c r="AE46" s="299">
        <v>7.6471536147399988E-3</v>
      </c>
      <c r="AF46" s="299">
        <v>-2.3550044299188722E-3</v>
      </c>
      <c r="AG46" s="299">
        <v>3.9581740379441843E-3</v>
      </c>
      <c r="AH46" s="299">
        <v>-2.8955485182891039E-3</v>
      </c>
      <c r="AI46" s="299">
        <v>2.1517426080020385E-2</v>
      </c>
      <c r="AJ46" s="299">
        <v>-2.0855795048669079E-2</v>
      </c>
      <c r="AK46" s="299">
        <v>-2.4175567912512297E-2</v>
      </c>
      <c r="AL46" s="299">
        <v>5.5729607307216211E-2</v>
      </c>
      <c r="AM46" s="299">
        <v>-9.9421929103339357E-3</v>
      </c>
      <c r="AN46" s="299">
        <v>-3.6972962758864636E-2</v>
      </c>
      <c r="AO46" s="299">
        <v>5.8426321929748726E-2</v>
      </c>
      <c r="AP46" s="299">
        <v>-1.5050378858123326E-2</v>
      </c>
      <c r="AQ46" s="299">
        <v>-5.4754981322794327E-3</v>
      </c>
      <c r="AR46" s="299">
        <v>4.0728900461142192E-3</v>
      </c>
      <c r="AS46" s="299">
        <v>-7.734474973684069E-3</v>
      </c>
      <c r="AT46" s="299">
        <v>-9.5805850807388238E-2</v>
      </c>
      <c r="AU46" s="299">
        <v>-2.9011943303574483E-2</v>
      </c>
      <c r="AV46" s="299">
        <v>5.2204666779679387E-2</v>
      </c>
      <c r="AW46" s="299">
        <v>3.5332431211688498E-2</v>
      </c>
      <c r="AX46" s="299">
        <v>-2.1076117064160793E-2</v>
      </c>
      <c r="AY46" s="299">
        <v>1.5889891973980941E-2</v>
      </c>
      <c r="AZ46" s="299">
        <v>7.7224119542200764E-3</v>
      </c>
      <c r="BA46" s="299">
        <v>-2.3928894934341138E-2</v>
      </c>
      <c r="BB46" s="299">
        <v>0</v>
      </c>
      <c r="BC46" s="299">
        <v>5.2117260693149703E-3</v>
      </c>
      <c r="BD46" s="299">
        <v>1.5167231770230938E-2</v>
      </c>
      <c r="BE46" s="299">
        <v>-7.6331152954347559E-3</v>
      </c>
      <c r="BF46" s="299">
        <v>2.5582774921324214E-2</v>
      </c>
      <c r="BG46" s="299">
        <v>-2.7241907928690412E-2</v>
      </c>
      <c r="BH46" s="299">
        <v>1.791244278487536E-3</v>
      </c>
      <c r="BI46" s="299">
        <v>2.6882491798037034E-3</v>
      </c>
      <c r="BJ46" s="299">
        <v>1.947028050198818E-2</v>
      </c>
      <c r="BK46" s="299">
        <v>7.069410697283951E-3</v>
      </c>
      <c r="BL46" s="299">
        <v>-8.995049364816543E-3</v>
      </c>
      <c r="BM46" s="299">
        <v>4.6287447296387674E-2</v>
      </c>
      <c r="BN46" s="299">
        <v>-3.9076824779626929E-4</v>
      </c>
      <c r="BO46" s="299">
        <v>5.0846286361294624E-3</v>
      </c>
      <c r="BP46" s="299">
        <v>2.0261895535962804E-2</v>
      </c>
      <c r="BQ46" s="299">
        <v>0</v>
      </c>
      <c r="BR46" s="299">
        <v>4.5218133268221106E-3</v>
      </c>
      <c r="BS46" s="299">
        <v>8.6304950730231589E-4</v>
      </c>
      <c r="BT46" s="299">
        <v>-7.4295297136879324E-3</v>
      </c>
      <c r="BU46" s="299" t="e">
        <v>#DIV/0!</v>
      </c>
    </row>
    <row r="47" spans="1:73" ht="18" x14ac:dyDescent="0.3">
      <c r="A47" s="291" t="s">
        <v>181</v>
      </c>
      <c r="B47" s="299" t="e">
        <v>#DIV/0!</v>
      </c>
      <c r="C47" s="299" t="e">
        <v>#DIV/0!</v>
      </c>
      <c r="D47" s="299" t="e">
        <v>#DIV/0!</v>
      </c>
      <c r="E47" s="299" t="e">
        <v>#DIV/0!</v>
      </c>
      <c r="F47" s="299" t="e">
        <v>#DIV/0!</v>
      </c>
      <c r="G47" s="299" t="e">
        <v>#DIV/0!</v>
      </c>
      <c r="H47" s="299" t="e">
        <v>#DIV/0!</v>
      </c>
      <c r="I47" s="299">
        <v>-1</v>
      </c>
      <c r="J47" s="299" t="e">
        <v>#DIV/0!</v>
      </c>
      <c r="K47" s="299">
        <v>-1</v>
      </c>
      <c r="L47" s="299">
        <v>-8.6788813886218286E-4</v>
      </c>
      <c r="M47" s="299">
        <v>-4.4269054310852596E-4</v>
      </c>
      <c r="N47" s="299">
        <v>-4.6995993450138496E-4</v>
      </c>
      <c r="O47" s="299">
        <v>-1.0545030841424552E-4</v>
      </c>
      <c r="P47" s="299">
        <v>6.1629265227169938E-4</v>
      </c>
      <c r="Q47" s="299">
        <v>4.0553897949968665E-4</v>
      </c>
      <c r="R47" s="299">
        <v>-5.0479448842044583E-4</v>
      </c>
      <c r="S47" s="299">
        <v>8.721117077321594E-4</v>
      </c>
      <c r="T47" s="299">
        <v>-4.3307017879277154E-3</v>
      </c>
      <c r="U47" s="299">
        <v>5.679370053550481E-2</v>
      </c>
      <c r="V47" s="299">
        <v>2.1861416315638316E-4</v>
      </c>
      <c r="W47" s="299">
        <v>7.7022777965174427E-4</v>
      </c>
      <c r="X47" s="299">
        <v>-8.6887779515676389E-4</v>
      </c>
      <c r="Y47" s="299">
        <v>1.1867202412595868E-2</v>
      </c>
      <c r="Z47" s="299">
        <v>-2.9495378714467946E-2</v>
      </c>
      <c r="AA47" s="299">
        <v>2.7145517466853342E-4</v>
      </c>
      <c r="AB47" s="299">
        <v>3.1519913643784925E-4</v>
      </c>
      <c r="AC47" s="299">
        <v>1.8434860258822461E-3</v>
      </c>
      <c r="AD47" s="299">
        <v>-1.4248584508005369E-3</v>
      </c>
      <c r="AE47" s="299">
        <v>-7.6105854630792447E-4</v>
      </c>
      <c r="AF47" s="299">
        <v>3.0800088590003938E-3</v>
      </c>
      <c r="AG47" s="299">
        <v>-1.6665160952747948E-3</v>
      </c>
      <c r="AH47" s="299">
        <v>3.0780608378369045E-3</v>
      </c>
      <c r="AI47" s="299">
        <v>-6.3511964029376866E-3</v>
      </c>
      <c r="AJ47" s="299">
        <v>-3.4084804414843406E-3</v>
      </c>
      <c r="AK47" s="299">
        <v>6.0672580181231339E-4</v>
      </c>
      <c r="AL47" s="299">
        <v>9.4512616512083536E-3</v>
      </c>
      <c r="AM47" s="299">
        <v>1.0356368399742077E-3</v>
      </c>
      <c r="AN47" s="299">
        <v>3.3429630403203348E-4</v>
      </c>
      <c r="AO47" s="299">
        <v>7.3365017623290285E-3</v>
      </c>
      <c r="AP47" s="299">
        <v>3.1954276781598345E-4</v>
      </c>
      <c r="AQ47" s="299">
        <v>-9.7359796134710574E-4</v>
      </c>
      <c r="AR47" s="299">
        <v>7.2771974350582802E-3</v>
      </c>
      <c r="AS47" s="299">
        <v>5.5251454388915988E-4</v>
      </c>
      <c r="AT47" s="299">
        <v>-1.2244074369855973E-3</v>
      </c>
      <c r="AU47" s="299">
        <v>-1.2670219267891358E-2</v>
      </c>
      <c r="AV47" s="299">
        <v>-6.3523642383955803E-4</v>
      </c>
      <c r="AW47" s="299">
        <v>9.0622847771615334E-4</v>
      </c>
      <c r="AX47" s="299">
        <v>2.9473427805732921E-3</v>
      </c>
      <c r="AY47" s="299">
        <v>4.248805960485047E-4</v>
      </c>
      <c r="AZ47" s="299">
        <v>-1.8542682265018096E-3</v>
      </c>
      <c r="BA47" s="299">
        <v>-1.7145221664671695E-4</v>
      </c>
      <c r="BB47" s="299">
        <v>2.1565852037588318E-3</v>
      </c>
      <c r="BC47" s="299">
        <v>1.1152041859185946E-3</v>
      </c>
      <c r="BD47" s="299">
        <v>1.1865015827374759E-3</v>
      </c>
      <c r="BE47" s="299">
        <v>-4.9830592723232314E-5</v>
      </c>
      <c r="BF47" s="299">
        <v>-7.2079296620353173E-4</v>
      </c>
      <c r="BG47" s="299">
        <v>3.1593936330920336E-3</v>
      </c>
      <c r="BH47" s="299">
        <v>-2.3256586953720459E-3</v>
      </c>
      <c r="BI47" s="299">
        <v>-1.058720356778009E-4</v>
      </c>
      <c r="BJ47" s="299">
        <v>-4.1172069131900635E-5</v>
      </c>
      <c r="BK47" s="299">
        <v>3.2562185099638263E-4</v>
      </c>
      <c r="BL47" s="299">
        <v>1.5434351318033279E-4</v>
      </c>
      <c r="BM47" s="299">
        <v>1.5976572471243511E-3</v>
      </c>
      <c r="BN47" s="299">
        <v>-6.9438979700642278E-4</v>
      </c>
      <c r="BO47" s="299">
        <v>-1.4986651988002642E-4</v>
      </c>
      <c r="BP47" s="299">
        <v>-1.2426668128347362E-2</v>
      </c>
      <c r="BQ47" s="299">
        <v>-1.8388432675328081E-3</v>
      </c>
      <c r="BR47" s="299">
        <v>-3.4162440905660674E-4</v>
      </c>
      <c r="BS47" s="299">
        <v>-1.3621624123050236E-3</v>
      </c>
      <c r="BT47" s="299">
        <v>3.5780933549101057E-4</v>
      </c>
      <c r="BU47" s="299" t="e">
        <v>#DIV/0!</v>
      </c>
    </row>
    <row r="48" spans="1:73" ht="18.5" thickBot="1" x14ac:dyDescent="0.35">
      <c r="A48" s="290" t="s">
        <v>36</v>
      </c>
      <c r="B48" s="299" t="e">
        <v>#DIV/0!</v>
      </c>
      <c r="C48" s="299" t="e">
        <v>#DIV/0!</v>
      </c>
      <c r="D48" s="299" t="e">
        <v>#DIV/0!</v>
      </c>
      <c r="E48" s="299" t="e">
        <v>#DIV/0!</v>
      </c>
      <c r="F48" s="299" t="e">
        <v>#DIV/0!</v>
      </c>
      <c r="G48" s="299" t="e">
        <v>#DIV/0!</v>
      </c>
      <c r="H48" s="299">
        <v>-1</v>
      </c>
      <c r="I48" s="299">
        <v>-1.2964984967369642E-2</v>
      </c>
      <c r="J48" s="311">
        <v>3.8674385081423068E-3</v>
      </c>
      <c r="K48" s="299">
        <v>6.9097453589761493E-3</v>
      </c>
      <c r="L48" s="299">
        <v>-3.5888744890838487E-3</v>
      </c>
      <c r="M48" s="299">
        <v>5.6326319062072194E-3</v>
      </c>
      <c r="N48" s="299">
        <v>6.173292982267764E-4</v>
      </c>
      <c r="O48" s="299">
        <v>-3.6709211142412768E-3</v>
      </c>
      <c r="P48" s="299">
        <v>-1.0468864878727335E-2</v>
      </c>
      <c r="Q48" s="299">
        <v>6.8561081268394553E-3</v>
      </c>
      <c r="R48" s="299">
        <v>2.820482743660202E-3</v>
      </c>
      <c r="S48" s="299">
        <v>-3.8442771415245769E-3</v>
      </c>
      <c r="T48" s="299">
        <v>-1.2562670527147546E-2</v>
      </c>
      <c r="U48" s="299">
        <v>1.1156688830860295E-2</v>
      </c>
      <c r="V48" s="299">
        <v>7.4346546772008359E-4</v>
      </c>
      <c r="W48" s="299">
        <v>8.8946330226200576E-3</v>
      </c>
      <c r="X48" s="299">
        <v>-5.6591755841616243E-3</v>
      </c>
      <c r="Y48" s="299">
        <v>6.0257597137165497E-3</v>
      </c>
      <c r="Z48" s="299">
        <v>-3.2998300641100542E-3</v>
      </c>
      <c r="AA48" s="299">
        <v>-4.3261020777161097E-3</v>
      </c>
      <c r="AB48" s="299">
        <v>3.867014488046383E-3</v>
      </c>
      <c r="AC48" s="299">
        <v>7.7941338463236587E-3</v>
      </c>
      <c r="AD48" s="299">
        <v>-6.7188202948312847E-3</v>
      </c>
      <c r="AE48" s="299">
        <v>4.4913507434800604E-3</v>
      </c>
      <c r="AF48" s="299">
        <v>5.1772339413556079E-3</v>
      </c>
      <c r="AG48" s="299">
        <v>-9.3567248445395323E-3</v>
      </c>
      <c r="AH48" s="299">
        <v>-3.1289038339105124E-3</v>
      </c>
      <c r="AI48" s="299">
        <v>-5.0601303564347111E-3</v>
      </c>
      <c r="AJ48" s="299">
        <v>-2.726766112281731E-3</v>
      </c>
      <c r="AK48" s="299">
        <v>3.7452198382812441E-3</v>
      </c>
      <c r="AL48" s="299">
        <v>-4.4428555719582263E-3</v>
      </c>
      <c r="AM48" s="299">
        <v>-9.598159868538847E-3</v>
      </c>
      <c r="AN48" s="299">
        <v>6.498012081343596E-3</v>
      </c>
      <c r="AO48" s="299">
        <v>1.3934971168247712E-2</v>
      </c>
      <c r="AP48" s="299">
        <v>3.0850148875569694E-3</v>
      </c>
      <c r="AQ48" s="299">
        <v>-5.8438056222196444E-3</v>
      </c>
      <c r="AR48" s="299">
        <v>-1.6070610895495552E-2</v>
      </c>
      <c r="AS48" s="299">
        <v>-1.6206023870641184E-2</v>
      </c>
      <c r="AT48" s="299">
        <v>1.3480382872022023E-3</v>
      </c>
      <c r="AU48" s="299">
        <v>2.3278965083861181E-2</v>
      </c>
      <c r="AV48" s="299">
        <v>4.0235940506574419E-3</v>
      </c>
      <c r="AW48" s="299">
        <v>3.7505283426981784E-3</v>
      </c>
      <c r="AX48" s="299">
        <v>3.6909406884322316E-3</v>
      </c>
      <c r="AY48" s="299">
        <v>2.6434142245712611E-3</v>
      </c>
      <c r="AZ48" s="299">
        <v>-1.4157629102776181E-2</v>
      </c>
      <c r="BA48" s="299">
        <v>-1.3900382718771143E-3</v>
      </c>
      <c r="BB48" s="299">
        <v>7.6533257219608686E-3</v>
      </c>
      <c r="BC48" s="299">
        <v>-1.4532546119202405E-2</v>
      </c>
      <c r="BD48" s="299">
        <v>-3.2520469345777014E-3</v>
      </c>
      <c r="BE48" s="299">
        <v>-4.5237742528572156E-3</v>
      </c>
      <c r="BF48" s="299">
        <v>1.3542380934199683E-2</v>
      </c>
      <c r="BG48" s="299">
        <v>-2.0296183878008023E-3</v>
      </c>
      <c r="BH48" s="299">
        <v>-4.1338109234356768E-4</v>
      </c>
      <c r="BI48" s="299">
        <v>-7.0335818015830887E-3</v>
      </c>
      <c r="BJ48" s="299">
        <v>6.956682165843997E-3</v>
      </c>
      <c r="BK48" s="299">
        <v>-1.4098756041614036E-2</v>
      </c>
      <c r="BL48" s="299">
        <v>6.3513125329084374E-4</v>
      </c>
      <c r="BM48" s="299">
        <v>1.2762841456563478E-2</v>
      </c>
      <c r="BN48" s="299">
        <v>7.5748527537355947E-3</v>
      </c>
      <c r="BO48" s="299">
        <v>-2.3091396063257275E-3</v>
      </c>
      <c r="BP48" s="299">
        <v>-1.3582960736978733E-2</v>
      </c>
      <c r="BQ48" s="299">
        <v>-1.6974207218319881E-3</v>
      </c>
      <c r="BR48" s="299">
        <v>-6.0991625479878131E-4</v>
      </c>
      <c r="BS48" s="299">
        <v>1.7430416850505281E-2</v>
      </c>
      <c r="BT48" s="299">
        <v>-2.0737965159022265E-3</v>
      </c>
      <c r="BU48" s="299" t="e">
        <v>#DIV/0!</v>
      </c>
    </row>
  </sheetData>
  <mergeCells count="18">
    <mergeCell ref="AX18:BI18"/>
    <mergeCell ref="BJ18:BU18"/>
    <mergeCell ref="Z1:AK1"/>
    <mergeCell ref="Z18:AK18"/>
    <mergeCell ref="AX1:BI1"/>
    <mergeCell ref="BJ1:BU1"/>
    <mergeCell ref="B18:M18"/>
    <mergeCell ref="B1:M1"/>
    <mergeCell ref="N18:Y18"/>
    <mergeCell ref="N1:Y1"/>
    <mergeCell ref="AL1:AW1"/>
    <mergeCell ref="AL18:AW18"/>
    <mergeCell ref="BJ34:BU34"/>
    <mergeCell ref="B34:M34"/>
    <mergeCell ref="N34:Y34"/>
    <mergeCell ref="Z34:AK34"/>
    <mergeCell ref="AL34:AW34"/>
    <mergeCell ref="AX34:BI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4915-70B7-4529-BDAD-6347A32552EB}">
  <dimension ref="A1:R76"/>
  <sheetViews>
    <sheetView rightToLeft="1" topLeftCell="A4" zoomScale="78" workbookViewId="0">
      <selection activeCell="A25" sqref="A25"/>
    </sheetView>
  </sheetViews>
  <sheetFormatPr defaultColWidth="9" defaultRowHeight="14" x14ac:dyDescent="0.3"/>
  <cols>
    <col min="1" max="2" width="9" style="204"/>
    <col min="3" max="3" width="15.5" style="204" customWidth="1"/>
    <col min="4" max="15" width="9.58203125" style="204" customWidth="1"/>
    <col min="16" max="16" width="10.83203125" style="204" customWidth="1"/>
    <col min="17" max="17" width="13.83203125" style="204" customWidth="1"/>
    <col min="18" max="16384" width="9" style="204"/>
  </cols>
  <sheetData>
    <row r="1" spans="1:18" ht="20.25" customHeight="1" thickBot="1" x14ac:dyDescent="0.35">
      <c r="A1" s="430"/>
      <c r="B1" s="430"/>
      <c r="C1" s="431"/>
      <c r="D1" s="434" t="s">
        <v>107</v>
      </c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35"/>
    </row>
    <row r="2" spans="1:18" ht="14.25" customHeight="1" thickBot="1" x14ac:dyDescent="0.35">
      <c r="A2" s="432"/>
      <c r="B2" s="432"/>
      <c r="C2" s="433"/>
      <c r="D2" s="205" t="s">
        <v>40</v>
      </c>
      <c r="E2" s="206" t="s">
        <v>41</v>
      </c>
      <c r="F2" s="206" t="s">
        <v>42</v>
      </c>
      <c r="G2" s="206" t="s">
        <v>43</v>
      </c>
      <c r="H2" s="206" t="s">
        <v>44</v>
      </c>
      <c r="I2" s="206" t="s">
        <v>45</v>
      </c>
      <c r="J2" s="206" t="s">
        <v>46</v>
      </c>
      <c r="K2" s="206" t="s">
        <v>47</v>
      </c>
      <c r="L2" s="206" t="s">
        <v>48</v>
      </c>
      <c r="M2" s="206" t="s">
        <v>49</v>
      </c>
      <c r="N2" s="206" t="s">
        <v>50</v>
      </c>
      <c r="O2" s="206" t="s">
        <v>51</v>
      </c>
      <c r="P2" s="207" t="s">
        <v>36</v>
      </c>
      <c r="Q2" s="208" t="s">
        <v>117</v>
      </c>
      <c r="R2" s="208" t="s">
        <v>118</v>
      </c>
    </row>
    <row r="3" spans="1:18" ht="17.25" customHeight="1" x14ac:dyDescent="0.35">
      <c r="A3" s="436" t="s">
        <v>119</v>
      </c>
      <c r="B3" s="209" t="s">
        <v>13</v>
      </c>
      <c r="C3" s="210" t="s">
        <v>120</v>
      </c>
      <c r="D3" s="211"/>
      <c r="E3" s="211">
        <v>216.2</v>
      </c>
      <c r="F3" s="211">
        <v>144.69999999999999</v>
      </c>
      <c r="G3" s="211"/>
      <c r="H3" s="211"/>
      <c r="I3" s="211"/>
      <c r="J3" s="211"/>
      <c r="K3" s="211">
        <v>108.6</v>
      </c>
      <c r="L3" s="211"/>
      <c r="M3" s="211">
        <v>53.9</v>
      </c>
      <c r="N3" s="211"/>
      <c r="O3" s="211">
        <v>53.3</v>
      </c>
      <c r="P3" s="212">
        <f>SUM(D3:O3)</f>
        <v>576.69999999999993</v>
      </c>
      <c r="Q3" s="213">
        <v>3.58</v>
      </c>
      <c r="R3" s="214">
        <f>P3/Q3</f>
        <v>161.08938547486031</v>
      </c>
    </row>
    <row r="4" spans="1:18" ht="17.25" customHeight="1" x14ac:dyDescent="0.35">
      <c r="A4" s="437"/>
      <c r="B4" s="215"/>
      <c r="C4" s="216" t="s">
        <v>121</v>
      </c>
      <c r="D4" s="211"/>
      <c r="E4" s="211"/>
      <c r="F4" s="211"/>
      <c r="G4" s="211"/>
      <c r="H4" s="217"/>
      <c r="I4" s="211"/>
      <c r="J4" s="211"/>
      <c r="K4" s="211"/>
      <c r="L4" s="211"/>
      <c r="M4" s="211"/>
      <c r="N4" s="211"/>
      <c r="O4" s="211"/>
      <c r="P4" s="212">
        <f t="shared" ref="P4:P11" si="0">SUM(D4:O4)</f>
        <v>0</v>
      </c>
      <c r="Q4" s="213">
        <v>3.58</v>
      </c>
      <c r="R4" s="214">
        <f t="shared" ref="R4:R25" si="1">P4/Q4</f>
        <v>0</v>
      </c>
    </row>
    <row r="5" spans="1:18" ht="17.25" customHeight="1" x14ac:dyDescent="0.35">
      <c r="A5" s="437"/>
      <c r="B5" s="215"/>
      <c r="C5" s="216" t="s">
        <v>122</v>
      </c>
      <c r="D5" s="211"/>
      <c r="E5" s="211">
        <v>35.4</v>
      </c>
      <c r="F5" s="211"/>
      <c r="G5" s="211"/>
      <c r="H5" s="217"/>
      <c r="I5" s="211"/>
      <c r="J5" s="211"/>
      <c r="K5" s="211"/>
      <c r="L5" s="211"/>
      <c r="M5" s="211"/>
      <c r="N5" s="211"/>
      <c r="O5" s="211"/>
      <c r="P5" s="212">
        <v>35.4</v>
      </c>
      <c r="Q5" s="213">
        <v>3.58</v>
      </c>
      <c r="R5" s="214">
        <f t="shared" si="1"/>
        <v>9.88826815642458</v>
      </c>
    </row>
    <row r="6" spans="1:18" ht="17.25" customHeight="1" x14ac:dyDescent="0.35">
      <c r="A6" s="437"/>
      <c r="B6" s="215"/>
      <c r="C6" s="216" t="s">
        <v>123</v>
      </c>
      <c r="D6" s="211"/>
      <c r="E6" s="211"/>
      <c r="F6" s="211"/>
      <c r="G6" s="211"/>
      <c r="H6" s="217"/>
      <c r="I6" s="211"/>
      <c r="J6" s="211">
        <v>71.5</v>
      </c>
      <c r="K6" s="211">
        <v>45.5</v>
      </c>
      <c r="L6" s="211">
        <v>53.2</v>
      </c>
      <c r="M6" s="211"/>
      <c r="N6" s="211"/>
      <c r="O6" s="211"/>
      <c r="P6" s="212">
        <f>SUM(D6:O6)</f>
        <v>170.2</v>
      </c>
      <c r="Q6" s="213">
        <v>3.58</v>
      </c>
      <c r="R6" s="214">
        <f t="shared" si="1"/>
        <v>47.541899441340775</v>
      </c>
    </row>
    <row r="7" spans="1:18" ht="17.25" customHeight="1" x14ac:dyDescent="0.35">
      <c r="A7" s="437"/>
      <c r="B7" s="215"/>
      <c r="C7" s="216" t="s">
        <v>124</v>
      </c>
      <c r="D7" s="211"/>
      <c r="E7" s="218"/>
      <c r="F7" s="211"/>
      <c r="G7" s="211">
        <v>94</v>
      </c>
      <c r="H7" s="211"/>
      <c r="I7" s="211"/>
      <c r="J7" s="211"/>
      <c r="K7" s="211"/>
      <c r="L7" s="211"/>
      <c r="M7" s="211"/>
      <c r="N7" s="211"/>
      <c r="O7" s="211"/>
      <c r="P7" s="212">
        <f t="shared" si="0"/>
        <v>94</v>
      </c>
      <c r="Q7" s="213">
        <v>3.58</v>
      </c>
      <c r="R7" s="214">
        <f t="shared" si="1"/>
        <v>26.256983240223462</v>
      </c>
    </row>
    <row r="8" spans="1:18" ht="17.25" customHeight="1" x14ac:dyDescent="0.35">
      <c r="A8" s="437"/>
      <c r="B8" s="215"/>
      <c r="C8" s="216" t="s">
        <v>125</v>
      </c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2">
        <f t="shared" si="0"/>
        <v>0</v>
      </c>
      <c r="Q8" s="213">
        <v>3.58</v>
      </c>
      <c r="R8" s="214">
        <f t="shared" si="1"/>
        <v>0</v>
      </c>
    </row>
    <row r="9" spans="1:18" ht="17.25" customHeight="1" x14ac:dyDescent="0.35">
      <c r="A9" s="437"/>
      <c r="B9" s="215"/>
      <c r="C9" s="216" t="s">
        <v>126</v>
      </c>
      <c r="D9" s="211"/>
      <c r="E9" s="218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2">
        <f t="shared" si="0"/>
        <v>0</v>
      </c>
      <c r="Q9" s="213">
        <v>3.58</v>
      </c>
      <c r="R9" s="214">
        <f t="shared" si="1"/>
        <v>0</v>
      </c>
    </row>
    <row r="10" spans="1:18" ht="17.25" customHeight="1" x14ac:dyDescent="0.35">
      <c r="A10" s="437"/>
      <c r="B10" s="215"/>
      <c r="C10" s="219" t="s">
        <v>122</v>
      </c>
      <c r="D10" s="220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>
        <f t="shared" si="0"/>
        <v>0</v>
      </c>
      <c r="Q10" s="213">
        <v>3.58</v>
      </c>
      <c r="R10" s="214">
        <f t="shared" si="1"/>
        <v>0</v>
      </c>
    </row>
    <row r="11" spans="1:18" ht="17.25" customHeight="1" thickBot="1" x14ac:dyDescent="0.35">
      <c r="A11" s="437"/>
      <c r="B11" s="215"/>
      <c r="C11" s="216" t="s">
        <v>127</v>
      </c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2">
        <f t="shared" si="0"/>
        <v>0</v>
      </c>
      <c r="Q11" s="213">
        <v>3.58</v>
      </c>
      <c r="R11" s="214">
        <f t="shared" si="1"/>
        <v>0</v>
      </c>
    </row>
    <row r="12" spans="1:18" ht="17.25" customHeight="1" thickBot="1" x14ac:dyDescent="0.4">
      <c r="A12" s="438"/>
      <c r="B12" s="221"/>
      <c r="C12" s="222" t="s">
        <v>128</v>
      </c>
      <c r="D12" s="223">
        <f t="shared" ref="D12:M12" si="2">SUM(D3:D10)</f>
        <v>0</v>
      </c>
      <c r="E12" s="224">
        <f t="shared" si="2"/>
        <v>251.6</v>
      </c>
      <c r="F12" s="224">
        <f t="shared" si="2"/>
        <v>144.69999999999999</v>
      </c>
      <c r="G12" s="224">
        <f t="shared" si="2"/>
        <v>94</v>
      </c>
      <c r="H12" s="224">
        <f t="shared" si="2"/>
        <v>0</v>
      </c>
      <c r="I12" s="224">
        <f t="shared" si="2"/>
        <v>0</v>
      </c>
      <c r="J12" s="224">
        <f t="shared" si="2"/>
        <v>71.5</v>
      </c>
      <c r="K12" s="224">
        <f t="shared" si="2"/>
        <v>154.1</v>
      </c>
      <c r="L12" s="224">
        <f t="shared" si="2"/>
        <v>53.2</v>
      </c>
      <c r="M12" s="224">
        <f t="shared" si="2"/>
        <v>53.9</v>
      </c>
      <c r="N12" s="224">
        <f>SUM(N3:N11)</f>
        <v>0</v>
      </c>
      <c r="O12" s="225">
        <f>SUM(O3:O10)</f>
        <v>53.3</v>
      </c>
      <c r="P12" s="226">
        <f>SUM(P3:P7)</f>
        <v>876.3</v>
      </c>
      <c r="Q12" s="213">
        <v>3.58</v>
      </c>
      <c r="R12" s="214">
        <f t="shared" si="1"/>
        <v>244.77653631284915</v>
      </c>
    </row>
    <row r="13" spans="1:18" ht="17.25" customHeight="1" x14ac:dyDescent="0.35">
      <c r="A13" s="439" t="s">
        <v>129</v>
      </c>
      <c r="B13" s="227" t="s">
        <v>13</v>
      </c>
      <c r="C13" s="228" t="s">
        <v>130</v>
      </c>
      <c r="D13" s="218"/>
      <c r="E13" s="218"/>
      <c r="F13" s="218"/>
      <c r="G13" s="218">
        <v>155.4</v>
      </c>
      <c r="H13" s="218">
        <v>106.1</v>
      </c>
      <c r="I13" s="218"/>
      <c r="J13" s="229">
        <v>133.1</v>
      </c>
      <c r="K13" s="218">
        <v>95.8</v>
      </c>
      <c r="L13" s="218"/>
      <c r="M13" s="218">
        <v>65</v>
      </c>
      <c r="N13" s="218">
        <v>72.8</v>
      </c>
      <c r="O13" s="218">
        <v>13.6</v>
      </c>
      <c r="P13" s="212">
        <f>SUM(D13:O13)</f>
        <v>641.80000000000007</v>
      </c>
      <c r="Q13" s="213">
        <v>3.58</v>
      </c>
      <c r="R13" s="214">
        <f t="shared" si="1"/>
        <v>179.27374301675979</v>
      </c>
    </row>
    <row r="14" spans="1:18" ht="17.25" customHeight="1" x14ac:dyDescent="0.35">
      <c r="A14" s="440"/>
      <c r="B14" s="230"/>
      <c r="C14" s="231" t="s">
        <v>131</v>
      </c>
      <c r="D14" s="211">
        <v>93.6</v>
      </c>
      <c r="E14" s="218"/>
      <c r="F14" s="218">
        <v>108.5</v>
      </c>
      <c r="G14" s="218"/>
      <c r="H14" s="218"/>
      <c r="I14" s="218"/>
      <c r="J14" s="218"/>
      <c r="K14" s="218">
        <v>9.9</v>
      </c>
      <c r="L14" s="218"/>
      <c r="M14" s="218"/>
      <c r="N14" s="218"/>
      <c r="O14" s="218"/>
      <c r="P14" s="212">
        <f>SUM(D14:O14)</f>
        <v>212</v>
      </c>
      <c r="Q14" s="213">
        <v>3.58</v>
      </c>
      <c r="R14" s="214">
        <f t="shared" si="1"/>
        <v>59.217877094972067</v>
      </c>
    </row>
    <row r="15" spans="1:18" ht="17.25" customHeight="1" x14ac:dyDescent="0.35">
      <c r="A15" s="440"/>
      <c r="B15" s="230"/>
      <c r="C15" s="231" t="s">
        <v>132</v>
      </c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2">
        <f t="shared" ref="P15:P21" si="3">SUM(D15:O15)</f>
        <v>0</v>
      </c>
      <c r="Q15" s="213">
        <v>3.58</v>
      </c>
      <c r="R15" s="214">
        <f t="shared" si="1"/>
        <v>0</v>
      </c>
    </row>
    <row r="16" spans="1:18" ht="17.25" customHeight="1" x14ac:dyDescent="0.35">
      <c r="A16" s="440"/>
      <c r="B16" s="230"/>
      <c r="C16" s="231" t="s">
        <v>133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2">
        <f t="shared" si="3"/>
        <v>0</v>
      </c>
      <c r="Q16" s="213">
        <v>3.58</v>
      </c>
      <c r="R16" s="214">
        <f t="shared" si="1"/>
        <v>0</v>
      </c>
    </row>
    <row r="17" spans="1:18" ht="17.25" customHeight="1" x14ac:dyDescent="0.35">
      <c r="A17" s="440"/>
      <c r="B17" s="230"/>
      <c r="C17" s="231" t="s">
        <v>134</v>
      </c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2">
        <f t="shared" si="3"/>
        <v>0</v>
      </c>
      <c r="Q17" s="213">
        <v>3.58</v>
      </c>
      <c r="R17" s="214">
        <f t="shared" si="1"/>
        <v>0</v>
      </c>
    </row>
    <row r="18" spans="1:18" ht="17.25" customHeight="1" x14ac:dyDescent="0.35">
      <c r="A18" s="440"/>
      <c r="B18" s="230"/>
      <c r="C18" s="231" t="s">
        <v>135</v>
      </c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2">
        <f t="shared" si="3"/>
        <v>0</v>
      </c>
      <c r="Q18" s="213">
        <v>3.58</v>
      </c>
      <c r="R18" s="214">
        <f t="shared" si="1"/>
        <v>0</v>
      </c>
    </row>
    <row r="19" spans="1:18" ht="17.25" customHeight="1" x14ac:dyDescent="0.35">
      <c r="A19" s="440"/>
      <c r="B19" s="230"/>
      <c r="C19" s="231" t="s">
        <v>136</v>
      </c>
      <c r="D19" s="218"/>
      <c r="E19" s="218"/>
      <c r="F19" s="218"/>
      <c r="G19" s="218"/>
      <c r="H19" s="218">
        <v>12.5</v>
      </c>
      <c r="I19" s="218"/>
      <c r="J19" s="218"/>
      <c r="K19" s="218"/>
      <c r="L19" s="218"/>
      <c r="M19" s="218">
        <v>3.1</v>
      </c>
      <c r="N19" s="218"/>
      <c r="O19" s="218"/>
      <c r="P19" s="212">
        <f>SUM(D19:O19)</f>
        <v>15.6</v>
      </c>
      <c r="Q19" s="213">
        <v>3.58</v>
      </c>
      <c r="R19" s="214">
        <f t="shared" si="1"/>
        <v>4.3575418994413404</v>
      </c>
    </row>
    <row r="20" spans="1:18" ht="17.25" customHeight="1" x14ac:dyDescent="0.35">
      <c r="A20" s="440"/>
      <c r="B20" s="230"/>
      <c r="C20" s="231" t="s">
        <v>137</v>
      </c>
      <c r="D20" s="218"/>
      <c r="E20" s="217"/>
      <c r="F20" s="218"/>
      <c r="G20" s="218"/>
      <c r="H20" s="218"/>
      <c r="I20" s="218"/>
      <c r="J20" s="218"/>
      <c r="K20" s="218"/>
      <c r="L20" s="218"/>
      <c r="M20" s="218"/>
      <c r="N20" s="218">
        <v>30.7</v>
      </c>
      <c r="O20" s="218"/>
      <c r="P20" s="212">
        <f>SUM(D20:O20)</f>
        <v>30.7</v>
      </c>
      <c r="Q20" s="213">
        <v>3.58</v>
      </c>
      <c r="R20" s="214">
        <f t="shared" si="1"/>
        <v>8.5754189944134076</v>
      </c>
    </row>
    <row r="21" spans="1:18" ht="17.25" customHeight="1" thickBot="1" x14ac:dyDescent="0.4">
      <c r="A21" s="440"/>
      <c r="B21" s="230"/>
      <c r="C21" s="232" t="s">
        <v>138</v>
      </c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2">
        <f t="shared" si="3"/>
        <v>0</v>
      </c>
      <c r="Q21" s="213">
        <v>3.58</v>
      </c>
      <c r="R21" s="214">
        <f t="shared" si="1"/>
        <v>0</v>
      </c>
    </row>
    <row r="22" spans="1:18" ht="17.25" customHeight="1" thickBot="1" x14ac:dyDescent="0.4">
      <c r="A22" s="441"/>
      <c r="B22" s="233"/>
      <c r="C22" s="234" t="s">
        <v>139</v>
      </c>
      <c r="D22" s="223">
        <f>SUM(D13:D21)</f>
        <v>93.6</v>
      </c>
      <c r="E22" s="223">
        <f t="shared" ref="E22:O22" si="4">SUM(E13:E21)</f>
        <v>0</v>
      </c>
      <c r="F22" s="223">
        <f t="shared" si="4"/>
        <v>108.5</v>
      </c>
      <c r="G22" s="223">
        <f t="shared" si="4"/>
        <v>155.4</v>
      </c>
      <c r="H22" s="223">
        <f t="shared" si="4"/>
        <v>118.6</v>
      </c>
      <c r="I22" s="223">
        <f t="shared" si="4"/>
        <v>0</v>
      </c>
      <c r="J22" s="223">
        <f t="shared" si="4"/>
        <v>133.1</v>
      </c>
      <c r="K22" s="223">
        <f t="shared" si="4"/>
        <v>105.7</v>
      </c>
      <c r="L22" s="223">
        <f t="shared" si="4"/>
        <v>0</v>
      </c>
      <c r="M22" s="223">
        <f t="shared" si="4"/>
        <v>68.099999999999994</v>
      </c>
      <c r="N22" s="223">
        <f t="shared" si="4"/>
        <v>103.5</v>
      </c>
      <c r="O22" s="223">
        <f t="shared" si="4"/>
        <v>13.6</v>
      </c>
      <c r="P22" s="235">
        <f>SUM(P13:P20)</f>
        <v>900.10000000000014</v>
      </c>
      <c r="Q22" s="213">
        <v>3.58</v>
      </c>
      <c r="R22" s="214">
        <f t="shared" si="1"/>
        <v>251.42458100558662</v>
      </c>
    </row>
    <row r="23" spans="1:18" ht="17.25" customHeight="1" thickBot="1" x14ac:dyDescent="0.4">
      <c r="A23" s="236" t="s">
        <v>140</v>
      </c>
      <c r="B23" s="236" t="s">
        <v>13</v>
      </c>
      <c r="C23" s="237"/>
      <c r="D23" s="238">
        <f>SUM(D22,D12)</f>
        <v>93.6</v>
      </c>
      <c r="E23" s="238">
        <v>252</v>
      </c>
      <c r="F23" s="238">
        <v>253</v>
      </c>
      <c r="G23" s="238">
        <v>249</v>
      </c>
      <c r="H23" s="238">
        <v>119</v>
      </c>
      <c r="I23" s="238">
        <f t="shared" ref="I23:O23" si="5">SUM(I22,I12)</f>
        <v>0</v>
      </c>
      <c r="J23" s="238">
        <f t="shared" si="5"/>
        <v>204.6</v>
      </c>
      <c r="K23" s="238">
        <f t="shared" si="5"/>
        <v>259.8</v>
      </c>
      <c r="L23" s="238">
        <f t="shared" si="5"/>
        <v>53.2</v>
      </c>
      <c r="M23" s="238">
        <f t="shared" si="5"/>
        <v>122</v>
      </c>
      <c r="N23" s="238">
        <f t="shared" si="5"/>
        <v>103.5</v>
      </c>
      <c r="O23" s="238">
        <f t="shared" si="5"/>
        <v>66.899999999999991</v>
      </c>
      <c r="P23" s="239">
        <f>+P22+P12</f>
        <v>1776.4</v>
      </c>
      <c r="Q23" s="213">
        <v>3.58</v>
      </c>
      <c r="R23" s="214">
        <f t="shared" si="1"/>
        <v>496.20111731843576</v>
      </c>
    </row>
    <row r="24" spans="1:18" ht="17.25" customHeight="1" thickBot="1" x14ac:dyDescent="0.4">
      <c r="A24" s="240" t="s">
        <v>141</v>
      </c>
      <c r="B24" s="240" t="s">
        <v>13</v>
      </c>
      <c r="C24" s="241"/>
      <c r="D24" s="242">
        <v>-438.5</v>
      </c>
      <c r="E24" s="243">
        <v>20.3</v>
      </c>
      <c r="F24" s="243">
        <v>65.5</v>
      </c>
      <c r="G24" s="244">
        <v>17.100000000000001</v>
      </c>
      <c r="H24" s="243">
        <v>66.400000000000006</v>
      </c>
      <c r="I24" s="243">
        <v>16</v>
      </c>
      <c r="J24" s="243">
        <v>36.299999999999997</v>
      </c>
      <c r="K24" s="243">
        <v>25.3</v>
      </c>
      <c r="L24" s="243">
        <v>46.1</v>
      </c>
      <c r="M24" s="243">
        <v>19.899999999999999</v>
      </c>
      <c r="N24" s="243">
        <v>39.700000000000003</v>
      </c>
      <c r="O24" s="243">
        <v>55.1</v>
      </c>
      <c r="P24" s="245">
        <f>SUM(D24:O24)</f>
        <v>-30.799999999999905</v>
      </c>
      <c r="Q24" s="213">
        <v>3.58</v>
      </c>
      <c r="R24" s="214">
        <f t="shared" si="1"/>
        <v>-8.603351955307236</v>
      </c>
    </row>
    <row r="25" spans="1:18" ht="14.25" customHeight="1" thickBot="1" x14ac:dyDescent="0.4">
      <c r="A25" s="246" t="s">
        <v>142</v>
      </c>
      <c r="B25" s="246" t="s">
        <v>13</v>
      </c>
      <c r="C25" s="247"/>
      <c r="D25" s="238">
        <f t="shared" ref="D25:O25" si="6">D24+D23</f>
        <v>-344.9</v>
      </c>
      <c r="E25" s="238">
        <v>271.7</v>
      </c>
      <c r="F25" s="238">
        <v>317.60000000000002</v>
      </c>
      <c r="G25" s="238">
        <v>265.89999999999998</v>
      </c>
      <c r="H25" s="238">
        <v>180.1</v>
      </c>
      <c r="I25" s="238">
        <f t="shared" si="6"/>
        <v>16</v>
      </c>
      <c r="J25" s="238">
        <f t="shared" si="6"/>
        <v>240.89999999999998</v>
      </c>
      <c r="K25" s="238">
        <f t="shared" si="6"/>
        <v>285.10000000000002</v>
      </c>
      <c r="L25" s="238">
        <f>L24+L23</f>
        <v>99.300000000000011</v>
      </c>
      <c r="M25" s="238">
        <f>M24+M23</f>
        <v>141.9</v>
      </c>
      <c r="N25" s="238">
        <f t="shared" si="6"/>
        <v>143.19999999999999</v>
      </c>
      <c r="O25" s="238">
        <f t="shared" si="6"/>
        <v>122</v>
      </c>
      <c r="P25" s="239">
        <f>+P23+P24</f>
        <v>1745.6000000000001</v>
      </c>
      <c r="Q25" s="213">
        <v>3.58</v>
      </c>
      <c r="R25" s="214">
        <f t="shared" si="1"/>
        <v>487.59776536312853</v>
      </c>
    </row>
    <row r="26" spans="1:18" ht="14.25" customHeight="1" x14ac:dyDescent="0.3">
      <c r="C26" s="248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50"/>
      <c r="Q26" s="250"/>
    </row>
    <row r="27" spans="1:18" ht="14.25" customHeight="1" x14ac:dyDescent="0.3"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</row>
    <row r="28" spans="1:18" ht="14.25" customHeight="1" x14ac:dyDescent="0.3"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</row>
    <row r="29" spans="1:18" ht="14.25" customHeight="1" x14ac:dyDescent="0.3"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</row>
    <row r="30" spans="1:18" ht="14.25" customHeight="1" x14ac:dyDescent="0.3"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</row>
    <row r="31" spans="1:18" ht="14.25" customHeight="1" x14ac:dyDescent="0.3"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</row>
    <row r="32" spans="1:18" ht="14.25" customHeight="1" x14ac:dyDescent="0.3">
      <c r="D32" s="250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</row>
    <row r="33" spans="1:18" ht="14.25" customHeight="1" x14ac:dyDescent="0.3"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</row>
    <row r="34" spans="1:18" ht="14.25" customHeight="1" x14ac:dyDescent="0.3"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</row>
    <row r="35" spans="1:18" ht="14.25" customHeight="1" x14ac:dyDescent="0.3"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</row>
    <row r="36" spans="1:18" ht="14.25" customHeight="1" x14ac:dyDescent="0.3"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</row>
    <row r="37" spans="1:18" ht="14.25" customHeight="1" x14ac:dyDescent="0.3"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P37" s="250"/>
    </row>
    <row r="38" spans="1:18" ht="14.25" customHeight="1" x14ac:dyDescent="0.3"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</row>
    <row r="39" spans="1:18" ht="14.25" customHeight="1" x14ac:dyDescent="0.3"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</row>
    <row r="40" spans="1:18" ht="14.25" customHeight="1" x14ac:dyDescent="0.3"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</row>
    <row r="41" spans="1:18" ht="14.25" customHeight="1" x14ac:dyDescent="0.3">
      <c r="A41" s="252"/>
      <c r="B41" s="252"/>
      <c r="C41" s="252"/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</row>
    <row r="42" spans="1:18" ht="14.25" customHeight="1" x14ac:dyDescent="0.3">
      <c r="A42" s="252"/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</row>
    <row r="43" spans="1:18" ht="14.25" customHeight="1" x14ac:dyDescent="0.3">
      <c r="A43" s="252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</row>
    <row r="44" spans="1:18" ht="14.25" customHeight="1" x14ac:dyDescent="0.3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</row>
    <row r="45" spans="1:18" ht="14.25" customHeight="1" x14ac:dyDescent="0.3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</row>
    <row r="46" spans="1:18" ht="20.25" customHeight="1" x14ac:dyDescent="0.3">
      <c r="A46" s="252"/>
      <c r="B46" s="252"/>
      <c r="C46" s="252"/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</row>
    <row r="47" spans="1:18" ht="14.25" customHeight="1" x14ac:dyDescent="0.3">
      <c r="A47" s="252"/>
      <c r="B47" s="252"/>
      <c r="C47" s="252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</row>
    <row r="48" spans="1:18" ht="17.25" customHeight="1" x14ac:dyDescent="0.3">
      <c r="A48" s="252"/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</row>
    <row r="49" spans="1:18" ht="17.25" customHeight="1" x14ac:dyDescent="0.3">
      <c r="A49" s="252"/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</row>
    <row r="50" spans="1:18" ht="17.25" customHeight="1" x14ac:dyDescent="0.3">
      <c r="A50" s="252"/>
      <c r="B50" s="252"/>
      <c r="C50" s="252"/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</row>
    <row r="51" spans="1:18" ht="17.25" customHeight="1" x14ac:dyDescent="0.3">
      <c r="A51" s="252"/>
      <c r="B51" s="252"/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252"/>
    </row>
    <row r="52" spans="1:18" ht="17.25" customHeight="1" x14ac:dyDescent="0.3">
      <c r="A52" s="252"/>
      <c r="B52" s="252"/>
      <c r="C52" s="252"/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R52" s="252"/>
    </row>
    <row r="53" spans="1:18" ht="17.25" customHeight="1" x14ac:dyDescent="0.3">
      <c r="A53" s="252"/>
      <c r="B53" s="252"/>
      <c r="C53" s="252"/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</row>
    <row r="54" spans="1:18" ht="17.25" customHeight="1" x14ac:dyDescent="0.3">
      <c r="A54" s="252"/>
      <c r="B54" s="252"/>
      <c r="C54" s="252"/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  <c r="R54" s="252"/>
    </row>
    <row r="55" spans="1:18" ht="17.25" customHeight="1" x14ac:dyDescent="0.3">
      <c r="A55" s="252"/>
      <c r="B55" s="252"/>
      <c r="C55" s="252"/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252"/>
    </row>
    <row r="56" spans="1:18" ht="17.25" customHeight="1" x14ac:dyDescent="0.3">
      <c r="A56" s="252"/>
      <c r="B56" s="252"/>
      <c r="C56" s="252"/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2"/>
    </row>
    <row r="57" spans="1:18" ht="17.25" customHeight="1" x14ac:dyDescent="0.3">
      <c r="A57" s="252"/>
      <c r="B57" s="252"/>
      <c r="C57" s="252"/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52"/>
    </row>
    <row r="58" spans="1:18" ht="17.25" customHeight="1" x14ac:dyDescent="0.3">
      <c r="A58" s="252"/>
      <c r="B58" s="252"/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2"/>
      <c r="R58" s="252"/>
    </row>
    <row r="59" spans="1:18" ht="17.25" customHeight="1" x14ac:dyDescent="0.3">
      <c r="A59" s="252"/>
      <c r="B59" s="252"/>
      <c r="C59" s="252"/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</row>
    <row r="60" spans="1:18" ht="17.25" customHeight="1" x14ac:dyDescent="0.3">
      <c r="A60" s="252"/>
      <c r="B60" s="252"/>
      <c r="C60" s="252"/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2"/>
      <c r="R60" s="252"/>
    </row>
    <row r="61" spans="1:18" ht="17.25" customHeight="1" x14ac:dyDescent="0.3">
      <c r="A61" s="252"/>
      <c r="B61" s="252"/>
      <c r="C61" s="252"/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52"/>
    </row>
    <row r="62" spans="1:18" ht="17.25" customHeight="1" x14ac:dyDescent="0.3">
      <c r="A62" s="252"/>
      <c r="B62" s="252"/>
      <c r="C62" s="252"/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</row>
    <row r="63" spans="1:18" ht="17.25" customHeight="1" x14ac:dyDescent="0.3">
      <c r="A63" s="252"/>
      <c r="B63" s="252"/>
      <c r="C63" s="252"/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252"/>
    </row>
    <row r="64" spans="1:18" ht="17.25" customHeight="1" x14ac:dyDescent="0.3">
      <c r="A64" s="252"/>
      <c r="B64" s="252"/>
      <c r="C64" s="252"/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R64" s="252"/>
    </row>
    <row r="65" spans="1:18" ht="17.25" customHeight="1" x14ac:dyDescent="0.3">
      <c r="A65" s="252"/>
      <c r="B65" s="252"/>
      <c r="C65" s="252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</row>
    <row r="66" spans="1:18" ht="17.25" customHeigh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8" ht="17.25" customHeigh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8" ht="14.25" customHeigh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8" ht="14.25" customHeigh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8" ht="14.25" customHeigh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8" ht="14.25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8" ht="14.25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8" ht="14.25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8" ht="14.25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8" ht="14.25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8" ht="14.25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</sheetData>
  <mergeCells count="4">
    <mergeCell ref="A1:C2"/>
    <mergeCell ref="D1:R1"/>
    <mergeCell ref="A3:A12"/>
    <mergeCell ref="A13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תעסוקה בישראל+</vt:lpstr>
      <vt:lpstr>נתוני סקטוריםN</vt:lpstr>
      <vt:lpstr>נתוני על פי גילN </vt:lpstr>
      <vt:lpstr>נתונים מרכזייםN</vt:lpstr>
      <vt:lpstr>תוצר לנפש שנתיA </vt:lpstr>
      <vt:lpstr>מאזןM</vt:lpstr>
      <vt:lpstr>פיגורי תשלומיםe</vt:lpstr>
      <vt:lpstr>מדדN</vt:lpstr>
      <vt:lpstr>סיועc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יפית חכמוב</dc:creator>
  <cp:lastModifiedBy>יפית חכמוב</cp:lastModifiedBy>
  <dcterms:created xsi:type="dcterms:W3CDTF">2020-08-23T15:24:01Z</dcterms:created>
  <dcterms:modified xsi:type="dcterms:W3CDTF">2020-10-18T16:53:21Z</dcterms:modified>
</cp:coreProperties>
</file>