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ya\Desktop\HIT עדכני\"/>
    </mc:Choice>
  </mc:AlternateContent>
  <bookViews>
    <workbookView xWindow="0" yWindow="0" windowWidth="28800" windowHeight="12480"/>
  </bookViews>
  <sheets>
    <sheet name="נתונים מרכזייםb " sheetId="1" r:id="rId1"/>
    <sheet name="נעדרים מעבודהb" sheetId="17" r:id="rId2"/>
    <sheet name="נתונים מרכזיים גבריםb" sheetId="2" r:id="rId3"/>
    <sheet name="נתונים מרכזיים נשיםb" sheetId="3" r:id="rId4"/>
    <sheet name="נתונים על פי גילd" sheetId="4" r:id="rId5"/>
    <sheet name="נתוני סקטוריםd" sheetId="5" r:id="rId6"/>
    <sheet name="נתוני מועסקיםb" sheetId="7" r:id="rId7"/>
    <sheet name="סיבות מחוץ לכוח העבודהd" sheetId="8" r:id="rId8"/>
    <sheet name="תעסוקת משכיליםb" sheetId="10" r:id="rId9"/>
    <sheet name="הכנסות שכר סקטור ציבורי וישראלb" sheetId="11" r:id="rId10"/>
    <sheet name="תעסוקה בישראל+" sheetId="9" r:id="rId11"/>
    <sheet name="נתונים שנתיים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9" l="1"/>
  <c r="D9" i="9"/>
  <c r="D6" i="9"/>
  <c r="S7" i="13" l="1"/>
  <c r="L7" i="13"/>
  <c r="M7" i="13" s="1"/>
  <c r="K7" i="13"/>
  <c r="F7" i="13"/>
  <c r="C7" i="13"/>
  <c r="E7" i="13" s="1"/>
  <c r="L6" i="13"/>
  <c r="M6" i="13" s="1"/>
  <c r="K6" i="13"/>
  <c r="F6" i="13"/>
  <c r="G6" i="13" s="1"/>
  <c r="L5" i="13"/>
  <c r="M5" i="13" s="1"/>
  <c r="K5" i="13"/>
  <c r="F5" i="13"/>
  <c r="G5" i="13" s="1"/>
  <c r="L4" i="13"/>
  <c r="M4" i="13" s="1"/>
  <c r="K4" i="13"/>
  <c r="F4" i="13"/>
  <c r="G4" i="13" s="1"/>
  <c r="L3" i="13"/>
  <c r="M3" i="13" s="1"/>
  <c r="K3" i="13"/>
  <c r="F3" i="13"/>
  <c r="G3" i="13" s="1"/>
  <c r="G7" i="13" l="1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C10" i="9"/>
  <c r="B10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C9" i="9"/>
  <c r="B9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C6" i="9"/>
  <c r="B6" i="9"/>
  <c r="F14" i="11"/>
  <c r="F11" i="11" s="1"/>
  <c r="E14" i="11"/>
  <c r="E11" i="11" s="1"/>
  <c r="D14" i="11"/>
  <c r="F12" i="11"/>
  <c r="E12" i="11"/>
  <c r="D12" i="11"/>
  <c r="D11" i="11"/>
  <c r="F9" i="11"/>
  <c r="E9" i="11"/>
  <c r="D9" i="11"/>
  <c r="K8" i="11"/>
  <c r="J8" i="11"/>
  <c r="I8" i="11"/>
  <c r="H8" i="11"/>
  <c r="G8" i="11"/>
  <c r="F8" i="11"/>
  <c r="E8" i="11"/>
  <c r="D8" i="11"/>
  <c r="F6" i="11"/>
  <c r="E6" i="11"/>
  <c r="D6" i="11"/>
  <c r="AE67" i="8"/>
  <c r="AD67" i="8"/>
  <c r="AC67" i="8"/>
  <c r="AB67" i="8"/>
  <c r="AA67" i="8" s="1"/>
  <c r="AE66" i="8"/>
  <c r="AD66" i="8"/>
  <c r="AC66" i="8"/>
  <c r="AB66" i="8"/>
  <c r="AA66" i="8" s="1"/>
  <c r="AE65" i="8"/>
  <c r="AD65" i="8"/>
  <c r="AB65" i="8" s="1"/>
  <c r="AA65" i="8" s="1"/>
  <c r="AC65" i="8"/>
  <c r="AE64" i="8"/>
  <c r="AD64" i="8"/>
  <c r="AB64" i="8" s="1"/>
  <c r="AA64" i="8" s="1"/>
  <c r="AC64" i="8"/>
  <c r="AE63" i="8"/>
  <c r="AC63" i="8" s="1"/>
  <c r="AD63" i="8"/>
  <c r="AB63" i="8" s="1"/>
  <c r="AA63" i="8" s="1"/>
  <c r="L29" i="8"/>
  <c r="K29" i="8"/>
  <c r="J29" i="8"/>
  <c r="I29" i="8"/>
  <c r="L28" i="8"/>
  <c r="K28" i="8"/>
  <c r="J28" i="8"/>
  <c r="I28" i="8"/>
  <c r="L27" i="8"/>
  <c r="K27" i="8"/>
  <c r="J27" i="8"/>
  <c r="I27" i="8"/>
  <c r="L26" i="8"/>
  <c r="K26" i="8"/>
  <c r="J26" i="8"/>
  <c r="I26" i="8"/>
  <c r="L25" i="8"/>
  <c r="K25" i="8"/>
  <c r="J25" i="8"/>
  <c r="I25" i="8"/>
  <c r="L20" i="8"/>
  <c r="K20" i="8"/>
  <c r="J20" i="8"/>
  <c r="I20" i="8"/>
  <c r="L19" i="8"/>
  <c r="K19" i="8"/>
  <c r="J19" i="8"/>
  <c r="I19" i="8"/>
  <c r="L18" i="8"/>
  <c r="K18" i="8"/>
  <c r="J18" i="8"/>
  <c r="I18" i="8"/>
  <c r="L17" i="8"/>
  <c r="K17" i="8"/>
  <c r="J17" i="8"/>
  <c r="I17" i="8"/>
  <c r="L16" i="8"/>
  <c r="K16" i="8"/>
  <c r="J16" i="8"/>
  <c r="I16" i="8"/>
  <c r="L11" i="8"/>
  <c r="K11" i="8"/>
  <c r="F11" i="8"/>
  <c r="L10" i="8"/>
  <c r="K10" i="8"/>
  <c r="F10" i="8"/>
  <c r="L9" i="8"/>
  <c r="K9" i="8"/>
  <c r="F9" i="8"/>
  <c r="L8" i="8"/>
  <c r="K8" i="8"/>
  <c r="F8" i="8"/>
  <c r="L7" i="8"/>
  <c r="K7" i="8"/>
  <c r="F7" i="8"/>
  <c r="K32" i="7"/>
  <c r="K37" i="7" s="1"/>
  <c r="J32" i="7"/>
  <c r="I32" i="7"/>
  <c r="I37" i="7" s="1"/>
  <c r="H32" i="7"/>
  <c r="G32" i="7"/>
  <c r="G37" i="7" s="1"/>
  <c r="K17" i="7"/>
  <c r="K22" i="7" s="1"/>
  <c r="J17" i="7"/>
  <c r="I17" i="7"/>
  <c r="I22" i="7" s="1"/>
  <c r="H17" i="7"/>
  <c r="H22" i="7" s="1"/>
  <c r="G17" i="7"/>
  <c r="G22" i="7" s="1"/>
  <c r="K3" i="7"/>
  <c r="K8" i="7" s="1"/>
  <c r="J3" i="7"/>
  <c r="I3" i="7"/>
  <c r="I8" i="7" s="1"/>
  <c r="M35" i="5"/>
  <c r="L35" i="5"/>
  <c r="L38" i="5" s="1"/>
  <c r="K35" i="5"/>
  <c r="J35" i="5"/>
  <c r="J40" i="5" s="1"/>
  <c r="I35" i="5"/>
  <c r="M22" i="5"/>
  <c r="M28" i="5" s="1"/>
  <c r="L22" i="5"/>
  <c r="K22" i="5"/>
  <c r="K28" i="5" s="1"/>
  <c r="J22" i="5"/>
  <c r="I22" i="5"/>
  <c r="I28" i="5" s="1"/>
  <c r="M9" i="5"/>
  <c r="M14" i="5" s="1"/>
  <c r="L9" i="5"/>
  <c r="L15" i="5" s="1"/>
  <c r="K9" i="5"/>
  <c r="K14" i="5" s="1"/>
  <c r="F3" i="17"/>
  <c r="E3" i="17"/>
  <c r="D3" i="17"/>
  <c r="S39" i="1"/>
  <c r="R39" i="1"/>
  <c r="R14" i="11" s="1"/>
  <c r="Q39" i="1"/>
  <c r="P39" i="1"/>
  <c r="O39" i="1"/>
  <c r="N39" i="1"/>
  <c r="M39" i="1"/>
  <c r="L39" i="1"/>
  <c r="K39" i="1"/>
  <c r="J39" i="1"/>
  <c r="I39" i="1"/>
  <c r="H39" i="1"/>
  <c r="G39" i="1"/>
  <c r="K28" i="1"/>
  <c r="S26" i="1"/>
  <c r="R26" i="1"/>
  <c r="Q26" i="1"/>
  <c r="P26" i="1"/>
  <c r="O26" i="1"/>
  <c r="N26" i="1"/>
  <c r="M26" i="1"/>
  <c r="L26" i="1"/>
  <c r="S25" i="1"/>
  <c r="S28" i="1" s="1"/>
  <c r="R25" i="1"/>
  <c r="R28" i="1" s="1"/>
  <c r="Q25" i="1"/>
  <c r="Q28" i="1" s="1"/>
  <c r="P25" i="1"/>
  <c r="P28" i="1" s="1"/>
  <c r="O25" i="1"/>
  <c r="N25" i="1"/>
  <c r="N28" i="1" s="1"/>
  <c r="M25" i="1"/>
  <c r="M28" i="1" s="1"/>
  <c r="L25" i="1"/>
  <c r="H25" i="1"/>
  <c r="G25" i="1"/>
  <c r="K17" i="1"/>
  <c r="U35" i="5"/>
  <c r="Q35" i="5"/>
  <c r="S14" i="1"/>
  <c r="R14" i="1"/>
  <c r="Q14" i="1"/>
  <c r="P14" i="1"/>
  <c r="O14" i="1"/>
  <c r="N14" i="1"/>
  <c r="M14" i="1"/>
  <c r="L14" i="1"/>
  <c r="H14" i="1"/>
  <c r="G14" i="1"/>
  <c r="S11" i="1"/>
  <c r="R11" i="1"/>
  <c r="Q11" i="1"/>
  <c r="P11" i="1"/>
  <c r="O11" i="1"/>
  <c r="N11" i="1"/>
  <c r="M11" i="1"/>
  <c r="L11" i="1"/>
  <c r="S7" i="1"/>
  <c r="S3" i="7" s="1"/>
  <c r="R7" i="1"/>
  <c r="R3" i="7" s="1"/>
  <c r="Q7" i="1"/>
  <c r="Q3" i="7" s="1"/>
  <c r="P7" i="1"/>
  <c r="P3" i="7" s="1"/>
  <c r="O7" i="1"/>
  <c r="O3" i="7" s="1"/>
  <c r="N7" i="1"/>
  <c r="N3" i="7" s="1"/>
  <c r="N8" i="7" s="1"/>
  <c r="M7" i="1"/>
  <c r="M3" i="7" s="1"/>
  <c r="L7" i="1"/>
  <c r="N9" i="5" s="1"/>
  <c r="K6" i="1"/>
  <c r="S4" i="1"/>
  <c r="S9" i="1" s="1"/>
  <c r="R4" i="1"/>
  <c r="R9" i="1" s="1"/>
  <c r="Q4" i="1"/>
  <c r="Q9" i="1" s="1"/>
  <c r="P4" i="1"/>
  <c r="P9" i="1" s="1"/>
  <c r="O4" i="1"/>
  <c r="O9" i="1" s="1"/>
  <c r="N4" i="1"/>
  <c r="N9" i="1" s="1"/>
  <c r="M4" i="1"/>
  <c r="M9" i="1" s="1"/>
  <c r="L4" i="1"/>
  <c r="L9" i="1" s="1"/>
  <c r="S3" i="1"/>
  <c r="S6" i="1" s="1"/>
  <c r="R3" i="1"/>
  <c r="R6" i="1" s="1"/>
  <c r="Q3" i="1"/>
  <c r="Q6" i="1" s="1"/>
  <c r="S11" i="8" s="1"/>
  <c r="P3" i="1"/>
  <c r="P6" i="1" s="1"/>
  <c r="O3" i="1"/>
  <c r="O6" i="1" s="1"/>
  <c r="N3" i="1"/>
  <c r="N6" i="1" s="1"/>
  <c r="M3" i="1"/>
  <c r="M6" i="1" s="1"/>
  <c r="O10" i="8" s="1"/>
  <c r="L3" i="1"/>
  <c r="L6" i="1" s="1"/>
  <c r="H3" i="1"/>
  <c r="G3" i="1"/>
  <c r="F3" i="11" l="1"/>
  <c r="D4" i="11"/>
  <c r="D5" i="11" s="1"/>
  <c r="D3" i="11"/>
  <c r="D10" i="11"/>
  <c r="O28" i="1"/>
  <c r="L28" i="1"/>
  <c r="E3" i="11"/>
  <c r="E7" i="11" s="1"/>
  <c r="E4" i="11"/>
  <c r="E5" i="11" s="1"/>
  <c r="F4" i="11"/>
  <c r="F5" i="11" s="1"/>
  <c r="I9" i="5"/>
  <c r="I14" i="5" s="1"/>
  <c r="G3" i="7"/>
  <c r="G8" i="7" s="1"/>
  <c r="G34" i="7"/>
  <c r="G12" i="11" s="1"/>
  <c r="L36" i="5"/>
  <c r="I40" i="7"/>
  <c r="K19" i="7"/>
  <c r="K9" i="11" s="1"/>
  <c r="K10" i="11" s="1"/>
  <c r="K24" i="7"/>
  <c r="O22" i="5"/>
  <c r="G19" i="7"/>
  <c r="G9" i="11" s="1"/>
  <c r="G24" i="7"/>
  <c r="K34" i="7"/>
  <c r="K12" i="11" s="1"/>
  <c r="L10" i="5"/>
  <c r="K23" i="5"/>
  <c r="I25" i="5"/>
  <c r="M25" i="5"/>
  <c r="K27" i="5"/>
  <c r="K5" i="7"/>
  <c r="K4" i="11" s="1"/>
  <c r="K11" i="7"/>
  <c r="F7" i="11"/>
  <c r="E10" i="11"/>
  <c r="E15" i="11"/>
  <c r="L12" i="5"/>
  <c r="I23" i="5"/>
  <c r="M23" i="5"/>
  <c r="K25" i="5"/>
  <c r="I27" i="5"/>
  <c r="M27" i="5"/>
  <c r="J36" i="5"/>
  <c r="J38" i="5"/>
  <c r="H3" i="7"/>
  <c r="H5" i="7" s="1"/>
  <c r="L3" i="7"/>
  <c r="L5" i="7" s="1"/>
  <c r="L4" i="11" s="1"/>
  <c r="I5" i="7"/>
  <c r="I4" i="11" s="1"/>
  <c r="I11" i="7"/>
  <c r="I19" i="7"/>
  <c r="I9" i="11" s="1"/>
  <c r="I10" i="11" s="1"/>
  <c r="I24" i="7"/>
  <c r="I34" i="7"/>
  <c r="I12" i="11" s="1"/>
  <c r="G40" i="7"/>
  <c r="K40" i="7"/>
  <c r="F10" i="11"/>
  <c r="D13" i="11"/>
  <c r="E13" i="11"/>
  <c r="F15" i="11"/>
  <c r="N15" i="5"/>
  <c r="N13" i="5"/>
  <c r="N11" i="5"/>
  <c r="N14" i="5"/>
  <c r="N12" i="5"/>
  <c r="N10" i="5"/>
  <c r="P11" i="7"/>
  <c r="P5" i="7"/>
  <c r="P4" i="11" s="1"/>
  <c r="P8" i="7"/>
  <c r="N11" i="8"/>
  <c r="N10" i="8"/>
  <c r="N9" i="8"/>
  <c r="N8" i="8"/>
  <c r="N7" i="8"/>
  <c r="P11" i="8"/>
  <c r="P10" i="8"/>
  <c r="P9" i="8"/>
  <c r="P8" i="8"/>
  <c r="P7" i="8"/>
  <c r="R11" i="8"/>
  <c r="R10" i="8"/>
  <c r="R9" i="8"/>
  <c r="R8" i="8"/>
  <c r="R7" i="8"/>
  <c r="T11" i="8"/>
  <c r="T10" i="8"/>
  <c r="T9" i="8"/>
  <c r="T8" i="8"/>
  <c r="T7" i="8"/>
  <c r="O28" i="8"/>
  <c r="O26" i="8"/>
  <c r="O27" i="8"/>
  <c r="O25" i="8"/>
  <c r="O29" i="8"/>
  <c r="Q28" i="8"/>
  <c r="Q26" i="8"/>
  <c r="Q29" i="8"/>
  <c r="Q25" i="8"/>
  <c r="Q27" i="8"/>
  <c r="S28" i="8"/>
  <c r="S26" i="8"/>
  <c r="S27" i="8"/>
  <c r="S29" i="8"/>
  <c r="S25" i="8"/>
  <c r="U28" i="8"/>
  <c r="U26" i="8"/>
  <c r="U29" i="8"/>
  <c r="U25" i="8"/>
  <c r="U27" i="8"/>
  <c r="N19" i="8"/>
  <c r="N20" i="8"/>
  <c r="N17" i="8"/>
  <c r="N18" i="8"/>
  <c r="N16" i="8"/>
  <c r="P19" i="8"/>
  <c r="P17" i="8"/>
  <c r="P20" i="8"/>
  <c r="P16" i="8"/>
  <c r="P18" i="8"/>
  <c r="R19" i="8"/>
  <c r="R20" i="8"/>
  <c r="R17" i="8"/>
  <c r="R18" i="8"/>
  <c r="R16" i="8"/>
  <c r="T19" i="8"/>
  <c r="T18" i="8"/>
  <c r="T17" i="8"/>
  <c r="T16" i="8"/>
  <c r="T20" i="8"/>
  <c r="M11" i="8"/>
  <c r="M10" i="8"/>
  <c r="M9" i="8"/>
  <c r="M8" i="8"/>
  <c r="M7" i="8"/>
  <c r="Q11" i="8"/>
  <c r="Q10" i="8"/>
  <c r="Q9" i="8"/>
  <c r="Q8" i="8"/>
  <c r="Q7" i="8"/>
  <c r="U11" i="8"/>
  <c r="U10" i="8"/>
  <c r="U9" i="8"/>
  <c r="U8" i="8"/>
  <c r="U7" i="8"/>
  <c r="M8" i="7"/>
  <c r="M5" i="7"/>
  <c r="M4" i="11" s="1"/>
  <c r="O8" i="7"/>
  <c r="O11" i="7"/>
  <c r="Q8" i="7"/>
  <c r="Q5" i="7"/>
  <c r="Q4" i="11" s="1"/>
  <c r="S8" i="7"/>
  <c r="S11" i="7"/>
  <c r="N29" i="8"/>
  <c r="N27" i="8"/>
  <c r="N25" i="8"/>
  <c r="N28" i="8"/>
  <c r="N26" i="8"/>
  <c r="P29" i="8"/>
  <c r="P27" i="8"/>
  <c r="P25" i="8"/>
  <c r="P26" i="8"/>
  <c r="R29" i="8"/>
  <c r="R27" i="8"/>
  <c r="R25" i="8"/>
  <c r="R28" i="8"/>
  <c r="T29" i="8"/>
  <c r="T27" i="8"/>
  <c r="T25" i="8"/>
  <c r="T26" i="8"/>
  <c r="T28" i="8"/>
  <c r="L8" i="11"/>
  <c r="L17" i="7"/>
  <c r="N35" i="5"/>
  <c r="N8" i="11"/>
  <c r="P35" i="5"/>
  <c r="P8" i="11"/>
  <c r="P17" i="7"/>
  <c r="R35" i="5"/>
  <c r="R8" i="11"/>
  <c r="T35" i="5"/>
  <c r="M20" i="8"/>
  <c r="M18" i="8"/>
  <c r="M16" i="8"/>
  <c r="O20" i="8"/>
  <c r="O19" i="8"/>
  <c r="O18" i="8"/>
  <c r="O16" i="8"/>
  <c r="O17" i="8"/>
  <c r="Q20" i="8"/>
  <c r="Q18" i="8"/>
  <c r="Q16" i="8"/>
  <c r="Q19" i="8"/>
  <c r="S20" i="8"/>
  <c r="S18" i="8"/>
  <c r="S19" i="8"/>
  <c r="S16" i="8"/>
  <c r="S17" i="8"/>
  <c r="U20" i="8"/>
  <c r="U18" i="8"/>
  <c r="U16" i="8"/>
  <c r="M32" i="7"/>
  <c r="O32" i="7"/>
  <c r="Q22" i="5"/>
  <c r="Q32" i="7"/>
  <c r="S22" i="5"/>
  <c r="S32" i="7"/>
  <c r="U22" i="5"/>
  <c r="H14" i="11"/>
  <c r="H6" i="11"/>
  <c r="J14" i="11"/>
  <c r="J11" i="11" s="1"/>
  <c r="J3" i="11" s="1"/>
  <c r="J6" i="11"/>
  <c r="L14" i="11"/>
  <c r="L6" i="11"/>
  <c r="N14" i="11"/>
  <c r="N6" i="11"/>
  <c r="P14" i="11"/>
  <c r="P6" i="11"/>
  <c r="O9" i="5"/>
  <c r="Q9" i="5"/>
  <c r="S9" i="5"/>
  <c r="U9" i="5"/>
  <c r="K11" i="5"/>
  <c r="M11" i="5"/>
  <c r="K13" i="5"/>
  <c r="M13" i="5"/>
  <c r="M15" i="5"/>
  <c r="J27" i="5"/>
  <c r="J25" i="5"/>
  <c r="J23" i="5"/>
  <c r="L27" i="5"/>
  <c r="L25" i="5"/>
  <c r="L23" i="5"/>
  <c r="L24" i="5"/>
  <c r="J26" i="5"/>
  <c r="L28" i="5"/>
  <c r="I40" i="5"/>
  <c r="I41" i="5"/>
  <c r="I38" i="5"/>
  <c r="I36" i="5"/>
  <c r="K40" i="5"/>
  <c r="K39" i="5"/>
  <c r="K38" i="5"/>
  <c r="K36" i="5"/>
  <c r="M40" i="5"/>
  <c r="M38" i="5"/>
  <c r="M41" i="5"/>
  <c r="M36" i="5"/>
  <c r="Q40" i="5"/>
  <c r="Q38" i="5"/>
  <c r="Q41" i="5"/>
  <c r="Q36" i="5"/>
  <c r="U40" i="5"/>
  <c r="U38" i="5"/>
  <c r="U41" i="5"/>
  <c r="U36" i="5"/>
  <c r="K37" i="5"/>
  <c r="M39" i="5"/>
  <c r="U39" i="5"/>
  <c r="J11" i="7"/>
  <c r="J5" i="7"/>
  <c r="J4" i="11" s="1"/>
  <c r="S5" i="7"/>
  <c r="S4" i="11" s="1"/>
  <c r="Q11" i="7"/>
  <c r="N17" i="7"/>
  <c r="H40" i="7"/>
  <c r="H34" i="7"/>
  <c r="H12" i="11" s="1"/>
  <c r="H37" i="7"/>
  <c r="J40" i="7"/>
  <c r="J34" i="7"/>
  <c r="J12" i="11" s="1"/>
  <c r="O7" i="8"/>
  <c r="S8" i="8"/>
  <c r="O9" i="8"/>
  <c r="S10" i="8"/>
  <c r="O11" i="8"/>
  <c r="M17" i="8"/>
  <c r="U17" i="8"/>
  <c r="M19" i="8"/>
  <c r="R26" i="8"/>
  <c r="P28" i="8"/>
  <c r="R6" i="11"/>
  <c r="N11" i="7"/>
  <c r="N5" i="7"/>
  <c r="N4" i="11" s="1"/>
  <c r="R11" i="7"/>
  <c r="R5" i="7"/>
  <c r="R4" i="11" s="1"/>
  <c r="M28" i="8"/>
  <c r="M26" i="8"/>
  <c r="M29" i="8"/>
  <c r="M25" i="8"/>
  <c r="M27" i="8"/>
  <c r="M8" i="11"/>
  <c r="M17" i="7"/>
  <c r="O8" i="11"/>
  <c r="O17" i="7"/>
  <c r="Q8" i="11"/>
  <c r="Q17" i="7"/>
  <c r="S8" i="11"/>
  <c r="S17" i="7"/>
  <c r="G14" i="11"/>
  <c r="G11" i="11" s="1"/>
  <c r="G3" i="11" s="1"/>
  <c r="G6" i="11"/>
  <c r="I14" i="11"/>
  <c r="I6" i="11"/>
  <c r="K14" i="11"/>
  <c r="K11" i="11" s="1"/>
  <c r="K3" i="11" s="1"/>
  <c r="K6" i="11"/>
  <c r="M14" i="11"/>
  <c r="M6" i="11"/>
  <c r="O14" i="11"/>
  <c r="O6" i="11"/>
  <c r="Q14" i="11"/>
  <c r="Q6" i="11"/>
  <c r="S14" i="11"/>
  <c r="S6" i="11"/>
  <c r="J9" i="5"/>
  <c r="P9" i="5"/>
  <c r="R9" i="5"/>
  <c r="T9" i="5"/>
  <c r="K10" i="5"/>
  <c r="M10" i="5"/>
  <c r="L11" i="5"/>
  <c r="K12" i="5"/>
  <c r="M12" i="5"/>
  <c r="L13" i="5"/>
  <c r="L14" i="5"/>
  <c r="K15" i="5"/>
  <c r="J24" i="5"/>
  <c r="L26" i="5"/>
  <c r="J28" i="5"/>
  <c r="O35" i="5"/>
  <c r="S35" i="5"/>
  <c r="I37" i="5"/>
  <c r="M37" i="5"/>
  <c r="Q37" i="5"/>
  <c r="U37" i="5"/>
  <c r="I39" i="5"/>
  <c r="Q39" i="5"/>
  <c r="K41" i="5"/>
  <c r="O5" i="7"/>
  <c r="O4" i="11" s="1"/>
  <c r="J8" i="7"/>
  <c r="R8" i="7"/>
  <c r="M11" i="7"/>
  <c r="R17" i="7"/>
  <c r="J37" i="7"/>
  <c r="S7" i="8"/>
  <c r="O8" i="8"/>
  <c r="S9" i="8"/>
  <c r="Q17" i="8"/>
  <c r="U19" i="8"/>
  <c r="I24" i="5"/>
  <c r="K24" i="5"/>
  <c r="M24" i="5"/>
  <c r="I26" i="5"/>
  <c r="K26" i="5"/>
  <c r="M26" i="5"/>
  <c r="J41" i="5"/>
  <c r="J39" i="5"/>
  <c r="L41" i="5"/>
  <c r="L39" i="5"/>
  <c r="J37" i="5"/>
  <c r="L37" i="5"/>
  <c r="L40" i="5"/>
  <c r="H24" i="7"/>
  <c r="H19" i="7"/>
  <c r="H9" i="11" s="1"/>
  <c r="J24" i="7"/>
  <c r="J19" i="7"/>
  <c r="J9" i="11" s="1"/>
  <c r="J10" i="11" s="1"/>
  <c r="J22" i="7"/>
  <c r="D7" i="11"/>
  <c r="F13" i="11"/>
  <c r="D15" i="11"/>
  <c r="H8" i="7" l="1"/>
  <c r="H11" i="7"/>
  <c r="G4" i="11"/>
  <c r="K5" i="11"/>
  <c r="G10" i="11"/>
  <c r="I13" i="5"/>
  <c r="I12" i="5"/>
  <c r="I10" i="5"/>
  <c r="I15" i="5"/>
  <c r="I11" i="5"/>
  <c r="L8" i="7"/>
  <c r="G11" i="7"/>
  <c r="G5" i="7"/>
  <c r="R32" i="7"/>
  <c r="R40" i="7" s="1"/>
  <c r="R11" i="11"/>
  <c r="R15" i="11" s="1"/>
  <c r="N32" i="7"/>
  <c r="N40" i="7" s="1"/>
  <c r="P22" i="5"/>
  <c r="P32" i="7"/>
  <c r="P34" i="7" s="1"/>
  <c r="P12" i="11" s="1"/>
  <c r="R22" i="5"/>
  <c r="R25" i="5" s="1"/>
  <c r="L32" i="7"/>
  <c r="L34" i="7" s="1"/>
  <c r="L12" i="11" s="1"/>
  <c r="N22" i="5"/>
  <c r="N25" i="5" s="1"/>
  <c r="L11" i="7"/>
  <c r="T22" i="5"/>
  <c r="T25" i="5" s="1"/>
  <c r="J13" i="11"/>
  <c r="J5" i="11"/>
  <c r="R24" i="7"/>
  <c r="R19" i="7"/>
  <c r="R9" i="11" s="1"/>
  <c r="R10" i="11" s="1"/>
  <c r="R22" i="7"/>
  <c r="S40" i="5"/>
  <c r="S38" i="5"/>
  <c r="S39" i="5"/>
  <c r="S36" i="5"/>
  <c r="S41" i="5"/>
  <c r="S37" i="5"/>
  <c r="R15" i="5"/>
  <c r="R13" i="5"/>
  <c r="R11" i="5"/>
  <c r="R14" i="5"/>
  <c r="R12" i="5"/>
  <c r="R10" i="5"/>
  <c r="J15" i="5"/>
  <c r="J13" i="5"/>
  <c r="J11" i="5"/>
  <c r="J14" i="5"/>
  <c r="J12" i="5"/>
  <c r="J10" i="5"/>
  <c r="S22" i="7"/>
  <c r="S19" i="7"/>
  <c r="S9" i="11" s="1"/>
  <c r="S10" i="11" s="1"/>
  <c r="S24" i="7"/>
  <c r="Q22" i="7"/>
  <c r="Q24" i="7"/>
  <c r="Q19" i="7"/>
  <c r="Q9" i="11" s="1"/>
  <c r="Q10" i="11" s="1"/>
  <c r="O22" i="7"/>
  <c r="O19" i="7"/>
  <c r="O9" i="11" s="1"/>
  <c r="O10" i="11" s="1"/>
  <c r="O24" i="7"/>
  <c r="M22" i="7"/>
  <c r="M24" i="7"/>
  <c r="M19" i="7"/>
  <c r="M9" i="11" s="1"/>
  <c r="M10" i="11" s="1"/>
  <c r="K13" i="11"/>
  <c r="S14" i="5"/>
  <c r="S15" i="5"/>
  <c r="S12" i="5"/>
  <c r="S10" i="5"/>
  <c r="S13" i="5"/>
  <c r="S11" i="5"/>
  <c r="O14" i="5"/>
  <c r="O15" i="5"/>
  <c r="O12" i="5"/>
  <c r="O10" i="5"/>
  <c r="O13" i="5"/>
  <c r="O11" i="5"/>
  <c r="S37" i="7"/>
  <c r="S40" i="7"/>
  <c r="S34" i="7"/>
  <c r="S12" i="11" s="1"/>
  <c r="S28" i="5"/>
  <c r="S26" i="5"/>
  <c r="S24" i="5"/>
  <c r="S25" i="5"/>
  <c r="S27" i="5"/>
  <c r="S23" i="5"/>
  <c r="Q11" i="11"/>
  <c r="Q3" i="11" s="1"/>
  <c r="O37" i="7"/>
  <c r="O40" i="7"/>
  <c r="O34" i="7"/>
  <c r="O12" i="11" s="1"/>
  <c r="O28" i="5"/>
  <c r="O26" i="5"/>
  <c r="O24" i="5"/>
  <c r="O25" i="5"/>
  <c r="O27" i="5"/>
  <c r="O23" i="5"/>
  <c r="M11" i="11"/>
  <c r="M3" i="11" s="1"/>
  <c r="P24" i="7"/>
  <c r="P19" i="7"/>
  <c r="P9" i="11" s="1"/>
  <c r="P10" i="11" s="1"/>
  <c r="P22" i="7"/>
  <c r="P41" i="5"/>
  <c r="P39" i="5"/>
  <c r="P40" i="5"/>
  <c r="P37" i="5"/>
  <c r="P38" i="5"/>
  <c r="P36" i="5"/>
  <c r="N41" i="5"/>
  <c r="N39" i="5"/>
  <c r="N38" i="5"/>
  <c r="N37" i="5"/>
  <c r="N40" i="5"/>
  <c r="N36" i="5"/>
  <c r="R27" i="5"/>
  <c r="R23" i="5"/>
  <c r="R28" i="5"/>
  <c r="R24" i="5"/>
  <c r="P11" i="11"/>
  <c r="P15" i="11" s="1"/>
  <c r="N28" i="5"/>
  <c r="N24" i="5"/>
  <c r="N26" i="5"/>
  <c r="L11" i="11"/>
  <c r="L15" i="11" s="1"/>
  <c r="G5" i="11"/>
  <c r="H4" i="11"/>
  <c r="H10" i="11"/>
  <c r="O40" i="5"/>
  <c r="O38" i="5"/>
  <c r="O39" i="5"/>
  <c r="O36" i="5"/>
  <c r="O41" i="5"/>
  <c r="O37" i="5"/>
  <c r="T15" i="5"/>
  <c r="T14" i="5"/>
  <c r="T13" i="5"/>
  <c r="T11" i="5"/>
  <c r="T12" i="5"/>
  <c r="T10" i="5"/>
  <c r="P15" i="5"/>
  <c r="P14" i="5"/>
  <c r="P13" i="5"/>
  <c r="P11" i="5"/>
  <c r="P12" i="5"/>
  <c r="P10" i="5"/>
  <c r="K7" i="11"/>
  <c r="K15" i="11"/>
  <c r="I11" i="11"/>
  <c r="I15" i="11" s="1"/>
  <c r="G7" i="11"/>
  <c r="G15" i="11"/>
  <c r="G13" i="11"/>
  <c r="N24" i="7"/>
  <c r="N19" i="7"/>
  <c r="N9" i="11" s="1"/>
  <c r="N10" i="11" s="1"/>
  <c r="N22" i="7"/>
  <c r="U14" i="5"/>
  <c r="U12" i="5"/>
  <c r="U10" i="5"/>
  <c r="U15" i="5"/>
  <c r="U13" i="5"/>
  <c r="U11" i="5"/>
  <c r="Q14" i="5"/>
  <c r="Q12" i="5"/>
  <c r="Q10" i="5"/>
  <c r="Q15" i="5"/>
  <c r="Q13" i="5"/>
  <c r="Q11" i="5"/>
  <c r="J7" i="11"/>
  <c r="J15" i="11"/>
  <c r="H11" i="11"/>
  <c r="U28" i="5"/>
  <c r="U26" i="5"/>
  <c r="U24" i="5"/>
  <c r="U27" i="5"/>
  <c r="U23" i="5"/>
  <c r="U25" i="5"/>
  <c r="S11" i="11"/>
  <c r="S15" i="11" s="1"/>
  <c r="Q37" i="7"/>
  <c r="Q34" i="7"/>
  <c r="Q12" i="11" s="1"/>
  <c r="Q40" i="7"/>
  <c r="Q28" i="5"/>
  <c r="Q26" i="5"/>
  <c r="Q24" i="5"/>
  <c r="Q27" i="5"/>
  <c r="Q23" i="5"/>
  <c r="Q25" i="5"/>
  <c r="O11" i="11"/>
  <c r="O15" i="11" s="1"/>
  <c r="M37" i="7"/>
  <c r="M34" i="7"/>
  <c r="M12" i="11" s="1"/>
  <c r="M40" i="7"/>
  <c r="T41" i="5"/>
  <c r="T39" i="5"/>
  <c r="T40" i="5"/>
  <c r="T37" i="5"/>
  <c r="T36" i="5"/>
  <c r="T38" i="5"/>
  <c r="R41" i="5"/>
  <c r="R39" i="5"/>
  <c r="R38" i="5"/>
  <c r="R37" i="5"/>
  <c r="R40" i="5"/>
  <c r="R36" i="5"/>
  <c r="L24" i="7"/>
  <c r="L19" i="7"/>
  <c r="L9" i="11" s="1"/>
  <c r="L10" i="11" s="1"/>
  <c r="L22" i="7"/>
  <c r="P27" i="5"/>
  <c r="P25" i="5"/>
  <c r="P23" i="5"/>
  <c r="P26" i="5"/>
  <c r="P28" i="5"/>
  <c r="P24" i="5"/>
  <c r="N11" i="11"/>
  <c r="N15" i="11" s="1"/>
  <c r="L37" i="7" l="1"/>
  <c r="T28" i="5"/>
  <c r="R26" i="5"/>
  <c r="N23" i="5"/>
  <c r="T23" i="5"/>
  <c r="N27" i="5"/>
  <c r="T27" i="5"/>
  <c r="P40" i="7"/>
  <c r="L40" i="7"/>
  <c r="P37" i="7"/>
  <c r="R34" i="7"/>
  <c r="R12" i="11" s="1"/>
  <c r="R13" i="11" s="1"/>
  <c r="N34" i="7"/>
  <c r="N12" i="11" s="1"/>
  <c r="N13" i="11" s="1"/>
  <c r="R37" i="7"/>
  <c r="N37" i="7"/>
  <c r="R3" i="11"/>
  <c r="T24" i="5"/>
  <c r="T26" i="5"/>
  <c r="S3" i="11"/>
  <c r="L13" i="11"/>
  <c r="P13" i="11"/>
  <c r="O3" i="11"/>
  <c r="O7" i="11" s="1"/>
  <c r="M5" i="11"/>
  <c r="M7" i="11"/>
  <c r="Q7" i="11"/>
  <c r="Q5" i="11"/>
  <c r="N3" i="11"/>
  <c r="H3" i="11"/>
  <c r="H7" i="11" s="1"/>
  <c r="H13" i="11"/>
  <c r="H15" i="11"/>
  <c r="M15" i="11"/>
  <c r="Q15" i="11"/>
  <c r="P3" i="11"/>
  <c r="M13" i="11"/>
  <c r="Q13" i="11"/>
  <c r="I3" i="11"/>
  <c r="I13" i="11"/>
  <c r="L3" i="11"/>
  <c r="O13" i="11"/>
  <c r="S13" i="11"/>
  <c r="H5" i="11" l="1"/>
  <c r="O5" i="11"/>
  <c r="R5" i="11"/>
  <c r="R7" i="11"/>
  <c r="S7" i="11"/>
  <c r="S5" i="11"/>
  <c r="I5" i="11"/>
  <c r="I7" i="11"/>
  <c r="L7" i="11"/>
  <c r="L5" i="11"/>
  <c r="P5" i="11"/>
  <c r="P7" i="11"/>
  <c r="N5" i="11"/>
  <c r="N7" i="11"/>
</calcChain>
</file>

<file path=xl/comments1.xml><?xml version="1.0" encoding="utf-8"?>
<comments xmlns="http://schemas.openxmlformats.org/spreadsheetml/2006/main">
  <authors>
    <author>User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בשנים 2018-2017  אחוז המועסקים כולל את המועסקים באופן זמני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כולל מועסקים זמנית בשנים 2018-2017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כולל מועסקים זמנית בשנים 2018-2017</t>
        </r>
      </text>
    </comment>
  </commentList>
</comments>
</file>

<file path=xl/sharedStrings.xml><?xml version="1.0" encoding="utf-8"?>
<sst xmlns="http://schemas.openxmlformats.org/spreadsheetml/2006/main" count="748" uniqueCount="118">
  <si>
    <t>רש"פ</t>
  </si>
  <si>
    <t>Q4</t>
  </si>
  <si>
    <t>Q1</t>
  </si>
  <si>
    <t>Q2</t>
  </si>
  <si>
    <t>Q3</t>
  </si>
  <si>
    <t>מספר משתתפים בכוח העבודה</t>
  </si>
  <si>
    <t>שיעור השתתפות בכוח העבודה</t>
  </si>
  <si>
    <t>מספר אנשים מחוץ לכוח העבודה</t>
  </si>
  <si>
    <t>מספר מעוסקים</t>
  </si>
  <si>
    <t>מספר המובטלים</t>
  </si>
  <si>
    <t>אחוז האבטלה</t>
  </si>
  <si>
    <t>מספר מעוסקים זמנית</t>
  </si>
  <si>
    <t>אחוז מועסקים זמנית</t>
  </si>
  <si>
    <t>אחוז המועסקים</t>
  </si>
  <si>
    <t>סה"כ כמות כוח העבודה</t>
  </si>
  <si>
    <t>רצ"ע</t>
  </si>
  <si>
    <t>איו"ש</t>
  </si>
  <si>
    <t>ישראל והתיישבות</t>
  </si>
  <si>
    <t>שכר יומי ממוצע</t>
  </si>
  <si>
    <t>מספר מעוסקים ללא היתר</t>
  </si>
  <si>
    <t>מספר מועסקים בעלי ת"ז או דרכון ישראלי</t>
  </si>
  <si>
    <t>סה"כ מועסקים בהתיישבות</t>
  </si>
  <si>
    <t>סה"כ מועסקים בישראל ובהתיישבות</t>
  </si>
  <si>
    <t>איו"ש נשים</t>
  </si>
  <si>
    <t>רצ"ע נשים</t>
  </si>
  <si>
    <t>רש"פ נשים</t>
  </si>
  <si>
    <t>איו"ש גברים</t>
  </si>
  <si>
    <t>רצ"ע גברים</t>
  </si>
  <si>
    <t>רש"פ גברים</t>
  </si>
  <si>
    <t xml:space="preserve">רש"פ 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</si>
  <si>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</si>
  <si>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</si>
  <si>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</si>
  <si>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</si>
  <si>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</si>
  <si>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</si>
  <si>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</si>
  <si>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</si>
  <si>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>סה"כ</t>
  </si>
  <si>
    <t>רש"פ בעלי תעודה אקדמית</t>
  </si>
  <si>
    <t>הוראה</t>
  </si>
  <si>
    <t>מדעי הרוח</t>
  </si>
  <si>
    <t>מדעי החברה</t>
  </si>
  <si>
    <t>עיתונות</t>
  </si>
  <si>
    <t>מנהל עסקים</t>
  </si>
  <si>
    <t>משפטים</t>
  </si>
  <si>
    <t>מדעי החיים</t>
  </si>
  <si>
    <t>מתמטיקה וסטטיסטיקה</t>
  </si>
  <si>
    <t>מדעי המחשב</t>
  </si>
  <si>
    <t>הנדסה</t>
  </si>
  <si>
    <t>בריאות</t>
  </si>
  <si>
    <t>אחרים</t>
  </si>
  <si>
    <t>שירותים אישיים</t>
  </si>
  <si>
    <t xml:space="preserve">מספר מועסקים </t>
  </si>
  <si>
    <t>שיעור מועסקים בסקטור הציבורי</t>
  </si>
  <si>
    <t>מספר המועסקים בסקטור הציבורי</t>
  </si>
  <si>
    <t>שיעור המועסקים בסקטור הפרטי</t>
  </si>
  <si>
    <t>שיעור מעוסקים בישראל</t>
  </si>
  <si>
    <t>מספר מעוסקים בסקטור אחר</t>
  </si>
  <si>
    <t>שיעור מעוסקים בסקטור אחר</t>
  </si>
  <si>
    <t>מספר ימי עבודה חודשיים</t>
  </si>
  <si>
    <t>כמות השכירים המשתכרים מתחת לשכר המינימום</t>
  </si>
  <si>
    <t>השכר הממוצע של השכירים המשתכרים מתחת לשכר המינימום</t>
  </si>
  <si>
    <t>שיעור השכירים בסקטור הפרטי אשר עובדים ללא חוזה עבודה</t>
  </si>
  <si>
    <t>שיעור השכירים בסקטור הפרטי אשר מפרישים כסף לקרן הפנסיה</t>
  </si>
  <si>
    <t>שיעור הנשים השכירות בסקטור הפרטי אשר מקבלות תשלום על חופשת לידה</t>
  </si>
  <si>
    <t>שיעור השכירים בסקטור הפרטי אשר מקבלים דמי מחלה</t>
  </si>
  <si>
    <t xml:space="preserve">כלל המכסות </t>
  </si>
  <si>
    <t>ישראל</t>
  </si>
  <si>
    <t>התיישבות</t>
  </si>
  <si>
    <t>מכסות בשימוש</t>
  </si>
  <si>
    <t>מכסות עם לינה</t>
  </si>
  <si>
    <t>ישראל אלפים</t>
  </si>
  <si>
    <t>התישבות אלפים</t>
  </si>
  <si>
    <t>מכסה אלפים</t>
  </si>
  <si>
    <t>שיעור מתוך כלל האנשים מחוץ לשוק העבודה
(%)</t>
  </si>
  <si>
    <t>זקנה / חולי</t>
  </si>
  <si>
    <t>עקרות בית</t>
  </si>
  <si>
    <t>לימודים או השתלמות</t>
  </si>
  <si>
    <t>אחר</t>
  </si>
  <si>
    <t>מספר האנשים מחוץ לשוק העבודה</t>
  </si>
  <si>
    <t>רצועת עזה</t>
  </si>
  <si>
    <t>שיעור מועסקים בסקטור
(%)</t>
  </si>
  <si>
    <t>חקלאות, דייג ויערנות</t>
  </si>
  <si>
    <t>כרית פחם,חציבה, ויצור בבתי חרושת</t>
  </si>
  <si>
    <t>בנייה</t>
  </si>
  <si>
    <t>מסחר,בתי מלון ומסעדות</t>
  </si>
  <si>
    <t>תחבורה, אחסון ותקשורת</t>
  </si>
  <si>
    <t>שירותים ושונות</t>
  </si>
  <si>
    <t>מספר מועסקים בסקטור</t>
  </si>
  <si>
    <t>סה"כ מועסקים</t>
  </si>
  <si>
    <t>-</t>
  </si>
  <si>
    <t>מספר מעוסקים בסקטור הפרטי</t>
  </si>
  <si>
    <t>כלל ההכנסות</t>
  </si>
  <si>
    <t>הכנסות מהסקטור הציבורי</t>
  </si>
  <si>
    <t>שיעורי ההכנסות מהסקטור הציבורי</t>
  </si>
  <si>
    <t>הכנסות מישראל</t>
  </si>
  <si>
    <t>שיעורי ההכנסות מישראל</t>
  </si>
  <si>
    <t>שכר יומי ממוצע בסקטור הציבורי</t>
  </si>
  <si>
    <t>מספר ימי עבודה חודשיים בישראל</t>
  </si>
  <si>
    <t>מספר מועסקים עם היתר בישראל</t>
  </si>
  <si>
    <t>34..7%</t>
  </si>
  <si>
    <t>סה"כ כמות כוח העבודה הפוטנציאלי</t>
  </si>
  <si>
    <t>אחוז משתתפים בכוח העבודה</t>
  </si>
  <si>
    <t>אחוז אבטלה</t>
  </si>
  <si>
    <t>מספר מובטלים</t>
  </si>
  <si>
    <t>אחוז מועסקים</t>
  </si>
  <si>
    <t>מספר מועסקים</t>
  </si>
  <si>
    <t>q4</t>
  </si>
  <si>
    <t>q3</t>
  </si>
  <si>
    <t>q2</t>
  </si>
  <si>
    <t>q1</t>
  </si>
  <si>
    <t>תעשייה וכרייה</t>
  </si>
  <si>
    <t>נעדרים מעבודה</t>
  </si>
  <si>
    <t>&amp;</t>
  </si>
  <si>
    <t>@</t>
  </si>
  <si>
    <t>נעדרים מעבודה ומובטלים</t>
  </si>
  <si>
    <t>"לא עובדים"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</si>
</sst>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%"/>
    <numFmt numFmtId="167" formatCode="0.000%"/>
    <numFmt numFmtId="168" formatCode="&quot;₪&quot;\ #,##0.0"/>
    <numFmt numFmtId="169" formatCode="_ * #,##0.0_ ;_ * \-#,##0.0_ ;_ * &quot;-&quot;??_ ;_ @_ "/>
    <numFmt numFmtId="170" formatCode="&quot;₪&quot;\ #,##0"/>
    <numFmt numFmtId="171" formatCode="&quot;₪&quot;\ #,##0.00"/>
  </numFmts>
  <fonts count="28" x14ac:knownFonts="1">
    <font>
      <sz val="11"/>
      <color theme="1"/>
      <name val="Arial"/>
      <family val="2"/>
      <charset val="177"/>
      <scheme val="minor"/>
    </font>
    <font>
      <sz val="11"/>
      <color theme="1"/>
      <name val="David"/>
      <family val="2"/>
    </font>
    <font>
      <sz val="14"/>
      <color theme="1"/>
      <name val="David"/>
      <family val="2"/>
    </font>
    <font>
      <b/>
      <sz val="14"/>
      <color theme="1"/>
      <name val="David"/>
      <family val="2"/>
    </font>
    <font>
      <b/>
      <sz val="20"/>
      <color theme="1"/>
      <name val="David"/>
      <family val="2"/>
    </font>
    <font>
      <sz val="16"/>
      <color theme="1"/>
      <name val="David"/>
      <family val="2"/>
    </font>
    <font>
      <sz val="11"/>
      <color theme="1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name val="Arial"/>
      <family val="2"/>
      <charset val="177"/>
      <scheme val="minor"/>
    </font>
    <font>
      <sz val="11"/>
      <color theme="1"/>
      <name val="Arial"/>
      <family val="2"/>
      <charset val="177"/>
    </font>
    <font>
      <b/>
      <sz val="14"/>
      <color rgb="FF000000"/>
      <name val="David"/>
      <family val="2"/>
      <charset val="177"/>
    </font>
    <font>
      <sz val="12"/>
      <color rgb="FF000000"/>
      <name val="David"/>
      <family val="2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David"/>
      <family val="2"/>
      <charset val="177"/>
    </font>
    <font>
      <b/>
      <sz val="14"/>
      <name val="David"/>
      <family val="2"/>
      <charset val="177"/>
    </font>
    <font>
      <sz val="14"/>
      <color theme="2" tint="-0.749992370372631"/>
      <name val="David"/>
      <family val="2"/>
    </font>
    <font>
      <sz val="11"/>
      <color theme="2" tint="-0.749992370372631"/>
      <name val="Arial"/>
      <family val="2"/>
      <charset val="177"/>
    </font>
    <font>
      <b/>
      <sz val="16"/>
      <color theme="1"/>
      <name val="David"/>
      <family val="2"/>
      <charset val="177"/>
    </font>
    <font>
      <b/>
      <sz val="14"/>
      <color theme="1"/>
      <name val="David"/>
      <family val="2"/>
      <charset val="177"/>
    </font>
    <font>
      <sz val="14"/>
      <color theme="1"/>
      <name val="David"/>
      <family val="2"/>
      <charset val="177"/>
    </font>
    <font>
      <sz val="11"/>
      <color theme="1"/>
      <name val="David"/>
      <family val="2"/>
      <charset val="177"/>
    </font>
    <font>
      <b/>
      <sz val="11"/>
      <color rgb="FF3F3F3F"/>
      <name val="Arial"/>
      <family val="2"/>
      <charset val="177"/>
      <scheme val="minor"/>
    </font>
    <font>
      <b/>
      <sz val="11"/>
      <name val="David"/>
      <family val="2"/>
      <charset val="177"/>
    </font>
    <font>
      <sz val="14"/>
      <name val="David"/>
      <family val="2"/>
      <charset val="177"/>
    </font>
    <font>
      <sz val="11"/>
      <color rgb="FF3F3F76"/>
      <name val="Arial"/>
      <family val="2"/>
      <charset val="177"/>
      <scheme val="minor"/>
    </font>
    <font>
      <sz val="12"/>
      <name val="Arial"/>
    </font>
  </fonts>
  <fills count="2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BC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4BD9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5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3F3F3F"/>
      </bottom>
      <diagonal/>
    </border>
  </borders>
  <cellStyleXfs count="10">
    <xf numFmtId="0" fontId="0" fillId="0" borderId="0"/>
    <xf numFmtId="0" fontId="7" fillId="15" borderId="0" applyNumberFormat="0" applyBorder="0" applyAlignment="0" applyProtection="0"/>
    <xf numFmtId="0" fontId="6" fillId="16" borderId="46" applyNumberFormat="0" applyFont="0" applyAlignment="0" applyProtection="0"/>
    <xf numFmtId="0" fontId="8" fillId="17" borderId="0" applyNumberFormat="0" applyBorder="0" applyAlignment="0" applyProtection="0"/>
    <xf numFmtId="0" fontId="6" fillId="18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3" fillId="23" borderId="61" applyNumberFormat="0" applyAlignment="0" applyProtection="0"/>
    <xf numFmtId="0" fontId="26" fillId="24" borderId="62" applyNumberFormat="0" applyAlignment="0" applyProtection="0"/>
    <xf numFmtId="0" fontId="8" fillId="25" borderId="0" applyNumberFormat="0" applyBorder="0" applyAlignment="0" applyProtection="0"/>
  </cellStyleXfs>
  <cellXfs count="2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7" fillId="15" borderId="0" xfId="1" applyAlignment="1">
      <alignment horizontal="center"/>
    </xf>
    <xf numFmtId="0" fontId="0" fillId="16" borderId="46" xfId="2" applyFont="1"/>
    <xf numFmtId="3" fontId="6" fillId="18" borderId="0" xfId="4" applyNumberFormat="1"/>
    <xf numFmtId="164" fontId="6" fillId="18" borderId="0" xfId="4" applyNumberFormat="1"/>
    <xf numFmtId="0" fontId="6" fillId="18" borderId="0" xfId="4"/>
    <xf numFmtId="164" fontId="6" fillId="18" borderId="0" xfId="4" applyNumberFormat="1" applyAlignment="1">
      <alignment wrapText="1"/>
    </xf>
    <xf numFmtId="165" fontId="6" fillId="18" borderId="0" xfId="4" applyNumberFormat="1"/>
    <xf numFmtId="0" fontId="9" fillId="17" borderId="49" xfId="3" applyFont="1" applyBorder="1" applyAlignment="1">
      <alignment horizontal="center" vertical="center" wrapText="1"/>
    </xf>
    <xf numFmtId="1" fontId="9" fillId="17" borderId="49" xfId="3" applyNumberFormat="1" applyFont="1" applyBorder="1" applyAlignment="1">
      <alignment horizontal="center" vertical="center" wrapText="1"/>
    </xf>
    <xf numFmtId="0" fontId="10" fillId="0" borderId="0" xfId="0" applyFont="1" applyFill="1" applyBorder="1"/>
    <xf numFmtId="0" fontId="11" fillId="20" borderId="52" xfId="0" applyFont="1" applyFill="1" applyBorder="1" applyAlignment="1">
      <alignment horizontal="center" vertical="center" wrapText="1"/>
    </xf>
    <xf numFmtId="166" fontId="10" fillId="0" borderId="0" xfId="6" applyNumberFormat="1" applyFont="1" applyFill="1" applyBorder="1"/>
    <xf numFmtId="0" fontId="11" fillId="20" borderId="53" xfId="0" applyFont="1" applyFill="1" applyBorder="1" applyAlignment="1">
      <alignment horizontal="center" vertical="center" wrapText="1"/>
    </xf>
    <xf numFmtId="166" fontId="10" fillId="0" borderId="0" xfId="0" applyNumberFormat="1" applyFont="1" applyFill="1" applyBorder="1"/>
    <xf numFmtId="164" fontId="10" fillId="0" borderId="0" xfId="5" applyNumberFormat="1" applyFont="1" applyFill="1" applyBorder="1"/>
    <xf numFmtId="0" fontId="11" fillId="20" borderId="54" xfId="0" applyFont="1" applyFill="1" applyBorder="1" applyAlignment="1">
      <alignment horizontal="center" vertical="center" wrapText="1"/>
    </xf>
    <xf numFmtId="0" fontId="11" fillId="21" borderId="52" xfId="0" applyFont="1" applyFill="1" applyBorder="1" applyAlignment="1">
      <alignment horizontal="center" vertical="center" wrapText="1"/>
    </xf>
    <xf numFmtId="0" fontId="11" fillId="21" borderId="53" xfId="0" applyFont="1" applyFill="1" applyBorder="1" applyAlignment="1">
      <alignment horizontal="center" vertical="center" wrapText="1"/>
    </xf>
    <xf numFmtId="0" fontId="11" fillId="21" borderId="54" xfId="0" applyFont="1" applyFill="1" applyBorder="1" applyAlignment="1">
      <alignment horizontal="center" vertical="center" wrapText="1"/>
    </xf>
    <xf numFmtId="0" fontId="11" fillId="22" borderId="53" xfId="0" applyFont="1" applyFill="1" applyBorder="1" applyAlignment="1">
      <alignment horizontal="center" vertical="center" wrapText="1"/>
    </xf>
    <xf numFmtId="0" fontId="11" fillId="22" borderId="52" xfId="0" applyFont="1" applyFill="1" applyBorder="1" applyAlignment="1">
      <alignment horizontal="center" vertical="center" wrapText="1"/>
    </xf>
    <xf numFmtId="0" fontId="11" fillId="22" borderId="54" xfId="0" applyFont="1" applyFill="1" applyBorder="1" applyAlignment="1">
      <alignment horizontal="center" vertical="center" wrapText="1"/>
    </xf>
    <xf numFmtId="43" fontId="10" fillId="0" borderId="0" xfId="0" applyNumberFormat="1" applyFont="1" applyFill="1" applyBorder="1"/>
    <xf numFmtId="10" fontId="10" fillId="0" borderId="0" xfId="0" applyNumberFormat="1" applyFont="1" applyFill="1" applyBorder="1"/>
    <xf numFmtId="9" fontId="10" fillId="0" borderId="0" xfId="0" applyNumberFormat="1" applyFont="1" applyFill="1" applyBorder="1"/>
    <xf numFmtId="0" fontId="0" fillId="0" borderId="0" xfId="0" applyAlignment="1"/>
    <xf numFmtId="0" fontId="11" fillId="19" borderId="55" xfId="0" applyFont="1" applyFill="1" applyBorder="1" applyAlignment="1">
      <alignment horizontal="center" vertical="center"/>
    </xf>
    <xf numFmtId="0" fontId="11" fillId="19" borderId="0" xfId="0" applyFont="1" applyFill="1" applyBorder="1" applyAlignment="1">
      <alignment horizontal="center" vertical="center"/>
    </xf>
    <xf numFmtId="0" fontId="11" fillId="19" borderId="53" xfId="0" applyFont="1" applyFill="1" applyBorder="1" applyAlignment="1">
      <alignment horizontal="center" vertical="center"/>
    </xf>
    <xf numFmtId="166" fontId="12" fillId="0" borderId="50" xfId="6" applyNumberFormat="1" applyFont="1" applyFill="1" applyBorder="1" applyAlignment="1">
      <alignment horizontal="center" vertical="center"/>
    </xf>
    <xf numFmtId="166" fontId="12" fillId="0" borderId="51" xfId="6" applyNumberFormat="1" applyFont="1" applyFill="1" applyBorder="1" applyAlignment="1">
      <alignment horizontal="center" vertical="center"/>
    </xf>
    <xf numFmtId="166" fontId="12" fillId="0" borderId="52" xfId="6" applyNumberFormat="1" applyFont="1" applyFill="1" applyBorder="1" applyAlignment="1">
      <alignment horizontal="center" vertical="center"/>
    </xf>
    <xf numFmtId="166" fontId="12" fillId="0" borderId="55" xfId="6" applyNumberFormat="1" applyFont="1" applyFill="1" applyBorder="1" applyAlignment="1">
      <alignment horizontal="center" vertical="center"/>
    </xf>
    <xf numFmtId="166" fontId="12" fillId="0" borderId="0" xfId="6" applyNumberFormat="1" applyFont="1" applyFill="1" applyBorder="1" applyAlignment="1">
      <alignment horizontal="center" vertical="center"/>
    </xf>
    <xf numFmtId="166" fontId="12" fillId="0" borderId="53" xfId="6" applyNumberFormat="1" applyFont="1" applyFill="1" applyBorder="1" applyAlignment="1">
      <alignment horizontal="center" vertical="center"/>
    </xf>
    <xf numFmtId="167" fontId="12" fillId="0" borderId="57" xfId="6" applyNumberFormat="1" applyFont="1" applyFill="1" applyBorder="1" applyAlignment="1">
      <alignment horizontal="center" vertical="center"/>
    </xf>
    <xf numFmtId="166" fontId="12" fillId="0" borderId="24" xfId="6" applyNumberFormat="1" applyFont="1" applyFill="1" applyBorder="1" applyAlignment="1">
      <alignment horizontal="center" vertical="center"/>
    </xf>
    <xf numFmtId="166" fontId="12" fillId="0" borderId="36" xfId="6" applyNumberFormat="1" applyFont="1" applyFill="1" applyBorder="1" applyAlignment="1">
      <alignment horizontal="center" vertical="center"/>
    </xf>
    <xf numFmtId="166" fontId="12" fillId="0" borderId="57" xfId="6" applyNumberFormat="1" applyFont="1" applyFill="1" applyBorder="1" applyAlignment="1">
      <alignment horizontal="center" vertical="center"/>
    </xf>
    <xf numFmtId="3" fontId="12" fillId="0" borderId="0" xfId="6" applyNumberFormat="1" applyFont="1" applyFill="1" applyBorder="1" applyAlignment="1">
      <alignment horizontal="center" vertical="center"/>
    </xf>
    <xf numFmtId="3" fontId="12" fillId="0" borderId="53" xfId="6" applyNumberFormat="1" applyFont="1" applyFill="1" applyBorder="1" applyAlignment="1">
      <alignment horizontal="center" vertical="center"/>
    </xf>
    <xf numFmtId="3" fontId="12" fillId="0" borderId="55" xfId="6" applyNumberFormat="1" applyFont="1" applyFill="1" applyBorder="1" applyAlignment="1">
      <alignment horizontal="center" vertical="center"/>
    </xf>
    <xf numFmtId="3" fontId="12" fillId="0" borderId="57" xfId="6" applyNumberFormat="1" applyFont="1" applyFill="1" applyBorder="1" applyAlignment="1">
      <alignment horizontal="center" vertical="center"/>
    </xf>
    <xf numFmtId="3" fontId="12" fillId="0" borderId="24" xfId="6" applyNumberFormat="1" applyFont="1" applyFill="1" applyBorder="1" applyAlignment="1">
      <alignment horizontal="center" vertical="center"/>
    </xf>
    <xf numFmtId="3" fontId="12" fillId="0" borderId="36" xfId="6" applyNumberFormat="1" applyFont="1" applyFill="1" applyBorder="1" applyAlignment="1">
      <alignment horizontal="center" vertical="center"/>
    </xf>
    <xf numFmtId="164" fontId="12" fillId="0" borderId="55" xfId="5" applyNumberFormat="1" applyFont="1" applyFill="1" applyBorder="1" applyAlignment="1">
      <alignment horizontal="center" vertical="center"/>
    </xf>
    <xf numFmtId="10" fontId="12" fillId="0" borderId="57" xfId="6" applyNumberFormat="1" applyFont="1" applyFill="1" applyBorder="1" applyAlignment="1">
      <alignment horizontal="center" vertical="center"/>
    </xf>
    <xf numFmtId="164" fontId="2" fillId="0" borderId="22" xfId="5" applyNumberFormat="1" applyFont="1" applyBorder="1" applyAlignment="1">
      <alignment horizontal="center" vertical="center"/>
    </xf>
    <xf numFmtId="166" fontId="2" fillId="0" borderId="22" xfId="6" applyNumberFormat="1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4" fontId="6" fillId="18" borderId="0" xfId="5" applyNumberFormat="1" applyFill="1"/>
    <xf numFmtId="166" fontId="2" fillId="0" borderId="4" xfId="6" applyNumberFormat="1" applyFont="1" applyBorder="1" applyAlignment="1">
      <alignment wrapText="1"/>
    </xf>
    <xf numFmtId="164" fontId="2" fillId="0" borderId="22" xfId="5" applyNumberFormat="1" applyFont="1" applyBorder="1" applyAlignment="1">
      <alignment wrapText="1"/>
    </xf>
    <xf numFmtId="166" fontId="2" fillId="0" borderId="22" xfId="0" applyNumberFormat="1" applyFont="1" applyBorder="1" applyAlignment="1">
      <alignment wrapText="1"/>
    </xf>
    <xf numFmtId="166" fontId="2" fillId="0" borderId="21" xfId="6" applyNumberFormat="1" applyFont="1" applyBorder="1" applyAlignment="1">
      <alignment wrapText="1"/>
    </xf>
    <xf numFmtId="169" fontId="2" fillId="0" borderId="22" xfId="5" applyNumberFormat="1" applyFont="1" applyBorder="1" applyAlignment="1">
      <alignment wrapText="1"/>
    </xf>
    <xf numFmtId="170" fontId="2" fillId="0" borderId="22" xfId="0" applyNumberFormat="1" applyFont="1" applyBorder="1" applyAlignment="1">
      <alignment horizontal="center" vertical="center" wrapText="1"/>
    </xf>
    <xf numFmtId="164" fontId="0" fillId="0" borderId="0" xfId="0" applyNumberFormat="1"/>
    <xf numFmtId="166" fontId="15" fillId="0" borderId="53" xfId="6" applyNumberFormat="1" applyFont="1" applyFill="1" applyBorder="1" applyAlignment="1">
      <alignment horizontal="center" vertical="center"/>
    </xf>
    <xf numFmtId="166" fontId="15" fillId="0" borderId="55" xfId="6" applyNumberFormat="1" applyFont="1" applyFill="1" applyBorder="1" applyAlignment="1">
      <alignment horizontal="center" vertical="center"/>
    </xf>
    <xf numFmtId="166" fontId="15" fillId="0" borderId="0" xfId="6" applyNumberFormat="1" applyFont="1" applyFill="1" applyBorder="1" applyAlignment="1">
      <alignment horizontal="center" vertical="center"/>
    </xf>
    <xf numFmtId="0" fontId="16" fillId="22" borderId="53" xfId="0" applyFont="1" applyFill="1" applyBorder="1" applyAlignment="1">
      <alignment horizontal="center" vertical="center" wrapText="1"/>
    </xf>
    <xf numFmtId="166" fontId="15" fillId="0" borderId="52" xfId="6" applyNumberFormat="1" applyFont="1" applyFill="1" applyBorder="1" applyAlignment="1">
      <alignment horizontal="center" vertical="center"/>
    </xf>
    <xf numFmtId="166" fontId="15" fillId="0" borderId="50" xfId="6" applyNumberFormat="1" applyFont="1" applyFill="1" applyBorder="1" applyAlignment="1">
      <alignment horizontal="center" vertical="center"/>
    </xf>
    <xf numFmtId="166" fontId="15" fillId="0" borderId="51" xfId="6" applyNumberFormat="1" applyFont="1" applyFill="1" applyBorder="1" applyAlignment="1">
      <alignment horizontal="center" vertical="center"/>
    </xf>
    <xf numFmtId="166" fontId="15" fillId="0" borderId="36" xfId="6" applyNumberFormat="1" applyFont="1" applyFill="1" applyBorder="1" applyAlignment="1">
      <alignment horizontal="center" vertical="center"/>
    </xf>
    <xf numFmtId="166" fontId="15" fillId="0" borderId="57" xfId="6" applyNumberFormat="1" applyFont="1" applyFill="1" applyBorder="1" applyAlignment="1">
      <alignment horizontal="center" vertical="center"/>
    </xf>
    <xf numFmtId="166" fontId="15" fillId="0" borderId="24" xfId="6" applyNumberFormat="1" applyFont="1" applyFill="1" applyBorder="1" applyAlignment="1">
      <alignment horizontal="center" vertical="center"/>
    </xf>
    <xf numFmtId="0" fontId="16" fillId="21" borderId="53" xfId="0" applyFont="1" applyFill="1" applyBorder="1" applyAlignment="1">
      <alignment horizontal="center" vertical="center" wrapText="1"/>
    </xf>
    <xf numFmtId="0" fontId="16" fillId="20" borderId="53" xfId="0" applyFont="1" applyFill="1" applyBorder="1" applyAlignment="1">
      <alignment horizontal="center" vertical="center" wrapText="1"/>
    </xf>
    <xf numFmtId="166" fontId="17" fillId="0" borderId="4" xfId="6" applyNumberFormat="1" applyFont="1" applyBorder="1" applyAlignment="1">
      <alignment wrapText="1"/>
    </xf>
    <xf numFmtId="168" fontId="2" fillId="0" borderId="22" xfId="0" applyNumberFormat="1" applyFont="1" applyBorder="1" applyAlignment="1">
      <alignment wrapText="1"/>
    </xf>
    <xf numFmtId="166" fontId="2" fillId="0" borderId="21" xfId="6" applyNumberFormat="1" applyFont="1" applyBorder="1"/>
    <xf numFmtId="166" fontId="2" fillId="0" borderId="21" xfId="6" applyNumberFormat="1" applyFont="1" applyBorder="1" applyAlignment="1">
      <alignment horizontal="center" vertical="center" wrapText="1"/>
    </xf>
    <xf numFmtId="166" fontId="0" fillId="0" borderId="0" xfId="6" applyNumberFormat="1" applyFont="1"/>
    <xf numFmtId="0" fontId="20" fillId="0" borderId="4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4" fontId="0" fillId="0" borderId="0" xfId="5" applyNumberFormat="1" applyFont="1"/>
    <xf numFmtId="164" fontId="2" fillId="0" borderId="22" xfId="5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66" fontId="2" fillId="0" borderId="22" xfId="6" applyNumberFormat="1" applyFont="1" applyBorder="1" applyAlignment="1">
      <alignment horizontal="center" vertical="center" wrapText="1"/>
    </xf>
    <xf numFmtId="168" fontId="2" fillId="0" borderId="22" xfId="0" applyNumberFormat="1" applyFont="1" applyBorder="1" applyAlignment="1">
      <alignment horizontal="center" vertical="center" wrapText="1"/>
    </xf>
    <xf numFmtId="9" fontId="0" fillId="0" borderId="0" xfId="6" applyFont="1"/>
    <xf numFmtId="43" fontId="0" fillId="0" borderId="0" xfId="0" applyNumberFormat="1"/>
    <xf numFmtId="0" fontId="22" fillId="8" borderId="1" xfId="0" applyFont="1" applyFill="1" applyBorder="1" applyAlignment="1">
      <alignment horizontal="center" vertical="center" wrapText="1"/>
    </xf>
    <xf numFmtId="170" fontId="2" fillId="0" borderId="21" xfId="5" applyNumberFormat="1" applyFont="1" applyBorder="1"/>
    <xf numFmtId="0" fontId="21" fillId="8" borderId="1" xfId="0" applyFont="1" applyFill="1" applyBorder="1" applyAlignment="1">
      <alignment horizontal="center" vertical="center" wrapText="1"/>
    </xf>
    <xf numFmtId="171" fontId="0" fillId="0" borderId="0" xfId="0" applyNumberFormat="1"/>
    <xf numFmtId="166" fontId="1" fillId="0" borderId="0" xfId="6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70" fontId="0" fillId="0" borderId="0" xfId="0" applyNumberFormat="1"/>
    <xf numFmtId="0" fontId="24" fillId="23" borderId="61" xfId="7" applyFont="1" applyAlignment="1">
      <alignment horizontal="center" wrapText="1"/>
    </xf>
    <xf numFmtId="0" fontId="25" fillId="15" borderId="1" xfId="1" applyFont="1" applyBorder="1"/>
    <xf numFmtId="0" fontId="11" fillId="21" borderId="34" xfId="0" applyFont="1" applyFill="1" applyBorder="1" applyAlignment="1">
      <alignment horizontal="center" vertical="center" wrapText="1"/>
    </xf>
    <xf numFmtId="0" fontId="11" fillId="21" borderId="30" xfId="0" applyFont="1" applyFill="1" applyBorder="1" applyAlignment="1">
      <alignment horizontal="center" vertical="center" wrapText="1"/>
    </xf>
    <xf numFmtId="0" fontId="11" fillId="21" borderId="56" xfId="0" applyFont="1" applyFill="1" applyBorder="1" applyAlignment="1">
      <alignment horizontal="center" vertical="center" wrapText="1"/>
    </xf>
    <xf numFmtId="0" fontId="11" fillId="20" borderId="34" xfId="0" applyFont="1" applyFill="1" applyBorder="1" applyAlignment="1">
      <alignment horizontal="center" vertical="center" wrapText="1"/>
    </xf>
    <xf numFmtId="0" fontId="11" fillId="20" borderId="30" xfId="0" applyFont="1" applyFill="1" applyBorder="1" applyAlignment="1">
      <alignment horizontal="center" vertical="center" wrapText="1"/>
    </xf>
    <xf numFmtId="0" fontId="11" fillId="20" borderId="56" xfId="0" applyFont="1" applyFill="1" applyBorder="1" applyAlignment="1">
      <alignment horizontal="center" vertical="center" wrapText="1"/>
    </xf>
    <xf numFmtId="0" fontId="11" fillId="20" borderId="27" xfId="0" applyFont="1" applyFill="1" applyBorder="1" applyAlignment="1">
      <alignment horizontal="center" vertical="center" wrapText="1"/>
    </xf>
    <xf numFmtId="0" fontId="11" fillId="22" borderId="34" xfId="0" applyFont="1" applyFill="1" applyBorder="1" applyAlignment="1">
      <alignment horizontal="center" vertical="center" wrapText="1"/>
    </xf>
    <xf numFmtId="0" fontId="11" fillId="22" borderId="30" xfId="0" applyFont="1" applyFill="1" applyBorder="1" applyAlignment="1">
      <alignment horizontal="center" vertical="center" wrapText="1"/>
    </xf>
    <xf numFmtId="0" fontId="11" fillId="22" borderId="27" xfId="0" applyFont="1" applyFill="1" applyBorder="1" applyAlignment="1">
      <alignment horizontal="center" vertical="center" wrapText="1"/>
    </xf>
    <xf numFmtId="0" fontId="11" fillId="22" borderId="56" xfId="0" applyFont="1" applyFill="1" applyBorder="1" applyAlignment="1">
      <alignment horizontal="center" vertical="center" wrapText="1"/>
    </xf>
    <xf numFmtId="0" fontId="9" fillId="25" borderId="61" xfId="9" applyFont="1" applyBorder="1" applyAlignment="1">
      <alignment horizontal="center" wrapText="1"/>
    </xf>
    <xf numFmtId="0" fontId="9" fillId="24" borderId="62" xfId="8" applyFont="1" applyAlignment="1">
      <alignment horizontal="center" wrapText="1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wrapText="1"/>
    </xf>
    <xf numFmtId="0" fontId="11" fillId="19" borderId="49" xfId="0" applyFont="1" applyFill="1" applyBorder="1" applyAlignment="1">
      <alignment horizontal="center" vertical="center" wrapText="1"/>
    </xf>
    <xf numFmtId="166" fontId="10" fillId="0" borderId="0" xfId="6" applyNumberFormat="1" applyFont="1" applyFill="1" applyBorder="1" applyAlignment="1">
      <alignment wrapText="1"/>
    </xf>
    <xf numFmtId="166" fontId="18" fillId="0" borderId="0" xfId="6" applyNumberFormat="1" applyFont="1" applyFill="1" applyBorder="1" applyAlignment="1">
      <alignment wrapText="1"/>
    </xf>
    <xf numFmtId="10" fontId="18" fillId="0" borderId="0" xfId="0" applyNumberFormat="1" applyFont="1" applyFill="1" applyBorder="1" applyAlignment="1">
      <alignment wrapText="1"/>
    </xf>
    <xf numFmtId="166" fontId="10" fillId="0" borderId="0" xfId="0" applyNumberFormat="1" applyFont="1" applyFill="1" applyBorder="1" applyAlignment="1">
      <alignment wrapText="1"/>
    </xf>
    <xf numFmtId="166" fontId="18" fillId="0" borderId="0" xfId="0" applyNumberFormat="1" applyFont="1" applyFill="1" applyBorder="1" applyAlignment="1">
      <alignment wrapText="1"/>
    </xf>
    <xf numFmtId="164" fontId="10" fillId="0" borderId="0" xfId="5" applyNumberFormat="1" applyFont="1" applyFill="1" applyBorder="1" applyAlignment="1">
      <alignment wrapText="1"/>
    </xf>
    <xf numFmtId="164" fontId="18" fillId="0" borderId="0" xfId="5" applyNumberFormat="1" applyFont="1" applyFill="1" applyBorder="1" applyAlignment="1">
      <alignment wrapText="1"/>
    </xf>
    <xf numFmtId="164" fontId="0" fillId="0" borderId="0" xfId="5" applyNumberFormat="1" applyFont="1" applyAlignment="1">
      <alignment wrapText="1"/>
    </xf>
    <xf numFmtId="0" fontId="19" fillId="8" borderId="3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166" fontId="22" fillId="0" borderId="1" xfId="6" applyNumberFormat="1" applyFont="1" applyBorder="1" applyAlignment="1">
      <alignment horizontal="center" vertical="center" wrapText="1"/>
    </xf>
    <xf numFmtId="164" fontId="22" fillId="0" borderId="1" xfId="5" applyNumberFormat="1" applyFont="1" applyBorder="1" applyAlignment="1">
      <alignment horizontal="center" vertical="center" wrapText="1"/>
    </xf>
    <xf numFmtId="0" fontId="2" fillId="8" borderId="1" xfId="0" applyFont="1" applyFill="1" applyBorder="1" applyAlignment="1"/>
    <xf numFmtId="0" fontId="2" fillId="8" borderId="3" xfId="0" applyFont="1" applyFill="1" applyBorder="1" applyAlignment="1"/>
    <xf numFmtId="0" fontId="2" fillId="8" borderId="1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8" borderId="1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8" borderId="3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33" xfId="0" applyFont="1" applyFill="1" applyBorder="1" applyAlignment="1">
      <alignment wrapText="1"/>
    </xf>
    <xf numFmtId="0" fontId="2" fillId="8" borderId="37" xfId="0" applyFont="1" applyFill="1" applyBorder="1" applyAlignment="1">
      <alignment wrapText="1"/>
    </xf>
    <xf numFmtId="0" fontId="2" fillId="8" borderId="17" xfId="0" applyFont="1" applyFill="1" applyBorder="1" applyAlignment="1">
      <alignment wrapText="1"/>
    </xf>
    <xf numFmtId="0" fontId="2" fillId="8" borderId="38" xfId="0" applyFont="1" applyFill="1" applyBorder="1" applyAlignment="1">
      <alignment wrapText="1"/>
    </xf>
    <xf numFmtId="0" fontId="24" fillId="23" borderId="61" xfId="7" applyFont="1" applyAlignment="1">
      <alignment horizontal="center" wrapText="1" readingOrder="2"/>
    </xf>
    <xf numFmtId="166" fontId="27" fillId="0" borderId="49" xfId="6" applyNumberFormat="1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 wrapText="1"/>
    </xf>
    <xf numFmtId="0" fontId="4" fillId="13" borderId="15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25" fillId="15" borderId="22" xfId="1" applyFont="1" applyBorder="1" applyAlignment="1">
      <alignment horizontal="center"/>
    </xf>
    <xf numFmtId="0" fontId="25" fillId="15" borderId="20" xfId="1" applyFont="1" applyBorder="1" applyAlignment="1">
      <alignment horizontal="center"/>
    </xf>
    <xf numFmtId="0" fontId="25" fillId="15" borderId="5" xfId="1" applyFont="1" applyBorder="1" applyAlignment="1">
      <alignment horizontal="center"/>
    </xf>
    <xf numFmtId="0" fontId="9" fillId="25" borderId="63" xfId="9" applyFont="1" applyBorder="1" applyAlignment="1">
      <alignment horizontal="center" vertical="center"/>
    </xf>
    <xf numFmtId="0" fontId="9" fillId="25" borderId="0" xfId="9" applyFont="1" applyBorder="1" applyAlignment="1">
      <alignment horizontal="center" vertical="center"/>
    </xf>
    <xf numFmtId="0" fontId="9" fillId="24" borderId="64" xfId="8" applyFont="1" applyBorder="1" applyAlignment="1">
      <alignment horizontal="center" vertical="center"/>
    </xf>
    <xf numFmtId="0" fontId="9" fillId="24" borderId="65" xfId="8" applyFont="1" applyBorder="1" applyAlignment="1">
      <alignment horizontal="center" vertical="center"/>
    </xf>
    <xf numFmtId="0" fontId="9" fillId="24" borderId="66" xfId="8" applyFont="1" applyBorder="1" applyAlignment="1">
      <alignment horizontal="center" vertical="center"/>
    </xf>
    <xf numFmtId="0" fontId="24" fillId="23" borderId="61" xfId="7" applyFont="1" applyAlignment="1">
      <alignment horizontal="center" vertical="center"/>
    </xf>
    <xf numFmtId="0" fontId="2" fillId="8" borderId="22" xfId="0" applyFont="1" applyFill="1" applyBorder="1" applyAlignment="1">
      <alignment horizontal="center" wrapText="1"/>
    </xf>
    <xf numFmtId="0" fontId="2" fillId="8" borderId="20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5" fillId="8" borderId="22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9" borderId="30" xfId="0" applyFont="1" applyFill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11" fillId="19" borderId="50" xfId="0" applyFont="1" applyFill="1" applyBorder="1" applyAlignment="1">
      <alignment horizontal="center" vertical="center"/>
    </xf>
    <xf numFmtId="0" fontId="11" fillId="19" borderId="51" xfId="0" applyFont="1" applyFill="1" applyBorder="1" applyAlignment="1">
      <alignment horizontal="center" vertical="center"/>
    </xf>
    <xf numFmtId="0" fontId="11" fillId="19" borderId="52" xfId="0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45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/>
    </xf>
    <xf numFmtId="0" fontId="4" fillId="12" borderId="45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0" fontId="11" fillId="19" borderId="58" xfId="0" applyFont="1" applyFill="1" applyBorder="1" applyAlignment="1">
      <alignment horizontal="center" vertical="center" wrapText="1"/>
    </xf>
    <xf numFmtId="0" fontId="11" fillId="19" borderId="59" xfId="0" applyFont="1" applyFill="1" applyBorder="1" applyAlignment="1">
      <alignment horizontal="center" vertical="center" wrapText="1"/>
    </xf>
    <xf numFmtId="0" fontId="11" fillId="19" borderId="60" xfId="0" applyFont="1" applyFill="1" applyBorder="1" applyAlignment="1">
      <alignment horizontal="center" vertical="center" wrapText="1"/>
    </xf>
    <xf numFmtId="0" fontId="3" fillId="9" borderId="43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7" fillId="15" borderId="0" xfId="1" applyAlignment="1">
      <alignment horizontal="center"/>
    </xf>
    <xf numFmtId="0" fontId="7" fillId="15" borderId="48" xfId="1" applyBorder="1" applyAlignment="1">
      <alignment horizontal="center"/>
    </xf>
    <xf numFmtId="0" fontId="7" fillId="15" borderId="47" xfId="1" applyBorder="1" applyAlignment="1">
      <alignment horizontal="center"/>
    </xf>
    <xf numFmtId="0" fontId="19" fillId="11" borderId="22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19" fillId="12" borderId="22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0" fontId="19" fillId="5" borderId="22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</cellXfs>
  <cellStyles count="10">
    <cellStyle name="20% - הדגשה1" xfId="4" builtinId="30"/>
    <cellStyle name="60% - הדגשה6" xfId="9" builtinId="52"/>
    <cellStyle name="Comma" xfId="5" builtinId="3"/>
    <cellStyle name="Normal" xfId="0" builtinId="0"/>
    <cellStyle name="Percent" xfId="6" builtinId="5"/>
    <cellStyle name="הדגשה1" xfId="3" builtinId="29"/>
    <cellStyle name="הערה" xfId="2" builtinId="10"/>
    <cellStyle name="ניטראלי" xfId="1" builtinId="28"/>
    <cellStyle name="פלט" xfId="7" builtinId="21"/>
    <cellStyle name="קלט" xfId="8" builtinId="20"/>
  </cellStyles>
  <dxfs count="0"/>
  <tableStyles count="0" defaultTableStyle="TableStyleMedium2" defaultPivotStyle="PivotStyleLight16"/>
  <colors>
    <mruColors>
      <color rgb="FFC5BC43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9"/>
  <sheetViews>
    <sheetView rightToLeft="1"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defaultRowHeight="14.25" x14ac:dyDescent="0.2"/>
  <cols>
    <col min="1" max="1" width="15" customWidth="1"/>
    <col min="2" max="2" width="19.625" customWidth="1"/>
    <col min="3" max="3" width="20.125" bestFit="1" customWidth="1"/>
    <col min="4" max="4" width="5.75" bestFit="1" customWidth="1"/>
    <col min="5" max="7" width="10.625" bestFit="1" customWidth="1"/>
    <col min="8" max="8" width="12.25" customWidth="1"/>
    <col min="9" max="9" width="10.625" bestFit="1" customWidth="1"/>
    <col min="10" max="18" width="10.875" bestFit="1" customWidth="1"/>
    <col min="20" max="20" width="11" bestFit="1" customWidth="1"/>
    <col min="21" max="21" width="9" customWidth="1"/>
    <col min="22" max="22" width="13.25" bestFit="1" customWidth="1"/>
  </cols>
  <sheetData>
    <row r="1" spans="1:22" ht="20.25" x14ac:dyDescent="0.3">
      <c r="A1" s="153"/>
      <c r="C1" s="153"/>
      <c r="D1" s="167">
        <v>2020</v>
      </c>
      <c r="E1" s="168"/>
      <c r="F1" s="168"/>
      <c r="G1" s="169"/>
      <c r="H1" s="167">
        <v>2019</v>
      </c>
      <c r="I1" s="168"/>
      <c r="J1" s="168"/>
      <c r="K1" s="169"/>
      <c r="L1" s="167">
        <v>2018</v>
      </c>
      <c r="M1" s="168"/>
      <c r="N1" s="168"/>
      <c r="O1" s="169"/>
      <c r="P1" s="167">
        <v>2017</v>
      </c>
      <c r="Q1" s="168"/>
      <c r="R1" s="168"/>
      <c r="S1" s="169"/>
    </row>
    <row r="2" spans="1:22" ht="21" thickBot="1" x14ac:dyDescent="0.35">
      <c r="A2" s="154"/>
      <c r="C2" s="154"/>
      <c r="D2" s="134" t="s">
        <v>1</v>
      </c>
      <c r="E2" s="134" t="s">
        <v>4</v>
      </c>
      <c r="F2" s="134" t="s">
        <v>3</v>
      </c>
      <c r="G2" s="134" t="s">
        <v>2</v>
      </c>
      <c r="H2" s="134" t="s">
        <v>1</v>
      </c>
      <c r="I2" s="134" t="s">
        <v>4</v>
      </c>
      <c r="J2" s="134" t="s">
        <v>3</v>
      </c>
      <c r="K2" s="134" t="s">
        <v>2</v>
      </c>
      <c r="L2" s="134" t="s">
        <v>1</v>
      </c>
      <c r="M2" s="134" t="s">
        <v>4</v>
      </c>
      <c r="N2" s="134" t="s">
        <v>3</v>
      </c>
      <c r="O2" s="134" t="s">
        <v>2</v>
      </c>
      <c r="P2" s="134" t="s">
        <v>1</v>
      </c>
      <c r="Q2" s="134" t="s">
        <v>4</v>
      </c>
      <c r="R2" s="134" t="s">
        <v>3</v>
      </c>
      <c r="S2" s="134" t="s">
        <v>2</v>
      </c>
    </row>
    <row r="3" spans="1:22" ht="38.25" thickTop="1" x14ac:dyDescent="0.2">
      <c r="A3" s="173" t="s">
        <v>0</v>
      </c>
      <c r="B3" t="s">
        <v>114</v>
      </c>
      <c r="C3" s="3" t="s">
        <v>14</v>
      </c>
      <c r="D3" s="75"/>
      <c r="E3" s="75">
        <v>3165200</v>
      </c>
      <c r="F3" s="75">
        <v>3142400</v>
      </c>
      <c r="G3" s="75">
        <f>G4+G6</f>
        <v>3120000</v>
      </c>
      <c r="H3" s="75">
        <f>H4+H6</f>
        <v>3097600</v>
      </c>
      <c r="I3" s="75">
        <v>3075300</v>
      </c>
      <c r="J3" s="75">
        <v>3053200</v>
      </c>
      <c r="K3" s="75">
        <v>3039300</v>
      </c>
      <c r="L3" s="75">
        <f>'נתונים מרכזיים גבריםb'!L3+'נתונים מרכזיים נשיםb'!L3</f>
        <v>3007569.0342908199</v>
      </c>
      <c r="M3" s="75">
        <f>'נתונים מרכזיים גבריםb'!M3+'נתונים מרכזיים נשיםb'!M3</f>
        <v>2995510.7413774217</v>
      </c>
      <c r="N3" s="75">
        <f>'נתונים מרכזיים גבריםb'!N3+'נתונים מרכזיים נשיםb'!N3</f>
        <v>2974456.779748274</v>
      </c>
      <c r="O3" s="75">
        <f>'נתונים מרכזיים גבריםb'!O3+'נתונים מרכזיים נשיםb'!O3</f>
        <v>2951432.2436900879</v>
      </c>
      <c r="P3" s="75">
        <f>'נתונים מרכזיים גבריםb'!P3+'נתונים מרכזיים נשיםb'!P3</f>
        <v>2929418.8977986607</v>
      </c>
      <c r="Q3" s="75">
        <f>'נתונים מרכזיים גבריםb'!Q3+'נתונים מרכזיים נשיםb'!Q3</f>
        <v>2911393.1376021807</v>
      </c>
      <c r="R3" s="75">
        <f>'נתונים מרכזיים גבריםb'!R3+'נתונים מרכזיים נשיםb'!R3</f>
        <v>2891845.5668163616</v>
      </c>
      <c r="S3" s="75">
        <f>'נתונים מרכזיים גבריםb'!S3+'נתונים מרכזיים נשיםb'!S3</f>
        <v>2872084.9674844444</v>
      </c>
    </row>
    <row r="4" spans="1:22" ht="37.5" x14ac:dyDescent="0.2">
      <c r="A4" s="174"/>
      <c r="C4" s="4" t="s">
        <v>5</v>
      </c>
      <c r="D4" s="75"/>
      <c r="E4" s="75">
        <v>1309700</v>
      </c>
      <c r="F4" s="75">
        <v>1210100</v>
      </c>
      <c r="G4" s="75">
        <v>1346100</v>
      </c>
      <c r="H4" s="75">
        <v>1373900</v>
      </c>
      <c r="I4" s="75">
        <v>1359400</v>
      </c>
      <c r="J4" s="75">
        <v>1349600</v>
      </c>
      <c r="K4" s="75">
        <v>1347000</v>
      </c>
      <c r="L4" s="75">
        <f>'נתונים מרכזיים גבריםb'!L4+'נתונים מרכזיים נשיםb'!L4</f>
        <v>1327100</v>
      </c>
      <c r="M4" s="75">
        <f>'נתונים מרכזיים גבריםb'!M4+'נתונים מרכזיים נשיםb'!M4</f>
        <v>1314000</v>
      </c>
      <c r="N4" s="75">
        <f>'נתונים מרכזיים גבריםb'!N4+'נתונים מרכזיים נשיםb'!N4</f>
        <v>1270300</v>
      </c>
      <c r="O4" s="75">
        <f>'נתונים מרכזיים גבריםb'!O4+'נתונים מרכזיים נשיםb'!O4</f>
        <v>1272846</v>
      </c>
      <c r="P4" s="75">
        <f>'נתונים מרכזיים גבריםb'!P4+'נתונים מרכזיים נשיםb'!P4</f>
        <v>1288000</v>
      </c>
      <c r="Q4" s="75">
        <f>'נתונים מרכזיים גבריםb'!Q4+'נתונים מרכזיים נשיםb'!Q4</f>
        <v>1300500</v>
      </c>
      <c r="R4" s="75">
        <f>'נתונים מרכזיים גבריםb'!R4+'נתונים מרכזיים נשיםb'!R4</f>
        <v>1258500</v>
      </c>
      <c r="S4" s="75">
        <f>'נתונים מרכזיים גבריםb'!S4+'נתונים מרכזיים נשיםb'!S4</f>
        <v>1258900</v>
      </c>
    </row>
    <row r="5" spans="1:22" ht="37.5" x14ac:dyDescent="0.2">
      <c r="A5" s="174"/>
      <c r="C5" s="5" t="s">
        <v>6</v>
      </c>
      <c r="D5" s="76"/>
      <c r="E5" s="76">
        <v>0.41399999999999998</v>
      </c>
      <c r="F5" s="76">
        <v>0.38500000000000001</v>
      </c>
      <c r="G5" s="76">
        <v>0.43099999999999999</v>
      </c>
      <c r="H5" s="76">
        <v>0.44400000000000001</v>
      </c>
      <c r="I5" s="76">
        <v>0.442</v>
      </c>
      <c r="J5" s="76">
        <v>0.442</v>
      </c>
      <c r="K5" s="76">
        <v>0.443</v>
      </c>
      <c r="L5" s="76">
        <v>0.441</v>
      </c>
      <c r="M5" s="76">
        <v>0.439</v>
      </c>
      <c r="N5" s="76">
        <v>0.42699999999999999</v>
      </c>
      <c r="O5" s="76">
        <v>0.43099999999999999</v>
      </c>
      <c r="P5" s="76">
        <v>0.442</v>
      </c>
      <c r="Q5" s="76">
        <v>0.44900000000000001</v>
      </c>
      <c r="R5" s="76">
        <v>0.438</v>
      </c>
      <c r="S5" s="76">
        <v>0.44</v>
      </c>
    </row>
    <row r="6" spans="1:22" ht="37.5" x14ac:dyDescent="0.2">
      <c r="A6" s="174"/>
      <c r="C6" s="4" t="s">
        <v>7</v>
      </c>
      <c r="D6" s="75"/>
      <c r="E6" s="75">
        <v>1855500</v>
      </c>
      <c r="F6" s="75">
        <v>1932300</v>
      </c>
      <c r="G6" s="75">
        <v>1773900</v>
      </c>
      <c r="H6" s="75">
        <v>1723700</v>
      </c>
      <c r="I6" s="75">
        <v>1715900</v>
      </c>
      <c r="J6" s="75">
        <v>1703600</v>
      </c>
      <c r="K6" s="75">
        <f>K3-K4</f>
        <v>1692300</v>
      </c>
      <c r="L6" s="75">
        <f t="shared" ref="L6:S6" si="0">L3-L4</f>
        <v>1680469.0342908199</v>
      </c>
      <c r="M6" s="75">
        <f t="shared" si="0"/>
        <v>1681510.7413774217</v>
      </c>
      <c r="N6" s="75">
        <f t="shared" si="0"/>
        <v>1704156.779748274</v>
      </c>
      <c r="O6" s="75">
        <f t="shared" si="0"/>
        <v>1678586.2436900879</v>
      </c>
      <c r="P6" s="75">
        <f t="shared" si="0"/>
        <v>1641418.8977986607</v>
      </c>
      <c r="Q6" s="75">
        <f t="shared" si="0"/>
        <v>1610893.1376021807</v>
      </c>
      <c r="R6" s="75">
        <f t="shared" si="0"/>
        <v>1633345.5668163616</v>
      </c>
      <c r="S6" s="75">
        <f t="shared" si="0"/>
        <v>1613184.9674844444</v>
      </c>
    </row>
    <row r="7" spans="1:22" ht="18.75" x14ac:dyDescent="0.2">
      <c r="A7" s="174"/>
      <c r="C7" s="16" t="s">
        <v>8</v>
      </c>
      <c r="D7" s="75"/>
      <c r="E7" s="75">
        <v>919600</v>
      </c>
      <c r="F7" s="75">
        <v>876500</v>
      </c>
      <c r="G7" s="75">
        <v>994200</v>
      </c>
      <c r="H7" s="75">
        <v>1023700</v>
      </c>
      <c r="I7" s="75">
        <v>1005500</v>
      </c>
      <c r="J7" s="75">
        <v>979200</v>
      </c>
      <c r="K7" s="75">
        <v>963700</v>
      </c>
      <c r="L7" s="75">
        <f>'נתונים מרכזיים גבריםb'!L7+'נתונים מרכזיים נשיםb'!L7</f>
        <v>1006633.0317145546</v>
      </c>
      <c r="M7" s="75">
        <f>'נתונים מרכזיים גבריםb'!M7+'נתונים מרכזיים נשיםb'!M7</f>
        <v>960456.09692419413</v>
      </c>
      <c r="N7" s="75">
        <f>'נתונים מרכזיים גבריםb'!N7+'נתונים מרכזיים נשיםb'!N7</f>
        <v>921053.04201862402</v>
      </c>
      <c r="O7" s="75">
        <f>'נתונים מרכזיים גבריםb'!O7+'נתונים מרכזיים נשיםb'!O7</f>
        <v>934638.83708332828</v>
      </c>
      <c r="P7" s="75">
        <f>'נתונים מרכזיים גבריםb'!P7+'נתונים מרכזיים נשיםb'!P7</f>
        <v>967358.34813617286</v>
      </c>
      <c r="Q7" s="75">
        <f>'נתונים מרכזיים גבריםb'!Q7+'נתונים מרכזיים נשיםb'!Q7</f>
        <v>948726.5326134623</v>
      </c>
      <c r="R7" s="75">
        <f>'נתונים מרכזיים גבריםb'!R7+'נתונים מרכזיים נשיםb'!R7</f>
        <v>925872.13082922506</v>
      </c>
      <c r="S7" s="75">
        <f>'נתונים מרכזיים גבריםb'!S7+'נתונים מרכזיים נשיםb'!S7</f>
        <v>954391.93380356079</v>
      </c>
    </row>
    <row r="8" spans="1:22" ht="18.75" x14ac:dyDescent="0.2">
      <c r="A8" s="174"/>
      <c r="C8" s="6" t="s">
        <v>13</v>
      </c>
      <c r="D8" s="76"/>
      <c r="E8" s="76">
        <v>0.70199999999999996</v>
      </c>
      <c r="F8" s="76">
        <v>0.72399999999999998</v>
      </c>
      <c r="G8" s="76">
        <v>0.73899999999999999</v>
      </c>
      <c r="H8" s="76">
        <v>0.745</v>
      </c>
      <c r="I8" s="76">
        <v>0.73899999999999999</v>
      </c>
      <c r="J8" s="76">
        <v>0.72599999999999998</v>
      </c>
      <c r="K8" s="76">
        <v>0.71499999999999997</v>
      </c>
      <c r="L8" s="76">
        <v>0.75800000000000001</v>
      </c>
      <c r="M8" s="76">
        <v>0.73099999999999998</v>
      </c>
      <c r="N8" s="76">
        <v>0.72599999999999998</v>
      </c>
      <c r="O8" s="76">
        <v>0.73499999999999999</v>
      </c>
      <c r="P8" s="76">
        <v>0.753</v>
      </c>
      <c r="Q8" s="76">
        <v>0.73299999999999998</v>
      </c>
      <c r="R8" s="76">
        <v>0.73699999999999999</v>
      </c>
      <c r="S8" s="76">
        <v>0.75900000000000001</v>
      </c>
    </row>
    <row r="9" spans="1:22" ht="37.5" x14ac:dyDescent="0.2">
      <c r="A9" s="174"/>
      <c r="C9" s="6" t="s">
        <v>11</v>
      </c>
      <c r="D9" s="75"/>
      <c r="E9" s="75">
        <v>17400</v>
      </c>
      <c r="F9" s="75">
        <v>12200</v>
      </c>
      <c r="G9" s="75">
        <v>15600</v>
      </c>
      <c r="H9" s="75">
        <v>20600</v>
      </c>
      <c r="I9" s="75">
        <v>19800</v>
      </c>
      <c r="J9" s="75">
        <v>18900</v>
      </c>
      <c r="K9" s="75">
        <v>22700</v>
      </c>
      <c r="L9" s="75">
        <f>L4*L10</f>
        <v>21233.60000000002</v>
      </c>
      <c r="M9" s="75">
        <f>M4*M10</f>
        <v>22337.999999999873</v>
      </c>
      <c r="N9" s="75">
        <f t="shared" ref="N9:S9" si="1">N4*N10</f>
        <v>21595.099999999878</v>
      </c>
      <c r="O9" s="75">
        <f t="shared" si="1"/>
        <v>20365.536000000018</v>
      </c>
      <c r="P9" s="75">
        <f t="shared" si="1"/>
        <v>21895.999999999876</v>
      </c>
      <c r="Q9" s="75">
        <f t="shared" si="1"/>
        <v>23409.000000000022</v>
      </c>
      <c r="R9" s="75">
        <f t="shared" si="1"/>
        <v>23911.49999999988</v>
      </c>
      <c r="S9" s="75">
        <f t="shared" si="1"/>
        <v>32731.400000000031</v>
      </c>
    </row>
    <row r="10" spans="1:22" ht="18.75" x14ac:dyDescent="0.2">
      <c r="A10" s="174"/>
      <c r="C10" s="6" t="s">
        <v>12</v>
      </c>
      <c r="D10" s="76"/>
      <c r="E10" s="76">
        <v>1.2999999999999999E-2</v>
      </c>
      <c r="F10" s="76">
        <v>0.01</v>
      </c>
      <c r="G10" s="76">
        <v>1.2E-2</v>
      </c>
      <c r="H10" s="76">
        <v>1.4999999999999999E-2</v>
      </c>
      <c r="I10" s="76">
        <v>1.4999999999999999E-2</v>
      </c>
      <c r="J10" s="76">
        <v>1.4E-2</v>
      </c>
      <c r="K10" s="76">
        <v>1.7000000000000001E-2</v>
      </c>
      <c r="L10" s="76">
        <v>1.6000000000000014E-2</v>
      </c>
      <c r="M10" s="76">
        <v>1.6999999999999904E-2</v>
      </c>
      <c r="N10" s="76">
        <v>1.6999999999999904E-2</v>
      </c>
      <c r="O10" s="76">
        <v>1.6000000000000014E-2</v>
      </c>
      <c r="P10" s="76">
        <v>1.6999999999999904E-2</v>
      </c>
      <c r="Q10" s="76">
        <v>1.8000000000000016E-2</v>
      </c>
      <c r="R10" s="76">
        <v>1.8999999999999906E-2</v>
      </c>
      <c r="S10" s="76">
        <v>2.6000000000000023E-2</v>
      </c>
    </row>
    <row r="11" spans="1:22" ht="18.75" x14ac:dyDescent="0.2">
      <c r="A11" s="174"/>
      <c r="C11" s="16" t="s">
        <v>9</v>
      </c>
      <c r="D11" s="75"/>
      <c r="E11" s="75">
        <v>372700</v>
      </c>
      <c r="F11" s="75">
        <v>321400</v>
      </c>
      <c r="G11" s="75">
        <v>336300</v>
      </c>
      <c r="H11" s="75">
        <v>329600</v>
      </c>
      <c r="I11" s="75">
        <v>334100</v>
      </c>
      <c r="J11" s="75">
        <v>351500</v>
      </c>
      <c r="K11" s="75">
        <v>360600</v>
      </c>
      <c r="L11" s="75">
        <f>'נתונים מרכזיים גבריםb'!L11+'נתונים מרכזיים נשיםb'!L11</f>
        <v>321900</v>
      </c>
      <c r="M11" s="75">
        <f>'נתונים מרכזיים גבריםb'!M11+'נתונים מרכזיים נשיםb'!M11</f>
        <v>353300</v>
      </c>
      <c r="N11" s="75">
        <f>'נתונים מרכזיים גבריםb'!N11+'נתונים מרכזיים נשיםb'!N11</f>
        <v>348600</v>
      </c>
      <c r="O11" s="75">
        <f>'נתונים מרכזיים גבריםb'!O11+'נתונים מרכזיים נשיםb'!O11</f>
        <v>337500</v>
      </c>
      <c r="P11" s="75">
        <f>'נתונים מרכזיים גבריםb'!P11+'נתונים מרכזיים נשיםb'!P11</f>
        <v>321700</v>
      </c>
      <c r="Q11" s="75">
        <f>'נתונים מרכזיים גבריםb'!Q11+'נתונים מרכזיים נשיםb'!Q11</f>
        <v>350700</v>
      </c>
      <c r="R11" s="75">
        <f>'נתונים מרכזיים גבריםb'!R11+'נתונים מרכזיים נשיםb'!R11</f>
        <v>333600</v>
      </c>
      <c r="S11" s="75">
        <f>'נתונים מרכזיים גבריםb'!S11+'נתונים מרכזיים נשיםb'!S11</f>
        <v>305100</v>
      </c>
    </row>
    <row r="12" spans="1:22" ht="18.75" x14ac:dyDescent="0.2">
      <c r="A12" s="174"/>
      <c r="C12" s="16" t="s">
        <v>10</v>
      </c>
      <c r="D12" s="76"/>
      <c r="E12" s="76">
        <v>0.28499999999999998</v>
      </c>
      <c r="F12" s="76">
        <v>0.26600000000000001</v>
      </c>
      <c r="G12" s="76">
        <v>0.25</v>
      </c>
      <c r="H12" s="76">
        <v>0.24</v>
      </c>
      <c r="I12" s="76">
        <v>0.246</v>
      </c>
      <c r="J12" s="76">
        <v>0.26</v>
      </c>
      <c r="K12" s="76">
        <v>0.26800000000000002</v>
      </c>
      <c r="L12" s="76">
        <v>0.24199999999999999</v>
      </c>
      <c r="M12" s="76">
        <v>0.26900000000000002</v>
      </c>
      <c r="N12" s="76">
        <v>0.27400000000000002</v>
      </c>
      <c r="O12" s="76">
        <v>0.26500000000000001</v>
      </c>
      <c r="P12" s="76">
        <v>0.247</v>
      </c>
      <c r="Q12" s="76">
        <v>0.26700000000000002</v>
      </c>
      <c r="R12" s="76">
        <v>0.26300000000000001</v>
      </c>
      <c r="S12" s="76">
        <v>0.24099999999999999</v>
      </c>
    </row>
    <row r="13" spans="1:22" ht="19.5" thickBot="1" x14ac:dyDescent="0.25">
      <c r="A13" s="175"/>
      <c r="C13" s="8" t="s">
        <v>18</v>
      </c>
      <c r="D13" s="77"/>
      <c r="E13" s="77">
        <v>135.80000000000001</v>
      </c>
      <c r="F13" s="77">
        <v>120.6</v>
      </c>
      <c r="G13" s="77">
        <v>130.6</v>
      </c>
      <c r="H13" s="77">
        <v>125.6</v>
      </c>
      <c r="I13" s="77">
        <v>138.1</v>
      </c>
      <c r="J13" s="77">
        <v>100</v>
      </c>
      <c r="K13" s="77">
        <v>98.3</v>
      </c>
      <c r="L13" s="77">
        <v>97.9</v>
      </c>
      <c r="M13" s="77">
        <v>95.3</v>
      </c>
      <c r="N13" s="77">
        <v>93.3</v>
      </c>
      <c r="O13" s="77">
        <v>91.8</v>
      </c>
      <c r="P13" s="77">
        <v>88.6</v>
      </c>
      <c r="Q13" s="77">
        <v>85.2</v>
      </c>
      <c r="R13" s="77">
        <v>88.5</v>
      </c>
      <c r="S13" s="77">
        <v>86.5</v>
      </c>
    </row>
    <row r="14" spans="1:22" s="107" customFormat="1" ht="38.25" thickTop="1" x14ac:dyDescent="0.2">
      <c r="A14" s="176" t="s">
        <v>15</v>
      </c>
      <c r="B14" s="107" t="s">
        <v>114</v>
      </c>
      <c r="C14" s="9" t="s">
        <v>102</v>
      </c>
      <c r="D14" s="106"/>
      <c r="E14" s="106">
        <v>1207400</v>
      </c>
      <c r="F14" s="106">
        <v>1197700</v>
      </c>
      <c r="G14" s="106">
        <f>G15+G17</f>
        <v>1188100</v>
      </c>
      <c r="H14" s="106">
        <f>H15+H17</f>
        <v>1178600</v>
      </c>
      <c r="I14" s="106">
        <v>1169100</v>
      </c>
      <c r="J14" s="106">
        <v>1159800</v>
      </c>
      <c r="K14" s="106">
        <v>1158600</v>
      </c>
      <c r="L14" s="106">
        <f>'נתונים מרכזיים גבריםb'!L14+'נתונים מרכזיים נשיםb'!L14</f>
        <v>1141011.7056856188</v>
      </c>
      <c r="M14" s="106">
        <f>'נתונים מרכזיים גבריםb'!M14+'נתונים מרכזיים נשיםb'!M14</f>
        <v>1140584.6330030377</v>
      </c>
      <c r="N14" s="106">
        <f>'נתונים מרכזיים גבריםb'!N14+'נתונים מרכזיים נשיםb'!N14</f>
        <v>1130714.8080077469</v>
      </c>
      <c r="O14" s="106">
        <f>'נתונים מרכזיים גבריםb'!O14+'נתונים מרכזיים נשיםb'!O14</f>
        <v>1122353.7533927173</v>
      </c>
      <c r="P14" s="106">
        <f>'נתונים מרכזיים גבריםb'!P14+'נתונים מרכזיים נשיםb'!P14</f>
        <v>1113496.8812187496</v>
      </c>
      <c r="Q14" s="106">
        <f>'נתונים מרכזיים גבריםb'!Q14+'נתונים מרכזיים נשיםb'!Q14</f>
        <v>1107522.7263462557</v>
      </c>
      <c r="R14" s="106">
        <f>'נתונים מרכזיים גבריםb'!R14+'נתונים מרכזיים נשיםb'!R14</f>
        <v>1096867.2118380063</v>
      </c>
      <c r="S14" s="106">
        <f>'נתונים מרכזיים גבריםb'!S14+'נתונים מרכזיים נשיםb'!S14</f>
        <v>1088875.8570913028</v>
      </c>
      <c r="T14"/>
      <c r="U14"/>
      <c r="V14"/>
    </row>
    <row r="15" spans="1:22" s="107" customFormat="1" ht="37.5" x14ac:dyDescent="0.2">
      <c r="A15" s="177"/>
      <c r="C15" s="4" t="s">
        <v>5</v>
      </c>
      <c r="D15" s="106"/>
      <c r="E15" s="106">
        <v>427200</v>
      </c>
      <c r="F15" s="106">
        <v>413500</v>
      </c>
      <c r="G15" s="106">
        <v>464500</v>
      </c>
      <c r="H15" s="106">
        <v>487900</v>
      </c>
      <c r="I15" s="106">
        <v>481500</v>
      </c>
      <c r="J15" s="106">
        <v>469500</v>
      </c>
      <c r="K15" s="106">
        <v>468100</v>
      </c>
      <c r="L15" s="106">
        <v>448100</v>
      </c>
      <c r="M15" s="106">
        <v>449100</v>
      </c>
      <c r="N15" s="106">
        <v>438900</v>
      </c>
      <c r="O15" s="106">
        <v>453714</v>
      </c>
      <c r="P15" s="106">
        <v>463400</v>
      </c>
      <c r="Q15" s="106">
        <v>471000</v>
      </c>
      <c r="R15" s="106">
        <v>441800</v>
      </c>
      <c r="S15" s="106">
        <v>449100</v>
      </c>
      <c r="T15"/>
      <c r="U15"/>
      <c r="V15"/>
    </row>
    <row r="16" spans="1:22" s="107" customFormat="1" ht="65.25" customHeight="1" x14ac:dyDescent="0.2">
      <c r="A16" s="177"/>
      <c r="C16" s="5" t="s">
        <v>6</v>
      </c>
      <c r="D16" s="108"/>
      <c r="E16" s="108">
        <v>0.35399999999999998</v>
      </c>
      <c r="F16" s="108">
        <v>0.34499999999999997</v>
      </c>
      <c r="G16" s="108">
        <v>0.39100000000000001</v>
      </c>
      <c r="H16" s="108">
        <v>0.41399999999999998</v>
      </c>
      <c r="I16" s="108">
        <v>0.41199999999999998</v>
      </c>
      <c r="J16" s="108">
        <v>0.40500000000000003</v>
      </c>
      <c r="K16" s="108">
        <v>0.40400000000000003</v>
      </c>
      <c r="L16" s="108">
        <v>0.39300000000000002</v>
      </c>
      <c r="M16" s="108">
        <v>0.39400000000000002</v>
      </c>
      <c r="N16" s="108">
        <v>0.38800000000000001</v>
      </c>
      <c r="O16" s="108">
        <v>0.40400000000000003</v>
      </c>
      <c r="P16" s="108">
        <v>0.41699999999999998</v>
      </c>
      <c r="Q16" s="108">
        <v>0.42699999999999999</v>
      </c>
      <c r="R16" s="108">
        <v>0.40400000000000003</v>
      </c>
      <c r="S16" s="108">
        <v>0.41299999999999998</v>
      </c>
      <c r="T16"/>
      <c r="U16"/>
      <c r="V16"/>
    </row>
    <row r="17" spans="1:24" s="107" customFormat="1" ht="37.5" x14ac:dyDescent="0.2">
      <c r="A17" s="177"/>
      <c r="C17" s="4" t="s">
        <v>7</v>
      </c>
      <c r="D17" s="106"/>
      <c r="E17" s="106">
        <v>780200</v>
      </c>
      <c r="F17" s="106">
        <v>784200</v>
      </c>
      <c r="G17" s="106">
        <v>723600</v>
      </c>
      <c r="H17" s="106">
        <v>690700</v>
      </c>
      <c r="I17" s="106">
        <v>687600</v>
      </c>
      <c r="J17" s="106">
        <v>690300</v>
      </c>
      <c r="K17" s="106">
        <f>K14-K15</f>
        <v>690500</v>
      </c>
      <c r="L17" s="106">
        <v>692911.7056856188</v>
      </c>
      <c r="M17" s="106">
        <v>691484.63300303766</v>
      </c>
      <c r="N17" s="106">
        <v>691814.80800774693</v>
      </c>
      <c r="O17" s="106">
        <v>668639.75339271734</v>
      </c>
      <c r="P17" s="106">
        <v>650096.88121874956</v>
      </c>
      <c r="Q17" s="106">
        <v>636522.72634625575</v>
      </c>
      <c r="R17" s="106">
        <v>655067.21183800627</v>
      </c>
      <c r="S17" s="106">
        <v>639775.85709130275</v>
      </c>
      <c r="T17"/>
      <c r="U17"/>
      <c r="V17"/>
    </row>
    <row r="18" spans="1:24" s="107" customFormat="1" ht="18.75" x14ac:dyDescent="0.2">
      <c r="A18" s="177"/>
      <c r="C18" s="16" t="s">
        <v>107</v>
      </c>
      <c r="D18" s="106"/>
      <c r="E18" s="106">
        <v>216100</v>
      </c>
      <c r="F18" s="106">
        <v>205000</v>
      </c>
      <c r="G18" s="106">
        <v>246500</v>
      </c>
      <c r="H18" s="106">
        <v>270900</v>
      </c>
      <c r="I18" s="106">
        <v>254600</v>
      </c>
      <c r="J18" s="106">
        <v>241400</v>
      </c>
      <c r="K18" s="106">
        <v>241600</v>
      </c>
      <c r="L18" s="106">
        <v>256853.62673027095</v>
      </c>
      <c r="M18" s="106">
        <v>235588.66936026933</v>
      </c>
      <c r="N18" s="106">
        <v>235348.87839437358</v>
      </c>
      <c r="O18" s="106">
        <v>254626.75630875243</v>
      </c>
      <c r="P18" s="106">
        <v>270774.68887691351</v>
      </c>
      <c r="Q18" s="106">
        <v>266492.43704977963</v>
      </c>
      <c r="R18" s="106">
        <v>262557.06811145513</v>
      </c>
      <c r="S18" s="106">
        <v>280269.88933807629</v>
      </c>
      <c r="T18"/>
      <c r="U18"/>
      <c r="V18"/>
    </row>
    <row r="19" spans="1:24" s="107" customFormat="1" ht="30.75" customHeight="1" x14ac:dyDescent="0.2">
      <c r="A19" s="177"/>
      <c r="C19" s="6" t="s">
        <v>13</v>
      </c>
      <c r="D19" s="108"/>
      <c r="E19" s="108">
        <v>0.50600000000000001</v>
      </c>
      <c r="F19" s="108">
        <v>0.496</v>
      </c>
      <c r="G19" s="108">
        <v>0.53100000000000003</v>
      </c>
      <c r="H19" s="108">
        <v>0.55500000000000005</v>
      </c>
      <c r="I19" s="108">
        <v>0.52900000000000003</v>
      </c>
      <c r="J19" s="108">
        <v>0.51400000000000001</v>
      </c>
      <c r="K19" s="108">
        <v>0.51600000000000001</v>
      </c>
      <c r="L19" s="108">
        <v>0.59099999999999997</v>
      </c>
      <c r="M19" s="108">
        <v>0.54100000000000004</v>
      </c>
      <c r="N19" s="108">
        <v>0.55700000000000005</v>
      </c>
      <c r="O19" s="108">
        <v>0.58299999999999996</v>
      </c>
      <c r="P19" s="108">
        <v>0.60599999999999998</v>
      </c>
      <c r="Q19" s="108">
        <v>0.58299999999999996</v>
      </c>
      <c r="R19" s="108">
        <v>0.61599999999999999</v>
      </c>
      <c r="S19" s="108">
        <v>0.65200000000000002</v>
      </c>
      <c r="T19"/>
      <c r="U19"/>
      <c r="V19"/>
    </row>
    <row r="20" spans="1:24" s="107" customFormat="1" ht="39.75" customHeight="1" x14ac:dyDescent="0.2">
      <c r="A20" s="177"/>
      <c r="C20" s="6" t="s">
        <v>11</v>
      </c>
      <c r="D20" s="106"/>
      <c r="E20" s="106">
        <v>3400</v>
      </c>
      <c r="F20" s="106">
        <v>5300</v>
      </c>
      <c r="G20" s="106">
        <v>6700</v>
      </c>
      <c r="H20" s="106">
        <v>8800</v>
      </c>
      <c r="I20" s="106">
        <v>9800</v>
      </c>
      <c r="J20" s="106">
        <v>8800</v>
      </c>
      <c r="K20" s="106">
        <v>9800</v>
      </c>
      <c r="L20" s="106">
        <v>8038.6999999999825</v>
      </c>
      <c r="M20" s="106">
        <v>7671.5999999999767</v>
      </c>
      <c r="N20" s="106">
        <v>9249.6000000000058</v>
      </c>
      <c r="O20" s="106">
        <v>9326.7319999999891</v>
      </c>
      <c r="P20" s="106">
        <v>9174.3999999999942</v>
      </c>
      <c r="Q20" s="106">
        <v>6343</v>
      </c>
      <c r="R20" s="106">
        <v>8229</v>
      </c>
      <c r="S20" s="106">
        <v>12310.700000000012</v>
      </c>
      <c r="T20"/>
      <c r="U20"/>
      <c r="V20"/>
    </row>
    <row r="21" spans="1:24" s="107" customFormat="1" ht="18.75" customHeight="1" x14ac:dyDescent="0.2">
      <c r="A21" s="177"/>
      <c r="C21" s="6" t="s">
        <v>12</v>
      </c>
      <c r="D21" s="108"/>
      <c r="E21" s="108">
        <v>8.0000000000000002E-3</v>
      </c>
      <c r="F21" s="108">
        <v>1.2999999999999999E-2</v>
      </c>
      <c r="G21" s="108">
        <v>1.4E-2</v>
      </c>
      <c r="H21" s="108">
        <v>1.7999999999999999E-2</v>
      </c>
      <c r="I21" s="108">
        <v>0.02</v>
      </c>
      <c r="J21" s="108">
        <v>1.9E-2</v>
      </c>
      <c r="K21" s="108">
        <v>2.1000000000000001E-2</v>
      </c>
      <c r="L21" s="108">
        <v>1.8000000000000016E-2</v>
      </c>
      <c r="M21" s="108">
        <v>1.6999999999999904E-2</v>
      </c>
      <c r="N21" s="108">
        <v>2.100000000000013E-2</v>
      </c>
      <c r="O21" s="108">
        <v>2.0999999999999908E-2</v>
      </c>
      <c r="P21" s="108">
        <v>2.200000000000002E-2</v>
      </c>
      <c r="Q21" s="108">
        <v>1.6000000000000014E-2</v>
      </c>
      <c r="R21" s="108">
        <v>2.0999999999999908E-2</v>
      </c>
      <c r="S21" s="108">
        <v>2.8999999999999915E-2</v>
      </c>
      <c r="T21"/>
      <c r="U21"/>
      <c r="V21"/>
    </row>
    <row r="22" spans="1:24" s="107" customFormat="1" ht="32.25" customHeight="1" x14ac:dyDescent="0.2">
      <c r="A22" s="177"/>
      <c r="C22" s="16" t="s">
        <v>9</v>
      </c>
      <c r="D22" s="106"/>
      <c r="E22" s="106">
        <v>207700</v>
      </c>
      <c r="F22" s="106">
        <v>203200</v>
      </c>
      <c r="G22" s="106">
        <v>211300</v>
      </c>
      <c r="H22" s="106">
        <v>208200</v>
      </c>
      <c r="I22" s="106">
        <v>217100</v>
      </c>
      <c r="J22" s="106">
        <v>219300</v>
      </c>
      <c r="K22" s="106">
        <v>216700</v>
      </c>
      <c r="L22" s="106">
        <v>183300</v>
      </c>
      <c r="M22" s="106">
        <v>206100</v>
      </c>
      <c r="N22" s="106">
        <v>194400</v>
      </c>
      <c r="O22" s="106">
        <v>189400</v>
      </c>
      <c r="P22" s="106">
        <v>183600</v>
      </c>
      <c r="Q22" s="106">
        <v>197600</v>
      </c>
      <c r="R22" s="106">
        <v>170700</v>
      </c>
      <c r="S22" s="106">
        <v>157000</v>
      </c>
      <c r="T22"/>
      <c r="U22"/>
      <c r="V22"/>
    </row>
    <row r="23" spans="1:24" s="107" customFormat="1" ht="18.75" customHeight="1" x14ac:dyDescent="0.2">
      <c r="A23" s="177"/>
      <c r="C23" s="16" t="s">
        <v>10</v>
      </c>
      <c r="D23" s="108"/>
      <c r="E23" s="108">
        <v>0.48599999999999999</v>
      </c>
      <c r="F23" s="108">
        <v>0.49099999999999999</v>
      </c>
      <c r="G23" s="108">
        <v>0.45500000000000002</v>
      </c>
      <c r="H23" s="108">
        <v>0.42699999999999999</v>
      </c>
      <c r="I23" s="108">
        <v>0.45100000000000001</v>
      </c>
      <c r="J23" s="108">
        <v>0.46700000000000003</v>
      </c>
      <c r="K23" s="108">
        <v>0.46300000000000002</v>
      </c>
      <c r="L23" s="108">
        <v>0.40899999999999997</v>
      </c>
      <c r="M23" s="108">
        <v>0.45900000000000002</v>
      </c>
      <c r="N23" s="108">
        <v>0.443</v>
      </c>
      <c r="O23" s="108">
        <v>0.41699999999999998</v>
      </c>
      <c r="P23" s="108">
        <v>0.39400000000000002</v>
      </c>
      <c r="Q23" s="108">
        <v>0.41699999999999998</v>
      </c>
      <c r="R23" s="108">
        <v>0.38400000000000001</v>
      </c>
      <c r="S23" s="108">
        <v>0.34799999999999998</v>
      </c>
      <c r="T23"/>
      <c r="U23"/>
      <c r="V23"/>
    </row>
    <row r="24" spans="1:24" s="107" customFormat="1" ht="19.5" thickBot="1" x14ac:dyDescent="0.25">
      <c r="A24" s="178"/>
      <c r="C24" s="8" t="s">
        <v>18</v>
      </c>
      <c r="D24" s="109"/>
      <c r="E24" s="109">
        <v>59.4</v>
      </c>
      <c r="F24" s="109">
        <v>59.3</v>
      </c>
      <c r="G24" s="109">
        <v>60.1</v>
      </c>
      <c r="H24" s="109">
        <v>62.6</v>
      </c>
      <c r="I24" s="109">
        <v>55.9</v>
      </c>
      <c r="J24" s="109">
        <v>62.5</v>
      </c>
      <c r="K24" s="109">
        <v>63.2</v>
      </c>
      <c r="L24" s="109">
        <v>67</v>
      </c>
      <c r="M24" s="109">
        <v>60.2</v>
      </c>
      <c r="N24" s="109">
        <v>62.6</v>
      </c>
      <c r="O24" s="109">
        <v>62.1</v>
      </c>
      <c r="P24" s="109">
        <v>62.4</v>
      </c>
      <c r="Q24" s="109">
        <v>56.8</v>
      </c>
      <c r="R24" s="109">
        <v>59.9</v>
      </c>
      <c r="S24" s="109">
        <v>58.7</v>
      </c>
      <c r="T24"/>
      <c r="U24"/>
      <c r="V24"/>
    </row>
    <row r="25" spans="1:24" ht="38.25" thickTop="1" x14ac:dyDescent="0.2">
      <c r="A25" s="179" t="s">
        <v>16</v>
      </c>
      <c r="B25" t="s">
        <v>114</v>
      </c>
      <c r="C25" s="9" t="s">
        <v>102</v>
      </c>
      <c r="D25" s="75"/>
      <c r="E25" s="75">
        <v>1957800</v>
      </c>
      <c r="F25" s="75">
        <v>1944700</v>
      </c>
      <c r="G25" s="75">
        <f>G26+G28</f>
        <v>1931900</v>
      </c>
      <c r="H25" s="75">
        <f>H26+H28</f>
        <v>1919000</v>
      </c>
      <c r="I25" s="75">
        <v>1906200</v>
      </c>
      <c r="J25" s="75">
        <v>1893400</v>
      </c>
      <c r="K25" s="75">
        <v>1880700</v>
      </c>
      <c r="L25" s="75">
        <f>'נתונים מרכזיים גבריםb'!L25+'נתונים מרכזיים נשיםb'!L25</f>
        <v>1866557.3286052011</v>
      </c>
      <c r="M25" s="75">
        <f>'נתונים מרכזיים גבריםb'!M25+'נתונים מרכזיים נשיםb'!M25</f>
        <v>1854926.1083743842</v>
      </c>
      <c r="N25" s="75">
        <f>'נתונים מרכזיים גבריםb'!N25+'נתונים מרכזיים נשיםb'!N25</f>
        <v>1843741.9717405266</v>
      </c>
      <c r="O25" s="75">
        <f>'נתונים מרכזיים גבריםb'!O25+'נתונים מרכזיים נשיםb'!O25</f>
        <v>1829078.4902973706</v>
      </c>
      <c r="P25" s="75">
        <f>'נתונים מרכזיים גבריםb'!P25+'נתונים מרכזיים נשיםb'!P25</f>
        <v>1815922.0165799111</v>
      </c>
      <c r="Q25" s="75">
        <f>'נתונים מרכזיים גבריםb'!Q25+'נתונים מרכזיים נשיםb'!Q25</f>
        <v>1803870.411255925</v>
      </c>
      <c r="R25" s="75">
        <f>'נתונים מרכזיים גבריםb'!R25+'נתונים מרכזיים נשיםb'!R25</f>
        <v>1794978.3549783551</v>
      </c>
      <c r="S25" s="75">
        <f>'נתונים מרכזיים גבריםb'!S25+'נתונים מרכזיים נשיםb'!S25</f>
        <v>1783209.1103931419</v>
      </c>
    </row>
    <row r="26" spans="1:24" ht="37.5" x14ac:dyDescent="0.2">
      <c r="A26" s="180"/>
      <c r="C26" s="4" t="s">
        <v>5</v>
      </c>
      <c r="D26" s="75"/>
      <c r="E26" s="75">
        <v>882400</v>
      </c>
      <c r="F26" s="75">
        <v>796600</v>
      </c>
      <c r="G26" s="75">
        <v>881600</v>
      </c>
      <c r="H26" s="75">
        <v>886000</v>
      </c>
      <c r="I26" s="75">
        <v>877900</v>
      </c>
      <c r="J26" s="75">
        <v>880100</v>
      </c>
      <c r="K26" s="75">
        <v>878900</v>
      </c>
      <c r="L26" s="75">
        <f>'נתונים מרכזיים גבריםb'!L26+'נתונים מרכזיים נשיםb'!L26</f>
        <v>879000</v>
      </c>
      <c r="M26" s="75">
        <f>'נתונים מרכזיים גבריםb'!M26+'נתונים מרכזיים נשיםb'!M26</f>
        <v>864900</v>
      </c>
      <c r="N26" s="75">
        <f>'נתונים מרכזיים גבריםb'!N26+'נתונים מרכזיים נשיםb'!N26</f>
        <v>831400</v>
      </c>
      <c r="O26" s="75">
        <f>'נתונים מרכזיים גבריםb'!O26+'נתונים מרכזיים נשיםb'!O26</f>
        <v>819132</v>
      </c>
      <c r="P26" s="75">
        <f>'נתונים מרכזיים גבריםb'!P26+'נתונים מרכזיים נשיםb'!P26</f>
        <v>824600</v>
      </c>
      <c r="Q26" s="75">
        <f>'נתונים מרכזיים גבריםb'!Q26+'נתונים מרכזיים נשיםb'!Q26</f>
        <v>829500</v>
      </c>
      <c r="R26" s="75">
        <f>'נתונים מרכזיים גבריםb'!R26+'נתונים מרכזיים נשיםb'!R26</f>
        <v>816700</v>
      </c>
      <c r="S26" s="75">
        <f>'נתונים מרכזיים גבריםb'!S26+'נתונים מרכזיים נשיםb'!S26</f>
        <v>809800</v>
      </c>
      <c r="X26" s="85"/>
    </row>
    <row r="27" spans="1:24" ht="59.25" customHeight="1" x14ac:dyDescent="0.2">
      <c r="A27" s="180"/>
      <c r="C27" s="5" t="s">
        <v>6</v>
      </c>
      <c r="D27" s="76"/>
      <c r="E27" s="76">
        <v>0.45100000000000001</v>
      </c>
      <c r="F27" s="76">
        <v>0.41</v>
      </c>
      <c r="G27" s="76">
        <v>0.45600000000000002</v>
      </c>
      <c r="H27" s="76">
        <v>0.46200000000000002</v>
      </c>
      <c r="I27" s="76">
        <v>0.46100000000000002</v>
      </c>
      <c r="J27" s="76">
        <v>0.46500000000000002</v>
      </c>
      <c r="K27" s="76">
        <v>0.46700000000000003</v>
      </c>
      <c r="L27" s="76">
        <v>0.47099999999999997</v>
      </c>
      <c r="M27" s="76">
        <v>0.46600000000000003</v>
      </c>
      <c r="N27" s="76">
        <v>0.45100000000000001</v>
      </c>
      <c r="O27" s="76">
        <v>0.44800000000000001</v>
      </c>
      <c r="P27" s="76">
        <v>0.45700000000000002</v>
      </c>
      <c r="Q27" s="76">
        <v>0.46200000000000002</v>
      </c>
      <c r="R27" s="76">
        <v>0.45800000000000002</v>
      </c>
      <c r="S27" s="76">
        <v>0.45600000000000002</v>
      </c>
    </row>
    <row r="28" spans="1:24" ht="37.5" x14ac:dyDescent="0.2">
      <c r="A28" s="180"/>
      <c r="C28" s="4" t="s">
        <v>7</v>
      </c>
      <c r="D28" s="75"/>
      <c r="E28" s="75">
        <v>1075400</v>
      </c>
      <c r="F28" s="75">
        <v>1148100</v>
      </c>
      <c r="G28" s="75">
        <v>1050300</v>
      </c>
      <c r="H28" s="75">
        <v>1033000</v>
      </c>
      <c r="I28" s="75">
        <v>1028300</v>
      </c>
      <c r="J28" s="75">
        <v>1013300</v>
      </c>
      <c r="K28" s="75">
        <f>K25-K26</f>
        <v>1001800</v>
      </c>
      <c r="L28" s="75">
        <f>L25-L26</f>
        <v>987557.3286052011</v>
      </c>
      <c r="M28" s="75">
        <f t="shared" ref="M28:S28" si="2">M25-M26</f>
        <v>990026.10837438423</v>
      </c>
      <c r="N28" s="75">
        <f t="shared" si="2"/>
        <v>1012341.9717405266</v>
      </c>
      <c r="O28" s="75">
        <f t="shared" si="2"/>
        <v>1009946.4902973706</v>
      </c>
      <c r="P28" s="75">
        <f t="shared" si="2"/>
        <v>991322.01657991111</v>
      </c>
      <c r="Q28" s="75">
        <f t="shared" si="2"/>
        <v>974370.41125592496</v>
      </c>
      <c r="R28" s="75">
        <f t="shared" si="2"/>
        <v>978278.35497835511</v>
      </c>
      <c r="S28" s="75">
        <f t="shared" si="2"/>
        <v>973409.11039314186</v>
      </c>
    </row>
    <row r="29" spans="1:24" ht="18.75" customHeight="1" x14ac:dyDescent="0.2">
      <c r="A29" s="180"/>
      <c r="C29" s="16" t="s">
        <v>8</v>
      </c>
      <c r="D29" s="75"/>
      <c r="E29" s="75">
        <v>703500</v>
      </c>
      <c r="F29" s="75">
        <v>671500</v>
      </c>
      <c r="G29" s="75">
        <v>747700</v>
      </c>
      <c r="H29" s="75">
        <v>752800</v>
      </c>
      <c r="I29" s="75">
        <v>750900</v>
      </c>
      <c r="J29" s="75">
        <v>737800</v>
      </c>
      <c r="K29" s="75">
        <v>722100</v>
      </c>
      <c r="L29" s="75">
        <v>729152.70498428377</v>
      </c>
      <c r="M29" s="75">
        <v>702659.5275639249</v>
      </c>
      <c r="N29" s="75">
        <v>665205.96362425049</v>
      </c>
      <c r="O29" s="75">
        <v>659054.60877457587</v>
      </c>
      <c r="P29" s="75">
        <v>674607.45925925928</v>
      </c>
      <c r="Q29" s="75">
        <v>658943.59556368261</v>
      </c>
      <c r="R29" s="75">
        <v>639128.76271776995</v>
      </c>
      <c r="S29" s="75">
        <v>641472.94446548447</v>
      </c>
    </row>
    <row r="30" spans="1:24" ht="18.75" customHeight="1" x14ac:dyDescent="0.2">
      <c r="A30" s="180"/>
      <c r="C30" s="6" t="s">
        <v>13</v>
      </c>
      <c r="D30" s="76"/>
      <c r="E30" s="76">
        <v>0.79700000000000004</v>
      </c>
      <c r="F30" s="76">
        <v>0.84299999999999997</v>
      </c>
      <c r="G30" s="76">
        <v>0.84799999999999998</v>
      </c>
      <c r="H30" s="76">
        <v>0.85</v>
      </c>
      <c r="I30" s="76">
        <v>0.85599999999999998</v>
      </c>
      <c r="J30" s="76">
        <v>0.83899999999999997</v>
      </c>
      <c r="K30" s="76">
        <v>0.82099999999999995</v>
      </c>
      <c r="L30" s="76">
        <v>0.84199999999999997</v>
      </c>
      <c r="M30" s="76">
        <v>0.83</v>
      </c>
      <c r="N30" s="76">
        <v>0.81499999999999995</v>
      </c>
      <c r="O30" s="76">
        <v>0.81899999999999995</v>
      </c>
      <c r="P30" s="76">
        <v>0.83099999999999996</v>
      </c>
      <c r="Q30" s="76">
        <v>0.81399999999999995</v>
      </c>
      <c r="R30" s="76">
        <v>0.79900000000000004</v>
      </c>
      <c r="S30" s="76">
        <v>0.81499999999999995</v>
      </c>
    </row>
    <row r="31" spans="1:24" ht="37.5" x14ac:dyDescent="0.2">
      <c r="A31" s="180"/>
      <c r="C31" s="6" t="s">
        <v>11</v>
      </c>
      <c r="D31" s="75"/>
      <c r="E31" s="75">
        <v>14000</v>
      </c>
      <c r="F31" s="75">
        <v>6900</v>
      </c>
      <c r="G31" s="75">
        <v>8900</v>
      </c>
      <c r="H31" s="75">
        <v>11800</v>
      </c>
      <c r="I31" s="75">
        <v>10000</v>
      </c>
      <c r="J31" s="75">
        <v>10100</v>
      </c>
      <c r="K31" s="75">
        <v>12900</v>
      </c>
      <c r="L31" s="75">
        <v>12588</v>
      </c>
      <c r="M31" s="75">
        <v>14536.299999999988</v>
      </c>
      <c r="N31" s="75">
        <v>11248.600000000006</v>
      </c>
      <c r="O31" s="75">
        <v>11630.74000000002</v>
      </c>
      <c r="P31" s="75">
        <v>12801.799999999988</v>
      </c>
      <c r="Q31" s="75">
        <v>16947.5</v>
      </c>
      <c r="R31" s="75">
        <v>15957.299999999988</v>
      </c>
      <c r="S31" s="75">
        <v>20338.399999999994</v>
      </c>
    </row>
    <row r="32" spans="1:24" ht="18.75" x14ac:dyDescent="0.2">
      <c r="A32" s="180"/>
      <c r="C32" s="6" t="s">
        <v>12</v>
      </c>
      <c r="D32" s="76"/>
      <c r="E32" s="76">
        <v>1.6E-2</v>
      </c>
      <c r="F32" s="76">
        <v>8.9999999999999993E-3</v>
      </c>
      <c r="G32" s="76">
        <v>0.01</v>
      </c>
      <c r="H32" s="76">
        <v>1.2999999999999999E-2</v>
      </c>
      <c r="I32" s="76">
        <v>1.0999999999999999E-2</v>
      </c>
      <c r="J32" s="76">
        <v>1.0999999999999999E-2</v>
      </c>
      <c r="K32" s="76">
        <v>1.4999999999999999E-2</v>
      </c>
      <c r="L32" s="76">
        <v>1.4000000000000012E-2</v>
      </c>
      <c r="M32" s="76">
        <v>1.6999999999999904E-2</v>
      </c>
      <c r="N32" s="76">
        <v>1.4000000000000012E-2</v>
      </c>
      <c r="O32" s="76">
        <v>1.4000000000000012E-2</v>
      </c>
      <c r="P32" s="76">
        <v>1.4000000000000012E-2</v>
      </c>
      <c r="Q32" s="76">
        <v>1.8999999999999906E-2</v>
      </c>
      <c r="R32" s="76">
        <v>1.8000000000000016E-2</v>
      </c>
      <c r="S32" s="76">
        <v>2.2999999999999909E-2</v>
      </c>
    </row>
    <row r="33" spans="1:19" ht="18.75" customHeight="1" x14ac:dyDescent="0.2">
      <c r="A33" s="180"/>
      <c r="C33" s="16" t="s">
        <v>9</v>
      </c>
      <c r="D33" s="75"/>
      <c r="E33" s="75">
        <v>165000</v>
      </c>
      <c r="F33" s="75">
        <v>118200</v>
      </c>
      <c r="G33" s="75">
        <v>125000</v>
      </c>
      <c r="H33" s="75">
        <v>121400</v>
      </c>
      <c r="I33" s="75">
        <v>117000</v>
      </c>
      <c r="J33" s="75">
        <v>132200</v>
      </c>
      <c r="K33" s="75">
        <v>143900</v>
      </c>
      <c r="L33" s="75">
        <v>138600</v>
      </c>
      <c r="M33" s="75">
        <v>147200</v>
      </c>
      <c r="N33" s="75">
        <v>154200</v>
      </c>
      <c r="O33" s="75">
        <v>148100</v>
      </c>
      <c r="P33" s="75">
        <v>138100</v>
      </c>
      <c r="Q33" s="75">
        <v>153100</v>
      </c>
      <c r="R33" s="75">
        <v>162900</v>
      </c>
      <c r="S33" s="75">
        <v>148100</v>
      </c>
    </row>
    <row r="34" spans="1:19" ht="18.75" customHeight="1" x14ac:dyDescent="0.2">
      <c r="A34" s="180"/>
      <c r="C34" s="16" t="s">
        <v>10</v>
      </c>
      <c r="D34" s="76"/>
      <c r="E34" s="76">
        <v>0.187</v>
      </c>
      <c r="F34" s="76">
        <v>0.14699999999999999</v>
      </c>
      <c r="G34" s="76">
        <v>0.14199999999999999</v>
      </c>
      <c r="H34" s="76">
        <v>0.13700000000000001</v>
      </c>
      <c r="I34" s="76">
        <v>0.13300000000000001</v>
      </c>
      <c r="J34" s="76">
        <v>0.15</v>
      </c>
      <c r="K34" s="76">
        <v>0.16400000000000001</v>
      </c>
      <c r="L34" s="76">
        <v>0.158</v>
      </c>
      <c r="M34" s="76">
        <v>0.17</v>
      </c>
      <c r="N34" s="76">
        <v>0.185</v>
      </c>
      <c r="O34" s="76">
        <v>0.18099999999999999</v>
      </c>
      <c r="P34" s="76">
        <v>0.16900000000000001</v>
      </c>
      <c r="Q34" s="76">
        <v>0.186</v>
      </c>
      <c r="R34" s="76">
        <v>0.20100000000000001</v>
      </c>
      <c r="S34" s="76">
        <v>0.185</v>
      </c>
    </row>
    <row r="35" spans="1:19" ht="26.25" customHeight="1" thickBot="1" x14ac:dyDescent="0.25">
      <c r="A35" s="181"/>
      <c r="C35" s="8" t="s">
        <v>18</v>
      </c>
      <c r="D35" s="77"/>
      <c r="E35" s="77">
        <v>119.5</v>
      </c>
      <c r="F35" s="77">
        <v>120.2</v>
      </c>
      <c r="G35" s="77">
        <v>123.4</v>
      </c>
      <c r="H35" s="77">
        <v>118.1</v>
      </c>
      <c r="I35" s="77">
        <v>127.8</v>
      </c>
      <c r="J35" s="77">
        <v>116.6</v>
      </c>
      <c r="K35" s="77">
        <v>113.7</v>
      </c>
      <c r="L35" s="77">
        <v>112.2</v>
      </c>
      <c r="M35" s="77">
        <v>110.4</v>
      </c>
      <c r="N35" s="77">
        <v>107.9</v>
      </c>
      <c r="O35" s="77">
        <v>106.4</v>
      </c>
      <c r="P35" s="77">
        <v>102.3</v>
      </c>
      <c r="Q35" s="77">
        <v>98.9</v>
      </c>
      <c r="R35" s="77">
        <v>104.1</v>
      </c>
      <c r="S35" s="77">
        <v>101.9</v>
      </c>
    </row>
    <row r="36" spans="1:19" ht="39" customHeight="1" thickTop="1" x14ac:dyDescent="0.2">
      <c r="A36" s="170" t="s">
        <v>17</v>
      </c>
      <c r="B36" t="s">
        <v>114</v>
      </c>
      <c r="C36" s="10" t="s">
        <v>100</v>
      </c>
      <c r="D36" s="75"/>
      <c r="E36" s="75">
        <v>78500</v>
      </c>
      <c r="F36" s="75">
        <v>62300</v>
      </c>
      <c r="G36" s="75">
        <v>86400</v>
      </c>
      <c r="H36" s="75">
        <v>97100</v>
      </c>
      <c r="I36" s="75">
        <v>101400</v>
      </c>
      <c r="J36" s="75">
        <v>94200</v>
      </c>
      <c r="K36" s="75">
        <v>85800</v>
      </c>
      <c r="L36" s="75">
        <v>92800</v>
      </c>
      <c r="M36" s="75">
        <v>71900</v>
      </c>
      <c r="N36" s="75">
        <v>71500</v>
      </c>
      <c r="O36" s="75">
        <v>64300</v>
      </c>
      <c r="P36" s="75">
        <v>71800</v>
      </c>
      <c r="Q36" s="75">
        <v>69700</v>
      </c>
      <c r="R36" s="75">
        <v>62300</v>
      </c>
      <c r="S36" s="75">
        <v>68500</v>
      </c>
    </row>
    <row r="37" spans="1:19" ht="54.75" customHeight="1" x14ac:dyDescent="0.2">
      <c r="A37" s="171"/>
      <c r="C37" s="11" t="s">
        <v>19</v>
      </c>
      <c r="D37" s="75"/>
      <c r="E37" s="75">
        <v>29500</v>
      </c>
      <c r="F37" s="75">
        <v>15300</v>
      </c>
      <c r="G37" s="75">
        <v>22700</v>
      </c>
      <c r="H37" s="75">
        <v>26500</v>
      </c>
      <c r="I37" s="75">
        <v>30900</v>
      </c>
      <c r="J37" s="75">
        <v>23100</v>
      </c>
      <c r="K37" s="75">
        <v>24400</v>
      </c>
      <c r="L37" s="75">
        <v>28600</v>
      </c>
      <c r="M37" s="75">
        <v>42900</v>
      </c>
      <c r="N37" s="75">
        <v>37200</v>
      </c>
      <c r="O37" s="75">
        <v>42400</v>
      </c>
      <c r="P37" s="75">
        <v>43600</v>
      </c>
      <c r="Q37" s="75">
        <v>43500</v>
      </c>
      <c r="R37" s="75">
        <v>37900</v>
      </c>
      <c r="S37" s="75">
        <v>48700</v>
      </c>
    </row>
    <row r="38" spans="1:19" ht="37.5" x14ac:dyDescent="0.2">
      <c r="A38" s="171"/>
      <c r="C38" s="12" t="s">
        <v>20</v>
      </c>
      <c r="D38" s="75"/>
      <c r="E38" s="75">
        <v>24200</v>
      </c>
      <c r="F38" s="75">
        <v>16100</v>
      </c>
      <c r="G38" s="75">
        <v>11400</v>
      </c>
      <c r="H38" s="75">
        <v>11300</v>
      </c>
      <c r="I38" s="75">
        <v>8500</v>
      </c>
      <c r="J38" s="75">
        <v>13100</v>
      </c>
      <c r="K38" s="75">
        <v>16700</v>
      </c>
      <c r="L38" s="75">
        <v>9500</v>
      </c>
      <c r="M38" s="75">
        <v>16400</v>
      </c>
      <c r="N38" s="75">
        <v>16900</v>
      </c>
      <c r="O38" s="75">
        <v>14300</v>
      </c>
      <c r="P38" s="75">
        <v>11200</v>
      </c>
      <c r="Q38" s="75">
        <v>15500</v>
      </c>
      <c r="R38" s="75">
        <v>28200</v>
      </c>
      <c r="S38" s="75">
        <v>22400</v>
      </c>
    </row>
    <row r="39" spans="1:19" ht="37.5" x14ac:dyDescent="0.2">
      <c r="A39" s="171"/>
      <c r="C39" s="13" t="s">
        <v>22</v>
      </c>
      <c r="D39" s="75"/>
      <c r="E39" s="75">
        <v>132200</v>
      </c>
      <c r="F39" s="75">
        <v>93700</v>
      </c>
      <c r="G39" s="75">
        <f>99800+G40</f>
        <v>120500</v>
      </c>
      <c r="H39" s="75">
        <f>111400+23500</f>
        <v>134900</v>
      </c>
      <c r="I39" s="75">
        <f>SUM(I36:I38)</f>
        <v>140800</v>
      </c>
      <c r="J39" s="75">
        <f>SUM(J36:J38)</f>
        <v>130400</v>
      </c>
      <c r="K39" s="75">
        <f>SUM(K36:K38)</f>
        <v>126900</v>
      </c>
      <c r="L39" s="75">
        <f t="shared" ref="L39:S39" si="3">SUM(L36:L38)</f>
        <v>130900</v>
      </c>
      <c r="M39" s="75">
        <f t="shared" si="3"/>
        <v>131200</v>
      </c>
      <c r="N39" s="75">
        <f t="shared" si="3"/>
        <v>125600</v>
      </c>
      <c r="O39" s="75">
        <f t="shared" si="3"/>
        <v>121000</v>
      </c>
      <c r="P39" s="75">
        <f t="shared" si="3"/>
        <v>126600</v>
      </c>
      <c r="Q39" s="75">
        <f t="shared" si="3"/>
        <v>128700</v>
      </c>
      <c r="R39" s="75">
        <f t="shared" si="3"/>
        <v>128400</v>
      </c>
      <c r="S39" s="75">
        <f t="shared" si="3"/>
        <v>139600</v>
      </c>
    </row>
    <row r="40" spans="1:19" ht="37.5" x14ac:dyDescent="0.2">
      <c r="A40" s="171"/>
      <c r="C40" s="14" t="s">
        <v>21</v>
      </c>
      <c r="D40" s="75"/>
      <c r="E40" s="75">
        <v>19100</v>
      </c>
      <c r="F40" s="75">
        <v>13100</v>
      </c>
      <c r="G40" s="75">
        <v>20700</v>
      </c>
      <c r="H40" s="75">
        <v>23500</v>
      </c>
      <c r="I40" s="75">
        <v>22200</v>
      </c>
      <c r="J40" s="75">
        <v>22200</v>
      </c>
      <c r="K40" s="75">
        <v>23600</v>
      </c>
      <c r="L40" s="75"/>
      <c r="M40" s="75"/>
      <c r="N40" s="75"/>
      <c r="O40" s="75"/>
      <c r="P40" s="75"/>
      <c r="Q40" s="75"/>
      <c r="R40" s="75"/>
      <c r="S40" s="75"/>
    </row>
    <row r="41" spans="1:19" ht="20.25" customHeight="1" thickBot="1" x14ac:dyDescent="0.25">
      <c r="A41" s="172"/>
      <c r="C41" s="15" t="s">
        <v>18</v>
      </c>
      <c r="D41" s="77"/>
      <c r="E41" s="77">
        <v>254.4</v>
      </c>
      <c r="F41" s="77">
        <v>254.6</v>
      </c>
      <c r="G41" s="77">
        <v>264.5</v>
      </c>
      <c r="H41" s="77">
        <v>254.8</v>
      </c>
      <c r="I41" s="77">
        <v>261.10000000000002</v>
      </c>
      <c r="J41" s="77">
        <v>254</v>
      </c>
      <c r="K41" s="77">
        <v>247.1</v>
      </c>
      <c r="L41" s="77">
        <v>237.5</v>
      </c>
      <c r="M41" s="77">
        <v>243.7</v>
      </c>
      <c r="N41" s="77">
        <v>247.9</v>
      </c>
      <c r="O41" s="77">
        <v>242.5</v>
      </c>
      <c r="P41" s="77">
        <v>232.1</v>
      </c>
      <c r="Q41" s="77">
        <v>233.3</v>
      </c>
      <c r="R41" s="77">
        <v>222.6</v>
      </c>
      <c r="S41" s="77">
        <v>219.5</v>
      </c>
    </row>
    <row r="42" spans="1:19" ht="15.75" thickTop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9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9" ht="15" x14ac:dyDescent="0.2">
      <c r="A44" s="2"/>
      <c r="B44" s="2"/>
      <c r="C44" s="2"/>
      <c r="D44" s="2"/>
      <c r="E44" s="2"/>
      <c r="F44" s="2"/>
      <c r="G44" s="11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9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9" ht="15" x14ac:dyDescent="0.2">
      <c r="A46" s="2"/>
      <c r="B46" s="2"/>
      <c r="C46" s="2"/>
      <c r="D46" s="2"/>
      <c r="E46" s="2"/>
      <c r="F46" s="2"/>
      <c r="G46" s="2"/>
      <c r="H46" s="117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9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9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</sheetData>
  <mergeCells count="8">
    <mergeCell ref="D1:G1"/>
    <mergeCell ref="H1:K1"/>
    <mergeCell ref="L1:O1"/>
    <mergeCell ref="P1:S1"/>
    <mergeCell ref="A36:A41"/>
    <mergeCell ref="A3:A13"/>
    <mergeCell ref="A14:A24"/>
    <mergeCell ref="A25:A3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topLeftCell="A7" zoomScale="70" zoomScaleNormal="70" workbookViewId="0">
      <selection activeCell="G36" sqref="G36"/>
    </sheetView>
  </sheetViews>
  <sheetFormatPr defaultRowHeight="14.25" x14ac:dyDescent="0.2"/>
  <cols>
    <col min="1" max="1" width="15.5" customWidth="1"/>
    <col min="2" max="6" width="16.375" customWidth="1"/>
    <col min="7" max="7" width="18.375" bestFit="1" customWidth="1"/>
    <col min="8" max="18" width="18.75" bestFit="1" customWidth="1"/>
  </cols>
  <sheetData>
    <row r="1" spans="1:19" ht="20.25" x14ac:dyDescent="0.2">
      <c r="A1" s="157"/>
      <c r="C1" s="157"/>
      <c r="D1" s="167">
        <v>2020</v>
      </c>
      <c r="E1" s="168"/>
      <c r="F1" s="168"/>
      <c r="G1" s="169"/>
      <c r="H1" s="167">
        <v>2019</v>
      </c>
      <c r="I1" s="168"/>
      <c r="J1" s="168"/>
      <c r="K1" s="169"/>
      <c r="L1" s="167">
        <v>2018</v>
      </c>
      <c r="M1" s="168"/>
      <c r="N1" s="168"/>
      <c r="O1" s="169"/>
      <c r="P1" s="167">
        <v>2017</v>
      </c>
      <c r="Q1" s="168"/>
      <c r="R1" s="168"/>
      <c r="S1" s="169"/>
    </row>
    <row r="2" spans="1:19" ht="21" thickBot="1" x14ac:dyDescent="0.25">
      <c r="A2" s="158"/>
      <c r="C2" s="158"/>
      <c r="D2" s="134" t="s">
        <v>1</v>
      </c>
      <c r="E2" s="134" t="s">
        <v>4</v>
      </c>
      <c r="F2" s="134" t="s">
        <v>3</v>
      </c>
      <c r="G2" s="134" t="s">
        <v>2</v>
      </c>
      <c r="H2" s="134" t="s">
        <v>1</v>
      </c>
      <c r="I2" s="134" t="s">
        <v>4</v>
      </c>
      <c r="J2" s="134" t="s">
        <v>3</v>
      </c>
      <c r="K2" s="134" t="s">
        <v>2</v>
      </c>
      <c r="L2" s="134" t="s">
        <v>1</v>
      </c>
      <c r="M2" s="134" t="s">
        <v>4</v>
      </c>
      <c r="N2" s="134" t="s">
        <v>3</v>
      </c>
      <c r="O2" s="134" t="s">
        <v>2</v>
      </c>
      <c r="P2" s="134" t="s">
        <v>1</v>
      </c>
      <c r="Q2" s="134" t="s">
        <v>4</v>
      </c>
      <c r="R2" s="134" t="s">
        <v>3</v>
      </c>
      <c r="S2" s="134" t="s">
        <v>2</v>
      </c>
    </row>
    <row r="3" spans="1:19" ht="19.5" thickTop="1" x14ac:dyDescent="0.3">
      <c r="A3" s="173" t="s">
        <v>0</v>
      </c>
      <c r="B3" t="s">
        <v>114</v>
      </c>
      <c r="C3" s="3" t="s">
        <v>93</v>
      </c>
      <c r="D3" s="113">
        <f t="shared" ref="D3:H4" si="0">D8+D11</f>
        <v>0</v>
      </c>
      <c r="E3" s="113">
        <f t="shared" si="0"/>
        <v>7539501090</v>
      </c>
      <c r="F3" s="113">
        <f t="shared" si="0"/>
        <v>6679908840</v>
      </c>
      <c r="G3" s="113">
        <f t="shared" si="0"/>
        <v>8122904289</v>
      </c>
      <c r="H3" s="113">
        <f t="shared" si="0"/>
        <v>8039977671</v>
      </c>
      <c r="I3" s="113">
        <f t="shared" ref="I3:S3" si="1">I8+I11</f>
        <v>8557901490</v>
      </c>
      <c r="J3" s="113">
        <f t="shared" si="1"/>
        <v>7959861036</v>
      </c>
      <c r="K3" s="113">
        <f t="shared" si="1"/>
        <v>7484676936</v>
      </c>
      <c r="L3" s="113">
        <f t="shared" si="1"/>
        <v>7481518347.8277302</v>
      </c>
      <c r="M3" s="113">
        <f t="shared" si="1"/>
        <v>7166496211.3792219</v>
      </c>
      <c r="N3" s="113">
        <f t="shared" si="1"/>
        <v>6892819833.1155643</v>
      </c>
      <c r="O3" s="113">
        <f t="shared" si="1"/>
        <v>6716367276.3202581</v>
      </c>
      <c r="P3" s="113">
        <f t="shared" si="1"/>
        <v>6790406516.7753296</v>
      </c>
      <c r="Q3" s="113">
        <f t="shared" si="1"/>
        <v>6498162833.2519979</v>
      </c>
      <c r="R3" s="113">
        <f t="shared" si="1"/>
        <v>6321969514.9089985</v>
      </c>
      <c r="S3" s="113">
        <f t="shared" si="1"/>
        <v>4517551376.8797398</v>
      </c>
    </row>
    <row r="4" spans="1:19" ht="56.25" x14ac:dyDescent="0.3">
      <c r="A4" s="174"/>
      <c r="C4" s="5" t="s">
        <v>94</v>
      </c>
      <c r="D4" s="113">
        <f t="shared" si="0"/>
        <v>0</v>
      </c>
      <c r="E4" s="113">
        <f t="shared" si="0"/>
        <v>1408405289.7599998</v>
      </c>
      <c r="F4" s="113">
        <f t="shared" si="0"/>
        <v>1429085191.2600002</v>
      </c>
      <c r="G4" s="113">
        <f t="shared" si="0"/>
        <v>1545310607.04</v>
      </c>
      <c r="H4" s="113">
        <f t="shared" si="0"/>
        <v>1548212954.175</v>
      </c>
      <c r="I4" s="113">
        <f>'נתוני מועסקיםb'!I5*'נתוני מועסקיםb'!I12*'נתוני מועסקיםb'!I7*3</f>
        <v>1529404111.2</v>
      </c>
      <c r="J4" s="113">
        <f>'נתוני מועסקיםb'!J5*'נתוני מועסקיםb'!J12*'נתוני מועסקיםb'!J7*3</f>
        <v>1548011796.48</v>
      </c>
      <c r="K4" s="113">
        <f>'נתוני מועסקיםb'!K5*'נתוני מועסקיםb'!K12*'נתוני מועסקיםb'!K7*3</f>
        <v>1511076781.5000002</v>
      </c>
      <c r="L4" s="113">
        <f>'נתוני מועסקיםb'!L5*'נתוני מועסקיםb'!L12*'נתוני מועסקיםb'!L7*3</f>
        <v>1587465646.3015814</v>
      </c>
      <c r="M4" s="113">
        <f>'נתוני מועסקיםb'!M5*'נתוני מועסקיםb'!M12*'נתוני מועסקיםb'!M7*3</f>
        <v>1430001097.8703742</v>
      </c>
      <c r="N4" s="113">
        <f>'נתוני מועסקיםb'!N5*'נתוני מועסקיםb'!N12*'נתוני מועסקיםb'!N7*3</f>
        <v>1408009180.0686603</v>
      </c>
      <c r="O4" s="113">
        <f>'נתוני מועסקיםb'!O5*'נתוני מועסקיםb'!O12*'נתוני מועסקיםb'!O7*3</f>
        <v>1570036226.9753616</v>
      </c>
      <c r="P4" s="113">
        <f>'נתוני מועסקיםb'!P5*'נתוני מועסקיםb'!P12*'נתוני מועסקיםb'!P7*3</f>
        <v>1550533772.1057839</v>
      </c>
      <c r="Q4" s="113">
        <f>'נתוני מועסקיםb'!Q5*'נתוני מועסקיםb'!Q12*'נתוני מועסקיםb'!Q7*3</f>
        <v>1461892106.9191036</v>
      </c>
      <c r="R4" s="113">
        <f>'נתוני מועסקיםb'!R5*'נתוני מועסקיםb'!R12*'נתוני מועסקיםb'!R7*3</f>
        <v>1494691571.9772379</v>
      </c>
      <c r="S4" s="113">
        <f>'נתוני מועסקיםb'!S5*'נתוני מועסקיםb'!S12*'נתוני מועסקיםb'!S7*3</f>
        <v>0</v>
      </c>
    </row>
    <row r="5" spans="1:19" ht="56.25" x14ac:dyDescent="0.3">
      <c r="A5" s="174"/>
      <c r="C5" s="4" t="s">
        <v>95</v>
      </c>
      <c r="D5" s="100" t="e">
        <f t="shared" ref="D5:K5" si="2">D4/D3</f>
        <v>#DIV/0!</v>
      </c>
      <c r="E5" s="100">
        <f t="shared" si="2"/>
        <v>0.18680351298417278</v>
      </c>
      <c r="F5" s="100">
        <f t="shared" si="2"/>
        <v>0.21393782841802977</v>
      </c>
      <c r="G5" s="100">
        <f t="shared" si="2"/>
        <v>0.19024114430754188</v>
      </c>
      <c r="H5" s="100">
        <f t="shared" si="2"/>
        <v>0.19256433506766638</v>
      </c>
      <c r="I5" s="100">
        <f t="shared" si="2"/>
        <v>0.17871251649567657</v>
      </c>
      <c r="J5" s="100">
        <f t="shared" si="2"/>
        <v>0.19447723892148611</v>
      </c>
      <c r="K5" s="100">
        <f t="shared" si="2"/>
        <v>0.20188937938416321</v>
      </c>
      <c r="L5" s="100">
        <f t="shared" ref="L5:S5" si="3">L4/L3</f>
        <v>0.21218495664887388</v>
      </c>
      <c r="M5" s="100">
        <f t="shared" si="3"/>
        <v>0.19953978285787227</v>
      </c>
      <c r="N5" s="100">
        <f t="shared" si="3"/>
        <v>0.20427186756051305</v>
      </c>
      <c r="O5" s="100">
        <f t="shared" si="3"/>
        <v>0.23376271165378376</v>
      </c>
      <c r="P5" s="100">
        <f t="shared" si="3"/>
        <v>0.22834181845744797</v>
      </c>
      <c r="Q5" s="100">
        <f t="shared" si="3"/>
        <v>0.22497006375992912</v>
      </c>
      <c r="R5" s="100">
        <f t="shared" si="3"/>
        <v>0.23642815240603912</v>
      </c>
      <c r="S5" s="100">
        <f t="shared" si="3"/>
        <v>0</v>
      </c>
    </row>
    <row r="6" spans="1:19" ht="18.75" x14ac:dyDescent="0.3">
      <c r="A6" s="174"/>
      <c r="C6" s="4" t="s">
        <v>96</v>
      </c>
      <c r="D6" s="113">
        <f>'נתונים מרכזייםb '!D39*'נתונים מרכזייםb '!D41*3*'נתוני מועסקיםb'!D41</f>
        <v>0</v>
      </c>
      <c r="E6" s="113">
        <f>'נתונים מרכזייםb '!E39*'נתונים מרכזייםb '!E41*3*'נתוני מועסקיםb'!E41</f>
        <v>2048169312</v>
      </c>
      <c r="F6" s="113">
        <f>'נתונים מרכזייםb '!F39*'נתונים מרכזייםb '!F41*3*'נתוני מועסקיםb'!F41</f>
        <v>1352636334</v>
      </c>
      <c r="G6" s="113">
        <f>'נתונים מרכזייםb '!G39*'נתונים מרכזייםb '!G41*3*'נתוני מועסקיםb'!G41</f>
        <v>1893211650</v>
      </c>
      <c r="H6" s="113">
        <f>'נתונים מרכזייםb '!H39*'נתונים מרכזייםb '!H41*3*'נתוני מועסקיםb'!H41</f>
        <v>1969545396.0000002</v>
      </c>
      <c r="I6" s="113">
        <f>'נתונים מרכזייםb '!I39*'נתונים מרכזייםb '!I41*3*'נתוני מועסקיםb'!I41</f>
        <v>2227830528</v>
      </c>
      <c r="J6" s="113">
        <f>'נתונים מרכזייםb '!J39*'נתונים מרכזייםb '!J41*3*'נתוני מועסקיםb'!J41</f>
        <v>1977359519.9999998</v>
      </c>
      <c r="K6" s="113">
        <f>'נתונים מרכזייםb '!K39*'נתונים מרכזייםb '!K41*3*'נתוני מועסקיםb'!K41</f>
        <v>1881419400</v>
      </c>
      <c r="L6" s="113">
        <f>'נתונים מרכזייםb '!L39*'נתונים מרכזייםb '!L41*3*'נתוני מועסקיםb'!L41</f>
        <v>1753405500</v>
      </c>
      <c r="M6" s="113">
        <f>'נתונים מרכזייםb '!M39*'נתונים מרכזייםb '!M41*3*'נתוני מועסקיםb'!M41</f>
        <v>1889630304</v>
      </c>
      <c r="N6" s="113">
        <f>'נתונים מרכזייםb '!N39*'נתונים מרכזייםb '!N41*3*'נתוני מועסקיםb'!N41</f>
        <v>1858833527.9999998</v>
      </c>
      <c r="O6" s="113">
        <f>'נתונים מרכזייםb '!O39*'נתונים מרכזייםb '!O41*3*'נתוני מועסקיםb'!O41</f>
        <v>1769352750.0000002</v>
      </c>
      <c r="P6" s="113">
        <f>'נתונים מרכזייםb '!P39*'נתונים מרכזייםb '!P41*3*'נתוני מועסקיםb'!P41</f>
        <v>1727770968.0000002</v>
      </c>
      <c r="Q6" s="113">
        <f>'נתונים מרכזייםb '!Q39*'נתונים מרכזייםb '!Q41*3*'נתוני מועסקיםb'!Q41</f>
        <v>1819558026</v>
      </c>
      <c r="R6" s="113">
        <f>'נתונים מרכזייםb '!R39*'נתונים מרכזייםb '!R41*3*'נתוני מועסקיםb'!R41</f>
        <v>1577717567.9999998</v>
      </c>
      <c r="S6" s="113">
        <f>'נתונים מרכזייםb '!S39*'נתונים מרכזייםb '!S41*3*'נתוני מועסקיםb'!S41</f>
        <v>0</v>
      </c>
    </row>
    <row r="7" spans="1:19" ht="38.25" thickBot="1" x14ac:dyDescent="0.35">
      <c r="A7" s="174"/>
      <c r="C7" s="4" t="s">
        <v>97</v>
      </c>
      <c r="D7" s="100" t="e">
        <f t="shared" ref="D7:K7" si="4">D6/D3</f>
        <v>#DIV/0!</v>
      </c>
      <c r="E7" s="100">
        <f t="shared" si="4"/>
        <v>0.27165846752334644</v>
      </c>
      <c r="F7" s="100">
        <f t="shared" si="4"/>
        <v>0.20249323252740675</v>
      </c>
      <c r="G7" s="100">
        <f t="shared" si="4"/>
        <v>0.23307078141543272</v>
      </c>
      <c r="H7" s="100">
        <f t="shared" si="4"/>
        <v>0.24496901317327058</v>
      </c>
      <c r="I7" s="100">
        <f t="shared" si="4"/>
        <v>0.26032439501707794</v>
      </c>
      <c r="J7" s="100">
        <f t="shared" si="4"/>
        <v>0.24841633679997824</v>
      </c>
      <c r="K7" s="100">
        <f t="shared" si="4"/>
        <v>0.25136948676444515</v>
      </c>
      <c r="L7" s="100">
        <f t="shared" ref="L7:S7" si="5">L6/L3</f>
        <v>0.23436492680781887</v>
      </c>
      <c r="M7" s="100">
        <f t="shared" si="5"/>
        <v>0.2636756161259915</v>
      </c>
      <c r="N7" s="100">
        <f t="shared" si="5"/>
        <v>0.26967679019688007</v>
      </c>
      <c r="O7" s="100">
        <f t="shared" si="5"/>
        <v>0.2634389510291027</v>
      </c>
      <c r="P7" s="100">
        <f t="shared" si="5"/>
        <v>0.25444293559327208</v>
      </c>
      <c r="Q7" s="100">
        <f t="shared" si="5"/>
        <v>0.28001114664118137</v>
      </c>
      <c r="R7" s="100">
        <f t="shared" si="5"/>
        <v>0.24956108444991612</v>
      </c>
      <c r="S7" s="100">
        <f t="shared" si="5"/>
        <v>0</v>
      </c>
    </row>
    <row r="8" spans="1:19" ht="19.5" thickTop="1" x14ac:dyDescent="0.3">
      <c r="A8" s="235" t="s">
        <v>15</v>
      </c>
      <c r="B8" t="s">
        <v>114</v>
      </c>
      <c r="C8" s="3" t="s">
        <v>93</v>
      </c>
      <c r="D8" s="113">
        <f>'נתונים מרכזייםb '!D18*'נתונים מרכזייםb '!D24*3*'נתוני מועסקיםb'!D25</f>
        <v>0</v>
      </c>
      <c r="E8" s="113">
        <f>'נתונים מרכזייםb '!E18*'נתונים מרכזייםb '!E24*3*'נתוני מועסקיםb'!E25</f>
        <v>862602048</v>
      </c>
      <c r="F8" s="113">
        <f>'נתונים מרכזייםb '!F18*'נתונים מרכזייםb '!F24*3*'נתוני מועסקיםb'!F25</f>
        <v>805975950</v>
      </c>
      <c r="G8" s="113">
        <f>'נתונים מרכזייםb '!G18*'נתונים מרכזייםb '!G24*3*'נתוני מועסקיםb'!G25</f>
        <v>982211295.00000012</v>
      </c>
      <c r="H8" s="113">
        <f>'נתונים מרכזייםb '!H18*'נתונים מרכזייםb '!H24*3*'נתוני מועסקיםb'!H25</f>
        <v>1144687950</v>
      </c>
      <c r="I8" s="113">
        <f>'נתונים מרכזייםb '!I18*'נתונים מרכזייםb '!I24*3*'נתוני מועסקיםb'!I25</f>
        <v>973478376</v>
      </c>
      <c r="J8" s="113">
        <f>'נתונים מרכזייםb '!J18*'נתונים מרכזייםb '!J24*3*'נתוני מועסקיםb'!J25</f>
        <v>1031985000</v>
      </c>
      <c r="K8" s="113">
        <f>'נתונים מרכזייםb '!K18*'נתונים מרכזייםb '!K24*3*'נתוני מועסקיםb'!K25</f>
        <v>1035246336.0000001</v>
      </c>
      <c r="L8" s="113">
        <f>'נתונים מרכזייםb '!L18*'נתונים מרכזייםb '!L24*3*'נתוני מועסקיםb'!L25</f>
        <v>1177108800.5794857</v>
      </c>
      <c r="M8" s="113">
        <f>'נתונים מרכזייםb '!M18*'נתונים מרכזייםb '!M24*3*'נתוני מועסקיםb'!M25</f>
        <v>961569289.31410086</v>
      </c>
      <c r="N8" s="113">
        <f>'נתונים מרכזייםb '!N18*'נתונים מרכזייםb '!N24*3*'נתוני מועסקיםb'!N25</f>
        <v>1016565945.3366572</v>
      </c>
      <c r="O8" s="113">
        <f>'נתונים מרכזייםb '!O18*'נתונים מרכזייםb '!O24*3*'נתוני מועסקיםb'!O25</f>
        <v>1048356919.8770849</v>
      </c>
      <c r="P8" s="113">
        <f>'נתונים מרכזייםb '!P18*'נתונים מרכזייםb '!P24*3*'נתוני מועסקיםb'!P25</f>
        <v>1160778598.2526629</v>
      </c>
      <c r="Q8" s="113">
        <f>'נתונים מרכזייםb '!Q18*'נתונים מרכזייםb '!Q24*3*'נתוני מועסקיםb'!Q25</f>
        <v>1044437159.2854965</v>
      </c>
      <c r="R8" s="113">
        <f>'נתונים מרכזייםb '!R18*'נתונים מרכזייםb '!R24*3*'נתוני מועסקיםb'!R25</f>
        <v>1075738317.1835294</v>
      </c>
      <c r="S8" s="113">
        <f>'נתונים מרכזייםb '!S18*'נתונים מרכזייםb '!S24*3*'נתוני מועסקיםb'!S25</f>
        <v>1080886052.5223315</v>
      </c>
    </row>
    <row r="9" spans="1:19" ht="56.25" x14ac:dyDescent="0.3">
      <c r="A9" s="236"/>
      <c r="C9" s="5" t="s">
        <v>94</v>
      </c>
      <c r="D9" s="113">
        <f>'נתוני מועסקיםb'!D25*3*'נתוני מועסקיםb'!D20*'נתוני מועסקיםb'!D19</f>
        <v>0</v>
      </c>
      <c r="E9" s="113">
        <f>'נתוני מועסקיםb'!E25*3*'נתוני מועסקיםb'!E20*'נתוני מועסקיםb'!E19</f>
        <v>539322325.91999996</v>
      </c>
      <c r="F9" s="113">
        <f>'נתוני מועסקיםb'!F25*3*'נתוני מועסקיםb'!F20*'נתוני מועסקיםb'!F19</f>
        <v>525398460.60000014</v>
      </c>
      <c r="G9" s="113">
        <f>'נתוני מועסקיםb'!G25*3*'נתוני מועסקיםb'!G20*'נתוני מועסקיםb'!G19</f>
        <v>552898341.45000017</v>
      </c>
      <c r="H9" s="113">
        <f>'נתוני מועסקיםb'!H25*3*'נתוני מועסקיםb'!H20*'נתוני מועסקיםb'!H19</f>
        <v>619932639.375</v>
      </c>
      <c r="I9" s="113">
        <f>'נתוני מועסקיםb'!I25*3*'נתוני מועסקיםb'!I20*'נתוני מועסקיםb'!I19</f>
        <v>567039834.50400007</v>
      </c>
      <c r="J9" s="113">
        <f>'נתוני מועסקיםb'!J25*3*'נתוני מועסקיםb'!J20*'נתוני מועסקיםb'!J19</f>
        <v>574212965.75999999</v>
      </c>
      <c r="K9" s="113">
        <f>'נתוני מועסקיםb'!K25*3*'נתוני מועסקיםb'!K20*'נתוני מועסקיםb'!K19</f>
        <v>562413952.51200008</v>
      </c>
      <c r="L9" s="113">
        <f>'נתוני מועסקיםb'!L25*3*'נתוני מועסקיםb'!L20*'נתוני מועסקיםb'!L19</f>
        <v>630136207.88991487</v>
      </c>
      <c r="M9" s="113">
        <f>'נתוני מועסקיםb'!M25*3*'נתוני מועסקיםb'!M20*'נתוני מועסקיםb'!M19</f>
        <v>534298691.00238323</v>
      </c>
      <c r="N9" s="113">
        <f>'נתוני מועסקיםb'!N25*3*'נתוני מועסקיםb'!N20*'נתוני מועסקיםb'!N19</f>
        <v>523190441.32358503</v>
      </c>
      <c r="O9" s="113">
        <f>'נתוני מועסקיםb'!O25*3*'נתוני מועסקיםb'!O20*'נתוני מועסקיםb'!O19</f>
        <v>604299264.15330327</v>
      </c>
      <c r="P9" s="113">
        <f>'נתוני מועסקיםb'!P25*3*'נתוני מועסקיםb'!P20*'נתוני מועסקיםb'!P19</f>
        <v>628955978.04168487</v>
      </c>
      <c r="Q9" s="113">
        <f>'נתוני מועסקיםb'!Q25*3*'נתוני מועסקיםb'!Q20*'נתוני מועסקיםb'!Q19</f>
        <v>598076344.72930419</v>
      </c>
      <c r="R9" s="113">
        <f>'נתוני מועסקיםb'!R25*3*'נתוני מועסקיםb'!R20*'נתוני מועסקיםb'!R19</f>
        <v>631548186.70402598</v>
      </c>
      <c r="S9" s="113">
        <f>'נתוני מועסקיםb'!S25*3*'נתוני מועסקיםb'!S20*'נתוני מועסקיםb'!S19</f>
        <v>0</v>
      </c>
    </row>
    <row r="10" spans="1:19" ht="57" thickBot="1" x14ac:dyDescent="0.35">
      <c r="A10" s="236"/>
      <c r="C10" s="4" t="s">
        <v>95</v>
      </c>
      <c r="D10" s="100" t="e">
        <f t="shared" ref="D10:K10" si="6">D9/D8</f>
        <v>#DIV/0!</v>
      </c>
      <c r="E10" s="100">
        <f t="shared" si="6"/>
        <v>0.62522727272727263</v>
      </c>
      <c r="F10" s="100">
        <f t="shared" si="6"/>
        <v>0.65187858347386185</v>
      </c>
      <c r="G10" s="100">
        <f t="shared" si="6"/>
        <v>0.56291181364392684</v>
      </c>
      <c r="H10" s="100">
        <f t="shared" si="6"/>
        <v>0.54157348242811498</v>
      </c>
      <c r="I10" s="100">
        <f t="shared" si="6"/>
        <v>0.58248837209302329</v>
      </c>
      <c r="J10" s="100">
        <f t="shared" si="6"/>
        <v>0.55641600000000002</v>
      </c>
      <c r="K10" s="100">
        <f t="shared" si="6"/>
        <v>0.54326582278481017</v>
      </c>
      <c r="L10" s="100">
        <f t="shared" ref="L10:S10" si="7">L9/L8</f>
        <v>0.53532537313432838</v>
      </c>
      <c r="M10" s="100">
        <f t="shared" si="7"/>
        <v>0.55565282392026583</v>
      </c>
      <c r="N10" s="100">
        <f t="shared" si="7"/>
        <v>0.51466453674121415</v>
      </c>
      <c r="O10" s="100">
        <f t="shared" si="7"/>
        <v>0.57642512077294694</v>
      </c>
      <c r="P10" s="100">
        <f t="shared" si="7"/>
        <v>0.54183974358974363</v>
      </c>
      <c r="Q10" s="100">
        <f t="shared" si="7"/>
        <v>0.57263028169014074</v>
      </c>
      <c r="R10" s="100">
        <f t="shared" si="7"/>
        <v>0.58708347245409032</v>
      </c>
      <c r="S10" s="100">
        <f t="shared" si="7"/>
        <v>0</v>
      </c>
    </row>
    <row r="11" spans="1:19" ht="19.5" customHeight="1" thickTop="1" x14ac:dyDescent="0.3">
      <c r="A11" s="233" t="s">
        <v>16</v>
      </c>
      <c r="B11" t="s">
        <v>114</v>
      </c>
      <c r="C11" s="3" t="s">
        <v>93</v>
      </c>
      <c r="D11" s="113">
        <f>('נתונים מרכזייםb '!D29-'נתונים מרכזייםb '!D39)*'נתונים מרכזייםb '!D35*3*'נתוני מועסקיםb'!D42+D14</f>
        <v>0</v>
      </c>
      <c r="E11" s="113">
        <f>('נתונים מרכזייםb '!E29-'נתונים מרכזייםb '!E39)*'נתונים מרכזייםb '!E35*3*'נתוני מועסקיםb'!E42+E14</f>
        <v>6676899042</v>
      </c>
      <c r="F11" s="113">
        <f>('נתונים מרכזייםb '!F29-'נתונים מרכזייםb '!F39)*'נתונים מרכזייםb '!F35*3*'נתוני מועסקיםb'!F42+F14</f>
        <v>5873932890</v>
      </c>
      <c r="G11" s="113">
        <f>('נתונים מרכזייםb '!G29-'נתונים מרכזייםb '!G39)*'נתונים מרכזייםb '!G35*3*'נתוני מועסקיםb'!G42+G14</f>
        <v>7140692994</v>
      </c>
      <c r="H11" s="113">
        <f>('נתונים מרכזייםb '!H29-'נתונים מרכזייםb '!H39)*'נתונים מרכזייםb '!H35*3*'נתוני מועסקיםb'!H42+H14</f>
        <v>6895289721</v>
      </c>
      <c r="I11" s="113">
        <f>('נתונים מרכזייםb '!I29-'נתונים מרכזייםb '!I39)*'נתונים מרכזייםb '!I35*3*'נתוני מועסקיםb'!I42+I14</f>
        <v>7584423114</v>
      </c>
      <c r="J11" s="113">
        <f>('נתונים מרכזייםb '!J29-'נתונים מרכזייםb '!J39)*'נתונים מרכזייםb '!J35*3*'נתוני מועסקיםb'!J42+J14</f>
        <v>6927876036</v>
      </c>
      <c r="K11" s="113">
        <f>('נתונים מרכזייםb '!K29-'נתונים מרכזייםb '!K39)*'נתונים מרכזייםb '!K35*3*'נתוני מועסקיםb'!K42+K14</f>
        <v>6449430600</v>
      </c>
      <c r="L11" s="113">
        <f>('נתונים מרכזייםb '!L29-'נתונים מרכזייםb '!L39)*'נתונים מרכזייםb '!L35*3*'נתוני מועסקיםb'!L42+L14</f>
        <v>6304409547.2482443</v>
      </c>
      <c r="M11" s="113">
        <f>('נתונים מרכזייםb '!M29-'נתונים מרכזייםb '!M39)*'נתונים מרכזייםb '!M35*3*'נתוני מועסקיםb'!M42+M14</f>
        <v>6204926922.0651207</v>
      </c>
      <c r="N11" s="113">
        <f>('נתונים מרכזייםb '!N29-'נתונים מרכזייםb '!N39)*'נתונים מרכזייםb '!N35*3*'נתוני מועסקיםb'!N42+N14</f>
        <v>5876253887.7789068</v>
      </c>
      <c r="O11" s="113">
        <f>('נתונים מרכזייםb '!O29-'נתונים מרכזייםb '!O39)*'נתונים מרכזייםb '!O35*3*'נתוני מועסקיםb'!O42+O14</f>
        <v>5668010356.4431734</v>
      </c>
      <c r="P11" s="113">
        <f>('נתונים מרכזייםb '!P29-'נתונים מרכזייםb '!P39)*'נתונים מרכזייםb '!P35*3*'נתוני מועסקיםb'!P42+P14</f>
        <v>5629627918.5226669</v>
      </c>
      <c r="Q11" s="113">
        <f>('נתונים מרכזייםb '!Q29-'נתונים מרכזייםb '!Q39)*'נתונים מרכזייםb '!Q35*3*'נתוני מועסקיםb'!Q42+Q14</f>
        <v>5453725673.9665012</v>
      </c>
      <c r="R11" s="113">
        <f>('נתונים מרכזייםb '!R29-'נתונים מרכזייםb '!R39)*'נתונים מרכזייםb '!R35*3*'נתוני מועסקיםb'!R42+R14</f>
        <v>5246231197.7254696</v>
      </c>
      <c r="S11" s="113">
        <f>('נתונים מרכזייםb '!S29-'נתונים מרכזייםb '!S39)*'נתונים מרכזייםb '!S35*3*'נתוני מועסקיםb'!S42+S14</f>
        <v>3436665324.3574085</v>
      </c>
    </row>
    <row r="12" spans="1:19" ht="56.25" x14ac:dyDescent="0.3">
      <c r="A12" s="234"/>
      <c r="C12" s="5" t="s">
        <v>94</v>
      </c>
      <c r="D12" s="113">
        <f>'נתוני מועסקיםb'!D34*'נתוני מועסקיםb'!D35*'נתוני מועסקיםb'!D42*3</f>
        <v>0</v>
      </c>
      <c r="E12" s="113">
        <f>'נתוני מועסקיםb'!E34*'נתוני מועסקיםb'!E35*'נתוני מועסקיםb'!E42*3</f>
        <v>869082963.83999991</v>
      </c>
      <c r="F12" s="113">
        <f>'נתוני מועסקיםb'!F34*'נתוני מועסקיםb'!F35*'נתוני מועסקיםb'!F42*3</f>
        <v>903686730.66000009</v>
      </c>
      <c r="G12" s="113">
        <f>'נתוני מועסקיםb'!G34*'נתוני מועסקיםb'!G35*'נתוני מועסקיםb'!G42*3</f>
        <v>992412265.58999991</v>
      </c>
      <c r="H12" s="113">
        <f>'נתוני מועסקיםb'!H34*'נתוני מועסקיםb'!H35*'נתוני מועסקיםb'!H42*3</f>
        <v>928280314.79999995</v>
      </c>
      <c r="I12" s="113">
        <f>'נתוני מועסקיםb'!I34*'נתוני מועסקיםb'!I35*'נתוני מועסקיםb'!I42*3</f>
        <v>948666327.65099978</v>
      </c>
      <c r="J12" s="113">
        <f>'נתוני מועסקיםb'!J34*'נתוני מועסקיםb'!J35*'נתוני מועסקיםb'!J42*3</f>
        <v>927526376.70000005</v>
      </c>
      <c r="K12" s="113">
        <f>'נתוני מועסקיםb'!K34*'נתוני מועסקיםb'!K35*'נתוני מועסקיםb'!K42*3</f>
        <v>935695374.75</v>
      </c>
      <c r="L12" s="113">
        <f>'נתוני מועסקיםb'!L34*'נתוני מועסקיםb'!L35*'נתוני מועסקיםb'!L42*3</f>
        <v>886832444.09486639</v>
      </c>
      <c r="M12" s="113">
        <f>'נתוני מועסקיםb'!M34*'נתוני מועסקיםb'!M35*'נתוני מועסקיםb'!M42*3</f>
        <v>839766558.11383891</v>
      </c>
      <c r="N12" s="113">
        <f>'נתוני מועסקיםb'!N34*'נתוני מועסקיםb'!N35*'נתוני מועסקיםb'!N42*3</f>
        <v>820783469.62893748</v>
      </c>
      <c r="O12" s="113">
        <f>'נתוני מועסקיםb'!O34*'נתוני מועסקיםb'!O35*'נתוני מועסקיםb'!O42*3</f>
        <v>878315328.39468348</v>
      </c>
      <c r="P12" s="113">
        <f>'נתוני מועסקיםb'!P34*'נתוני מועסקיםb'!P35*'נתוני מועסקיםb'!P42*3</f>
        <v>843373413.68758416</v>
      </c>
      <c r="Q12" s="113">
        <f>'נתוני מועסקיםb'!Q34*'נתוני מועסקיםb'!Q35*'נתוני מועסקיםb'!Q42*3</f>
        <v>781785791.35339928</v>
      </c>
      <c r="R12" s="113">
        <f>'נתוני מועסקיםb'!R34*'נתוני מועסקיםb'!R35*'נתוני מועסקיםb'!R42*3</f>
        <v>782367233.20001543</v>
      </c>
      <c r="S12" s="113">
        <f>'נתוני מועסקיםb'!S34*'נתוני מועסקיםb'!S35*'נתוני מועסקיםb'!S42*3</f>
        <v>0</v>
      </c>
    </row>
    <row r="13" spans="1:19" ht="56.25" x14ac:dyDescent="0.3">
      <c r="A13" s="234"/>
      <c r="C13" s="4" t="s">
        <v>95</v>
      </c>
      <c r="D13" s="100" t="e">
        <f t="shared" ref="D13:K13" si="8">D12/D11</f>
        <v>#DIV/0!</v>
      </c>
      <c r="E13" s="100">
        <f t="shared" si="8"/>
        <v>0.1301626635917614</v>
      </c>
      <c r="F13" s="100">
        <f t="shared" si="8"/>
        <v>0.15384696209220736</v>
      </c>
      <c r="G13" s="100">
        <f t="shared" si="8"/>
        <v>0.13897982540684481</v>
      </c>
      <c r="H13" s="100">
        <f t="shared" si="8"/>
        <v>0.13462528078738578</v>
      </c>
      <c r="I13" s="100">
        <f t="shared" si="8"/>
        <v>0.12508088135271192</v>
      </c>
      <c r="J13" s="100">
        <f t="shared" si="8"/>
        <v>0.13388322364317778</v>
      </c>
      <c r="K13" s="100">
        <f t="shared" si="8"/>
        <v>0.14508185804030513</v>
      </c>
      <c r="L13" s="100">
        <f t="shared" ref="L13:S13" si="9">L12/L11</f>
        <v>0.14066859670973503</v>
      </c>
      <c r="M13" s="100">
        <f t="shared" si="9"/>
        <v>0.13533867016669848</v>
      </c>
      <c r="N13" s="100">
        <f t="shared" si="9"/>
        <v>0.1396780134595538</v>
      </c>
      <c r="O13" s="100">
        <f t="shared" si="9"/>
        <v>0.15496007825678174</v>
      </c>
      <c r="P13" s="100">
        <f t="shared" si="9"/>
        <v>0.14980979664974078</v>
      </c>
      <c r="Q13" s="100">
        <f t="shared" si="9"/>
        <v>0.14334893943882687</v>
      </c>
      <c r="R13" s="100">
        <f t="shared" si="9"/>
        <v>0.14912938521261029</v>
      </c>
      <c r="S13" s="100">
        <f t="shared" si="9"/>
        <v>0</v>
      </c>
    </row>
    <row r="14" spans="1:19" ht="18.75" x14ac:dyDescent="0.3">
      <c r="A14" s="234"/>
      <c r="C14" s="4" t="s">
        <v>96</v>
      </c>
      <c r="D14" s="113">
        <f>'נתונים מרכזייםb '!D39*'נתונים מרכזייםb '!D41*3*'נתוני מועסקיםb'!D41</f>
        <v>0</v>
      </c>
      <c r="E14" s="113">
        <f>'נתונים מרכזייםb '!E39*'נתונים מרכזייםb '!E41*3*'נתוני מועסקיםb'!E41</f>
        <v>2048169312</v>
      </c>
      <c r="F14" s="113">
        <f>'נתונים מרכזייםb '!F39*'נתונים מרכזייםb '!F41*3*'נתוני מועסקיםb'!F41</f>
        <v>1352636334</v>
      </c>
      <c r="G14" s="113">
        <f>'נתונים מרכזייםb '!G39*'נתונים מרכזייםb '!G41*3*'נתוני מועסקיםb'!G41</f>
        <v>1893211650</v>
      </c>
      <c r="H14" s="113">
        <f>'נתונים מרכזייםb '!H39*'נתונים מרכזייםb '!H41*3*'נתוני מועסקיםb'!H41</f>
        <v>1969545396.0000002</v>
      </c>
      <c r="I14" s="113">
        <f>'נתונים מרכזייםb '!I39*'נתונים מרכזייםb '!I41*3*'נתוני מועסקיםb'!I41</f>
        <v>2227830528</v>
      </c>
      <c r="J14" s="113">
        <f>'נתונים מרכזייםb '!J39*'נתונים מרכזייםb '!J41*3*'נתוני מועסקיםb'!J41</f>
        <v>1977359519.9999998</v>
      </c>
      <c r="K14" s="113">
        <f>'נתונים מרכזייםb '!K39*'נתונים מרכזייםb '!K41*3*'נתוני מועסקיםb'!K41</f>
        <v>1881419400</v>
      </c>
      <c r="L14" s="113">
        <f>'נתונים מרכזייםb '!L39*'נתונים מרכזייםb '!L41*3*'נתוני מועסקיםb'!L41</f>
        <v>1753405500</v>
      </c>
      <c r="M14" s="113">
        <f>'נתונים מרכזייםb '!M39*'נתונים מרכזייםb '!M41*3*'נתוני מועסקיםb'!M41</f>
        <v>1889630304</v>
      </c>
      <c r="N14" s="113">
        <f>'נתונים מרכזייםb '!N39*'נתונים מרכזייםb '!N41*3*'נתוני מועסקיםb'!N41</f>
        <v>1858833527.9999998</v>
      </c>
      <c r="O14" s="113">
        <f>'נתונים מרכזייםb '!O39*'נתונים מרכזייםb '!O41*3*'נתוני מועסקיםb'!O41</f>
        <v>1769352750.0000002</v>
      </c>
      <c r="P14" s="113">
        <f>'נתונים מרכזייםb '!P39*'נתונים מרכזייםb '!P41*3*'נתוני מועסקיםb'!P41</f>
        <v>1727770968.0000002</v>
      </c>
      <c r="Q14" s="113">
        <f>'נתונים מרכזייםb '!Q39*'נתונים מרכזייםb '!Q41*3*'נתוני מועסקיםb'!Q41</f>
        <v>1819558026</v>
      </c>
      <c r="R14" s="113">
        <f>'נתונים מרכזייםb '!R39*'נתונים מרכזייםb '!R41*3*'נתוני מועסקיםb'!R41</f>
        <v>1577717567.9999998</v>
      </c>
      <c r="S14" s="113">
        <f>'נתונים מרכזייםb '!S39*'נתונים מרכזייםb '!S41*3*'נתוני מועסקיםb'!S41</f>
        <v>0</v>
      </c>
    </row>
    <row r="15" spans="1:19" ht="37.5" x14ac:dyDescent="0.3">
      <c r="A15" s="234"/>
      <c r="C15" s="4" t="s">
        <v>97</v>
      </c>
      <c r="D15" s="100" t="e">
        <f t="shared" ref="D15:K15" si="10">D14/D11</f>
        <v>#DIV/0!</v>
      </c>
      <c r="E15" s="100">
        <f t="shared" si="10"/>
        <v>0.30675457261167316</v>
      </c>
      <c r="F15" s="100">
        <f t="shared" si="10"/>
        <v>0.23027779842408108</v>
      </c>
      <c r="G15" s="100">
        <f t="shared" si="10"/>
        <v>0.26512996029808028</v>
      </c>
      <c r="H15" s="100">
        <f t="shared" si="10"/>
        <v>0.28563635114586078</v>
      </c>
      <c r="I15" s="100">
        <f t="shared" si="10"/>
        <v>0.29373763759140403</v>
      </c>
      <c r="J15" s="100">
        <f t="shared" si="10"/>
        <v>0.28542074219065888</v>
      </c>
      <c r="K15" s="100">
        <f t="shared" si="10"/>
        <v>0.29171868288651714</v>
      </c>
      <c r="L15" s="100">
        <f t="shared" ref="L15:S15" si="11">L14/L11</f>
        <v>0.27812366675406236</v>
      </c>
      <c r="M15" s="100">
        <f t="shared" si="11"/>
        <v>0.30453707638044092</v>
      </c>
      <c r="N15" s="100">
        <f t="shared" si="11"/>
        <v>0.31632968273646145</v>
      </c>
      <c r="O15" s="100">
        <f t="shared" si="11"/>
        <v>0.31216469955610948</v>
      </c>
      <c r="P15" s="100">
        <f t="shared" si="11"/>
        <v>0.30690677838854469</v>
      </c>
      <c r="Q15" s="100">
        <f t="shared" si="11"/>
        <v>0.33363578125788518</v>
      </c>
      <c r="R15" s="100">
        <f t="shared" si="11"/>
        <v>0.30073351869891424</v>
      </c>
      <c r="S15" s="100">
        <f t="shared" si="11"/>
        <v>0</v>
      </c>
    </row>
    <row r="17" spans="2:10" x14ac:dyDescent="0.2">
      <c r="G17" s="115"/>
      <c r="H17" s="118"/>
      <c r="I17" s="115"/>
    </row>
    <row r="18" spans="2:10" x14ac:dyDescent="0.2">
      <c r="G18" s="102"/>
      <c r="J18" s="111"/>
    </row>
    <row r="19" spans="2:10" x14ac:dyDescent="0.2">
      <c r="B19" s="110"/>
      <c r="C19" s="110"/>
      <c r="D19" s="110"/>
      <c r="E19" s="110"/>
      <c r="F19" s="110"/>
    </row>
    <row r="20" spans="2:10" x14ac:dyDescent="0.2">
      <c r="G20" s="102"/>
      <c r="H20" s="102"/>
    </row>
    <row r="21" spans="2:10" x14ac:dyDescent="0.2">
      <c r="J21" s="102"/>
    </row>
    <row r="23" spans="2:10" x14ac:dyDescent="0.2">
      <c r="J23" s="102"/>
    </row>
  </sheetData>
  <mergeCells count="7">
    <mergeCell ref="D1:G1"/>
    <mergeCell ref="H1:K1"/>
    <mergeCell ref="L1:O1"/>
    <mergeCell ref="P1:S1"/>
    <mergeCell ref="A11:A15"/>
    <mergeCell ref="A3:A7"/>
    <mergeCell ref="A8:A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rightToLeft="1" zoomScale="70" zoomScaleNormal="70" workbookViewId="0">
      <selection activeCell="D3" sqref="D3:D10"/>
    </sheetView>
  </sheetViews>
  <sheetFormatPr defaultRowHeight="14.25" x14ac:dyDescent="0.2"/>
  <sheetData>
    <row r="1" spans="1:30" x14ac:dyDescent="0.2">
      <c r="B1" s="237">
        <v>2020</v>
      </c>
      <c r="C1" s="237"/>
      <c r="D1" s="237"/>
      <c r="E1" s="237"/>
      <c r="F1" s="237">
        <v>2019</v>
      </c>
      <c r="G1" s="237"/>
      <c r="H1" s="237"/>
      <c r="I1" s="237"/>
      <c r="J1" s="239">
        <v>2018</v>
      </c>
      <c r="K1" s="238"/>
      <c r="L1" s="238"/>
      <c r="M1" s="238"/>
      <c r="N1" s="238">
        <v>2017</v>
      </c>
      <c r="O1" s="238"/>
      <c r="P1" s="238"/>
      <c r="Q1" s="238"/>
      <c r="R1" s="238">
        <v>2016</v>
      </c>
      <c r="S1" s="238"/>
      <c r="T1" s="238"/>
      <c r="U1" s="238"/>
      <c r="V1" s="238">
        <v>2015</v>
      </c>
      <c r="W1" s="238"/>
      <c r="X1" s="238"/>
      <c r="Y1" s="238"/>
      <c r="Z1" s="238">
        <v>2014</v>
      </c>
      <c r="AA1" s="238"/>
      <c r="AB1" s="238"/>
      <c r="AC1" s="238"/>
      <c r="AD1" s="28">
        <v>2013</v>
      </c>
    </row>
    <row r="2" spans="1:30" ht="15" thickBot="1" x14ac:dyDescent="0.25">
      <c r="B2" s="29" t="s">
        <v>1</v>
      </c>
      <c r="C2" s="29" t="s">
        <v>4</v>
      </c>
      <c r="D2" s="29" t="s">
        <v>3</v>
      </c>
      <c r="E2" s="29" t="s">
        <v>2</v>
      </c>
      <c r="F2" s="29" t="s">
        <v>1</v>
      </c>
      <c r="G2" s="29" t="s">
        <v>4</v>
      </c>
      <c r="H2" s="29" t="s">
        <v>3</v>
      </c>
      <c r="I2" s="29" t="s">
        <v>2</v>
      </c>
      <c r="J2" s="29" t="s">
        <v>1</v>
      </c>
      <c r="K2" s="29" t="s">
        <v>4</v>
      </c>
      <c r="L2" s="29" t="s">
        <v>3</v>
      </c>
      <c r="M2" s="29" t="s">
        <v>2</v>
      </c>
      <c r="N2" s="29" t="s">
        <v>1</v>
      </c>
      <c r="O2" s="29" t="s">
        <v>4</v>
      </c>
      <c r="P2" s="29" t="s">
        <v>3</v>
      </c>
      <c r="Q2" s="29" t="s">
        <v>2</v>
      </c>
      <c r="R2" s="29" t="s">
        <v>1</v>
      </c>
      <c r="S2" s="29" t="s">
        <v>4</v>
      </c>
      <c r="T2" s="29" t="s">
        <v>3</v>
      </c>
      <c r="U2" s="29" t="s">
        <v>2</v>
      </c>
      <c r="V2" s="29" t="s">
        <v>1</v>
      </c>
      <c r="W2" s="29" t="s">
        <v>4</v>
      </c>
      <c r="X2" s="29" t="s">
        <v>3</v>
      </c>
      <c r="Y2" s="29" t="s">
        <v>2</v>
      </c>
      <c r="Z2" s="29" t="s">
        <v>1</v>
      </c>
      <c r="AA2" s="29" t="s">
        <v>4</v>
      </c>
      <c r="AB2" s="29" t="s">
        <v>3</v>
      </c>
      <c r="AC2" s="29" t="s">
        <v>2</v>
      </c>
      <c r="AD2" s="29" t="s">
        <v>1</v>
      </c>
    </row>
    <row r="3" spans="1:30" ht="29.25" thickBot="1" x14ac:dyDescent="0.25">
      <c r="A3" s="35" t="s">
        <v>67</v>
      </c>
      <c r="B3" s="30"/>
      <c r="C3" s="30"/>
      <c r="D3" s="31">
        <v>98250</v>
      </c>
      <c r="E3" s="30">
        <v>98750</v>
      </c>
      <c r="F3" s="30">
        <v>99750</v>
      </c>
      <c r="G3" s="30">
        <v>100750</v>
      </c>
      <c r="H3" s="31">
        <v>96500</v>
      </c>
      <c r="I3" s="31">
        <v>99000</v>
      </c>
      <c r="J3" s="30">
        <v>99500</v>
      </c>
      <c r="K3" s="30">
        <v>99300</v>
      </c>
      <c r="L3" s="31">
        <v>97000</v>
      </c>
      <c r="M3" s="31">
        <v>94500</v>
      </c>
      <c r="N3" s="31">
        <v>85000</v>
      </c>
      <c r="O3" s="31">
        <v>82500</v>
      </c>
      <c r="P3" s="31">
        <v>83000</v>
      </c>
      <c r="Q3" s="31">
        <v>82300</v>
      </c>
      <c r="R3" s="31">
        <v>75400</v>
      </c>
      <c r="S3" s="31">
        <v>75400</v>
      </c>
      <c r="T3" s="31">
        <v>64400</v>
      </c>
      <c r="U3" s="31">
        <v>61571</v>
      </c>
      <c r="V3" s="31">
        <v>61850</v>
      </c>
      <c r="W3" s="31">
        <v>57850</v>
      </c>
      <c r="X3" s="31">
        <v>55550</v>
      </c>
      <c r="Y3" s="31">
        <v>56850</v>
      </c>
      <c r="Z3" s="31">
        <v>57250</v>
      </c>
      <c r="AA3" s="31">
        <v>52450</v>
      </c>
      <c r="AB3" s="31">
        <v>49250</v>
      </c>
      <c r="AC3" s="31">
        <v>51450</v>
      </c>
      <c r="AD3" s="31">
        <v>52450</v>
      </c>
    </row>
    <row r="4" spans="1:30" ht="15" thickBot="1" x14ac:dyDescent="0.25">
      <c r="A4" s="35" t="s">
        <v>68</v>
      </c>
      <c r="B4" s="30"/>
      <c r="C4" s="30"/>
      <c r="D4" s="31">
        <v>83465</v>
      </c>
      <c r="E4" s="30">
        <v>82315</v>
      </c>
      <c r="F4" s="30">
        <v>87950</v>
      </c>
      <c r="G4" s="30">
        <v>87641</v>
      </c>
      <c r="H4" s="31">
        <v>85676</v>
      </c>
      <c r="I4" s="31">
        <v>82530</v>
      </c>
      <c r="J4" s="30">
        <v>82453</v>
      </c>
      <c r="K4" s="30">
        <v>80201</v>
      </c>
      <c r="L4" s="31">
        <v>78477</v>
      </c>
      <c r="M4" s="31">
        <v>78696</v>
      </c>
      <c r="N4" s="31">
        <v>76639</v>
      </c>
      <c r="O4" s="31">
        <v>75600</v>
      </c>
      <c r="P4" s="31">
        <v>71615</v>
      </c>
      <c r="Q4" s="31">
        <v>69533</v>
      </c>
      <c r="R4" s="31">
        <v>66655</v>
      </c>
      <c r="S4" s="31">
        <v>65863</v>
      </c>
      <c r="T4" s="31">
        <v>59738</v>
      </c>
      <c r="U4" s="31">
        <v>58696</v>
      </c>
      <c r="V4" s="31">
        <v>58058</v>
      </c>
      <c r="W4" s="31">
        <v>52369</v>
      </c>
      <c r="X4" s="31">
        <v>52311</v>
      </c>
      <c r="Y4" s="31">
        <v>53024</v>
      </c>
      <c r="Z4" s="31">
        <v>51811</v>
      </c>
      <c r="AA4" s="31">
        <v>49154</v>
      </c>
      <c r="AB4" s="31">
        <v>47180</v>
      </c>
      <c r="AC4" s="31">
        <v>46391</v>
      </c>
      <c r="AD4" s="31">
        <v>42754</v>
      </c>
    </row>
    <row r="5" spans="1:30" ht="15" thickBot="1" x14ac:dyDescent="0.25">
      <c r="A5" s="35" t="s">
        <v>69</v>
      </c>
      <c r="B5" s="30"/>
      <c r="C5" s="30"/>
      <c r="D5" s="30">
        <v>35146</v>
      </c>
      <c r="E5" s="30">
        <v>31105</v>
      </c>
      <c r="F5" s="30">
        <v>34488</v>
      </c>
      <c r="G5" s="30">
        <v>35586</v>
      </c>
      <c r="H5" s="30">
        <v>34229</v>
      </c>
      <c r="I5" s="32">
        <v>34039</v>
      </c>
      <c r="J5" s="30">
        <v>33738</v>
      </c>
      <c r="K5" s="30">
        <v>31366</v>
      </c>
      <c r="L5" s="30">
        <v>31236</v>
      </c>
      <c r="M5" s="32">
        <v>31417</v>
      </c>
      <c r="N5" s="32">
        <v>32868</v>
      </c>
      <c r="O5" s="32">
        <v>32260</v>
      </c>
      <c r="P5" s="32">
        <v>30216</v>
      </c>
      <c r="Q5" s="32">
        <v>30504</v>
      </c>
      <c r="R5" s="32">
        <v>29977</v>
      </c>
      <c r="S5" s="32">
        <v>30168</v>
      </c>
      <c r="T5" s="32">
        <v>28291</v>
      </c>
      <c r="U5" s="32">
        <v>28027</v>
      </c>
      <c r="V5" s="32">
        <v>28113</v>
      </c>
      <c r="W5" s="32">
        <v>28142</v>
      </c>
      <c r="X5" s="32">
        <v>26677</v>
      </c>
      <c r="Y5" s="32">
        <v>26231</v>
      </c>
      <c r="Z5" s="32">
        <v>26779</v>
      </c>
      <c r="AA5" s="32">
        <v>26779</v>
      </c>
      <c r="AB5" s="32">
        <v>26272</v>
      </c>
      <c r="AC5" s="32">
        <v>25356</v>
      </c>
      <c r="AD5" s="32">
        <v>25823</v>
      </c>
    </row>
    <row r="6" spans="1:30" ht="29.25" thickBot="1" x14ac:dyDescent="0.25">
      <c r="A6" s="35" t="s">
        <v>70</v>
      </c>
      <c r="B6" s="78">
        <f t="shared" ref="B6:M6" si="0">B5+B4</f>
        <v>0</v>
      </c>
      <c r="C6" s="78">
        <f t="shared" si="0"/>
        <v>0</v>
      </c>
      <c r="D6" s="78">
        <f t="shared" si="0"/>
        <v>118611</v>
      </c>
      <c r="E6" s="78">
        <f t="shared" si="0"/>
        <v>113420</v>
      </c>
      <c r="F6" s="78">
        <f t="shared" si="0"/>
        <v>122438</v>
      </c>
      <c r="G6" s="78">
        <f t="shared" si="0"/>
        <v>123227</v>
      </c>
      <c r="H6" s="78">
        <f t="shared" si="0"/>
        <v>119905</v>
      </c>
      <c r="I6" s="78">
        <f t="shared" si="0"/>
        <v>116569</v>
      </c>
      <c r="J6" s="78">
        <f t="shared" si="0"/>
        <v>116191</v>
      </c>
      <c r="K6" s="78">
        <f t="shared" si="0"/>
        <v>111567</v>
      </c>
      <c r="L6" s="78">
        <f t="shared" si="0"/>
        <v>109713</v>
      </c>
      <c r="M6" s="78">
        <f t="shared" si="0"/>
        <v>110113</v>
      </c>
      <c r="N6" s="78">
        <f t="shared" ref="N6:U6" si="1">N5+N4</f>
        <v>109507</v>
      </c>
      <c r="O6" s="78">
        <f t="shared" si="1"/>
        <v>107860</v>
      </c>
      <c r="P6" s="78">
        <f t="shared" si="1"/>
        <v>101831</v>
      </c>
      <c r="Q6" s="78">
        <f t="shared" si="1"/>
        <v>100037</v>
      </c>
      <c r="R6" s="78">
        <f t="shared" si="1"/>
        <v>96632</v>
      </c>
      <c r="S6" s="78">
        <f t="shared" si="1"/>
        <v>96031</v>
      </c>
      <c r="T6" s="78">
        <f t="shared" si="1"/>
        <v>88029</v>
      </c>
      <c r="U6" s="78">
        <f t="shared" si="1"/>
        <v>86723</v>
      </c>
      <c r="V6" s="78"/>
      <c r="W6" s="78"/>
      <c r="X6" s="78"/>
      <c r="Y6" s="78"/>
      <c r="Z6" s="78"/>
      <c r="AA6" s="78"/>
      <c r="AB6" s="78"/>
      <c r="AC6" s="78"/>
      <c r="AD6" s="78"/>
    </row>
    <row r="7" spans="1:30" ht="29.25" thickBot="1" x14ac:dyDescent="0.25">
      <c r="A7" s="36" t="s">
        <v>71</v>
      </c>
      <c r="B7" s="32"/>
      <c r="C7" s="32"/>
      <c r="D7" s="30"/>
      <c r="E7" s="30"/>
      <c r="F7" s="32"/>
      <c r="G7" s="32"/>
      <c r="H7" s="30"/>
      <c r="I7" s="30">
        <v>22000</v>
      </c>
      <c r="J7" s="32"/>
      <c r="K7" s="32"/>
      <c r="L7" s="30">
        <v>20000</v>
      </c>
      <c r="M7" s="30">
        <v>20000</v>
      </c>
      <c r="N7" s="30">
        <v>20000</v>
      </c>
      <c r="O7" s="30">
        <v>20000</v>
      </c>
      <c r="P7" s="33">
        <v>18000</v>
      </c>
      <c r="Q7" s="33">
        <v>18000</v>
      </c>
      <c r="R7" s="33">
        <v>18000</v>
      </c>
      <c r="S7" s="33">
        <v>18000</v>
      </c>
      <c r="T7" s="33">
        <v>16000</v>
      </c>
      <c r="U7" s="33">
        <v>16000</v>
      </c>
      <c r="V7" s="33">
        <v>16000</v>
      </c>
      <c r="W7" s="33">
        <v>16000</v>
      </c>
      <c r="X7" s="33">
        <v>14000</v>
      </c>
      <c r="Y7" s="33">
        <v>14000</v>
      </c>
      <c r="Z7" s="32"/>
      <c r="AA7" s="32"/>
      <c r="AB7" s="32"/>
      <c r="AC7" s="32"/>
      <c r="AD7" s="32"/>
    </row>
    <row r="8" spans="1:30" ht="29.25" thickBot="1" x14ac:dyDescent="0.25">
      <c r="A8" s="35" t="s">
        <v>72</v>
      </c>
      <c r="B8" s="34">
        <v>95.75</v>
      </c>
      <c r="C8" s="34">
        <v>96.75</v>
      </c>
      <c r="D8" s="34">
        <v>97.75</v>
      </c>
      <c r="E8" s="34">
        <v>98.75</v>
      </c>
      <c r="F8" s="34">
        <v>99.75</v>
      </c>
      <c r="G8" s="34">
        <v>100.8</v>
      </c>
      <c r="H8" s="34">
        <v>96.5</v>
      </c>
      <c r="I8" s="34">
        <v>99</v>
      </c>
      <c r="J8" s="34">
        <v>99.5</v>
      </c>
      <c r="K8" s="34">
        <v>99.3</v>
      </c>
      <c r="L8" s="34">
        <v>97</v>
      </c>
      <c r="M8" s="34">
        <v>94.5</v>
      </c>
      <c r="N8" s="34">
        <v>85</v>
      </c>
      <c r="O8" s="34">
        <v>82.5</v>
      </c>
      <c r="P8" s="34">
        <v>83</v>
      </c>
      <c r="Q8" s="34">
        <v>82.3</v>
      </c>
      <c r="R8" s="34">
        <v>75.400000000000006</v>
      </c>
      <c r="S8" s="34">
        <v>75.400000000000006</v>
      </c>
      <c r="T8" s="34">
        <v>64.400000000000006</v>
      </c>
      <c r="U8" s="34">
        <v>61.57</v>
      </c>
      <c r="V8" s="34">
        <v>61.85</v>
      </c>
      <c r="W8" s="34">
        <v>57.85</v>
      </c>
      <c r="X8" s="34">
        <v>55.55</v>
      </c>
      <c r="Y8" s="34">
        <v>56.85</v>
      </c>
      <c r="Z8" s="34">
        <v>57.25</v>
      </c>
      <c r="AA8" s="34">
        <v>52.45</v>
      </c>
      <c r="AB8" s="34">
        <v>49.25</v>
      </c>
      <c r="AC8" s="34">
        <v>51.45</v>
      </c>
      <c r="AD8" s="34">
        <v>52.45</v>
      </c>
    </row>
    <row r="9" spans="1:30" ht="29.25" thickBot="1" x14ac:dyDescent="0.25">
      <c r="A9" s="35" t="s">
        <v>73</v>
      </c>
      <c r="B9" s="34">
        <f t="shared" ref="B9:F10" si="2">B4/1000</f>
        <v>0</v>
      </c>
      <c r="C9" s="34">
        <f t="shared" si="2"/>
        <v>0</v>
      </c>
      <c r="D9" s="34">
        <f t="shared" si="2"/>
        <v>83.465000000000003</v>
      </c>
      <c r="E9" s="34">
        <f t="shared" si="2"/>
        <v>82.314999999999998</v>
      </c>
      <c r="F9" s="34">
        <f t="shared" si="2"/>
        <v>87.95</v>
      </c>
      <c r="G9" s="34">
        <f t="shared" ref="G9:AD9" si="3">G4/1000</f>
        <v>87.641000000000005</v>
      </c>
      <c r="H9" s="34">
        <f t="shared" si="3"/>
        <v>85.676000000000002</v>
      </c>
      <c r="I9" s="34">
        <f t="shared" si="3"/>
        <v>82.53</v>
      </c>
      <c r="J9" s="34">
        <f t="shared" si="3"/>
        <v>82.453000000000003</v>
      </c>
      <c r="K9" s="34">
        <f t="shared" si="3"/>
        <v>80.200999999999993</v>
      </c>
      <c r="L9" s="34">
        <f t="shared" si="3"/>
        <v>78.477000000000004</v>
      </c>
      <c r="M9" s="34">
        <f t="shared" si="3"/>
        <v>78.695999999999998</v>
      </c>
      <c r="N9" s="34">
        <f t="shared" si="3"/>
        <v>76.638999999999996</v>
      </c>
      <c r="O9" s="34">
        <f t="shared" si="3"/>
        <v>75.599999999999994</v>
      </c>
      <c r="P9" s="34">
        <f t="shared" si="3"/>
        <v>71.614999999999995</v>
      </c>
      <c r="Q9" s="34">
        <f t="shared" si="3"/>
        <v>69.533000000000001</v>
      </c>
      <c r="R9" s="34">
        <f t="shared" si="3"/>
        <v>66.655000000000001</v>
      </c>
      <c r="S9" s="34">
        <f t="shared" si="3"/>
        <v>65.863</v>
      </c>
      <c r="T9" s="34">
        <f t="shared" si="3"/>
        <v>59.738</v>
      </c>
      <c r="U9" s="34">
        <f t="shared" si="3"/>
        <v>58.695999999999998</v>
      </c>
      <c r="V9" s="34">
        <f t="shared" si="3"/>
        <v>58.058</v>
      </c>
      <c r="W9" s="34">
        <f t="shared" si="3"/>
        <v>52.369</v>
      </c>
      <c r="X9" s="34">
        <f t="shared" si="3"/>
        <v>52.311</v>
      </c>
      <c r="Y9" s="34">
        <f t="shared" si="3"/>
        <v>53.024000000000001</v>
      </c>
      <c r="Z9" s="34">
        <f t="shared" si="3"/>
        <v>51.811</v>
      </c>
      <c r="AA9" s="34">
        <f t="shared" si="3"/>
        <v>49.154000000000003</v>
      </c>
      <c r="AB9" s="34">
        <f t="shared" si="3"/>
        <v>47.18</v>
      </c>
      <c r="AC9" s="34">
        <f t="shared" si="3"/>
        <v>46.390999999999998</v>
      </c>
      <c r="AD9" s="34">
        <f t="shared" si="3"/>
        <v>42.753999999999998</v>
      </c>
    </row>
    <row r="10" spans="1:30" ht="29.25" thickBot="1" x14ac:dyDescent="0.25">
      <c r="A10" s="35" t="s">
        <v>74</v>
      </c>
      <c r="B10" s="34">
        <f t="shared" si="2"/>
        <v>0</v>
      </c>
      <c r="C10" s="34">
        <f t="shared" si="2"/>
        <v>0</v>
      </c>
      <c r="D10" s="34">
        <f t="shared" si="2"/>
        <v>35.146000000000001</v>
      </c>
      <c r="E10" s="34">
        <f t="shared" si="2"/>
        <v>31.105</v>
      </c>
      <c r="F10" s="34">
        <f t="shared" si="2"/>
        <v>34.488</v>
      </c>
      <c r="G10" s="34">
        <f>G5/1000</f>
        <v>35.585999999999999</v>
      </c>
      <c r="H10" s="34">
        <f t="shared" ref="H10:AD10" si="4">H5/1000</f>
        <v>34.228999999999999</v>
      </c>
      <c r="I10" s="34">
        <f t="shared" si="4"/>
        <v>34.039000000000001</v>
      </c>
      <c r="J10" s="34">
        <f t="shared" si="4"/>
        <v>33.738</v>
      </c>
      <c r="K10" s="34">
        <f t="shared" si="4"/>
        <v>31.366</v>
      </c>
      <c r="L10" s="34">
        <f t="shared" si="4"/>
        <v>31.236000000000001</v>
      </c>
      <c r="M10" s="34">
        <f t="shared" si="4"/>
        <v>31.417000000000002</v>
      </c>
      <c r="N10" s="34">
        <f t="shared" si="4"/>
        <v>32.868000000000002</v>
      </c>
      <c r="O10" s="34">
        <f t="shared" si="4"/>
        <v>32.26</v>
      </c>
      <c r="P10" s="34">
        <f t="shared" si="4"/>
        <v>30.216000000000001</v>
      </c>
      <c r="Q10" s="34">
        <f t="shared" si="4"/>
        <v>30.504000000000001</v>
      </c>
      <c r="R10" s="34">
        <f t="shared" si="4"/>
        <v>29.977</v>
      </c>
      <c r="S10" s="34">
        <f t="shared" si="4"/>
        <v>30.167999999999999</v>
      </c>
      <c r="T10" s="34">
        <f t="shared" si="4"/>
        <v>28.291</v>
      </c>
      <c r="U10" s="34">
        <f t="shared" si="4"/>
        <v>28.027000000000001</v>
      </c>
      <c r="V10" s="34">
        <f t="shared" si="4"/>
        <v>28.113</v>
      </c>
      <c r="W10" s="34">
        <f t="shared" si="4"/>
        <v>28.141999999999999</v>
      </c>
      <c r="X10" s="34">
        <f t="shared" si="4"/>
        <v>26.677</v>
      </c>
      <c r="Y10" s="34">
        <f t="shared" si="4"/>
        <v>26.231000000000002</v>
      </c>
      <c r="Z10" s="34">
        <f t="shared" si="4"/>
        <v>26.779</v>
      </c>
      <c r="AA10" s="34">
        <f t="shared" si="4"/>
        <v>26.779</v>
      </c>
      <c r="AB10" s="34">
        <f t="shared" si="4"/>
        <v>26.271999999999998</v>
      </c>
      <c r="AC10" s="34">
        <f t="shared" si="4"/>
        <v>25.356000000000002</v>
      </c>
      <c r="AD10" s="34">
        <f t="shared" si="4"/>
        <v>25.823</v>
      </c>
    </row>
  </sheetData>
  <mergeCells count="7">
    <mergeCell ref="B1:E1"/>
    <mergeCell ref="Z1:AC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rightToLeft="1" workbookViewId="0">
      <pane xSplit="1" topLeftCell="F1" activePane="topRight" state="frozen"/>
      <selection pane="topRight" activeCell="G3" sqref="G3"/>
    </sheetView>
  </sheetViews>
  <sheetFormatPr defaultRowHeight="14.25" x14ac:dyDescent="0.2"/>
  <cols>
    <col min="2" max="2" width="14.5" customWidth="1"/>
    <col min="3" max="4" width="9" customWidth="1"/>
    <col min="5" max="5" width="9.625" customWidth="1"/>
    <col min="6" max="7" width="9" customWidth="1"/>
    <col min="9" max="9" width="11.875" bestFit="1" customWidth="1"/>
    <col min="14" max="14" width="10.5" bestFit="1" customWidth="1"/>
  </cols>
  <sheetData>
    <row r="1" spans="1:19" ht="20.25" x14ac:dyDescent="0.2">
      <c r="A1" s="149"/>
      <c r="B1" s="240" t="s">
        <v>0</v>
      </c>
      <c r="C1" s="241"/>
      <c r="D1" s="241"/>
      <c r="E1" s="241"/>
      <c r="F1" s="241"/>
      <c r="G1" s="242"/>
      <c r="H1" s="243" t="s">
        <v>16</v>
      </c>
      <c r="I1" s="244"/>
      <c r="J1" s="244"/>
      <c r="K1" s="244"/>
      <c r="L1" s="244"/>
      <c r="M1" s="245"/>
      <c r="N1" s="246" t="s">
        <v>15</v>
      </c>
      <c r="O1" s="247"/>
      <c r="P1" s="247"/>
      <c r="Q1" s="247"/>
      <c r="R1" s="247"/>
      <c r="S1" s="248"/>
    </row>
    <row r="2" spans="1:19" ht="60" x14ac:dyDescent="0.2">
      <c r="A2" s="150"/>
      <c r="B2" s="112" t="s">
        <v>103</v>
      </c>
      <c r="C2" s="112" t="s">
        <v>5</v>
      </c>
      <c r="D2" s="112" t="s">
        <v>104</v>
      </c>
      <c r="E2" s="112" t="s">
        <v>105</v>
      </c>
      <c r="F2" s="112" t="s">
        <v>106</v>
      </c>
      <c r="G2" s="112" t="s">
        <v>107</v>
      </c>
      <c r="H2" s="112" t="s">
        <v>103</v>
      </c>
      <c r="I2" s="112" t="s">
        <v>5</v>
      </c>
      <c r="J2" s="112" t="s">
        <v>104</v>
      </c>
      <c r="K2" s="112" t="s">
        <v>105</v>
      </c>
      <c r="L2" s="112" t="s">
        <v>106</v>
      </c>
      <c r="M2" s="112" t="s">
        <v>107</v>
      </c>
      <c r="N2" s="112" t="s">
        <v>103</v>
      </c>
      <c r="O2" s="112" t="s">
        <v>5</v>
      </c>
      <c r="P2" s="112" t="s">
        <v>104</v>
      </c>
      <c r="Q2" s="112" t="s">
        <v>105</v>
      </c>
      <c r="R2" s="112" t="s">
        <v>106</v>
      </c>
      <c r="S2" s="112" t="s">
        <v>107</v>
      </c>
    </row>
    <row r="3" spans="1:19" ht="18.75" x14ac:dyDescent="0.2">
      <c r="A3" s="114">
        <v>2015</v>
      </c>
      <c r="B3" s="151">
        <v>0.44800000000000001</v>
      </c>
      <c r="C3" s="152">
        <v>1194800</v>
      </c>
      <c r="D3" s="151">
        <v>0.23200000000000001</v>
      </c>
      <c r="E3" s="152">
        <v>277600</v>
      </c>
      <c r="F3" s="151">
        <f>1-D3</f>
        <v>0.76800000000000002</v>
      </c>
      <c r="G3" s="152">
        <f>F3*C3</f>
        <v>917606.40000000002</v>
      </c>
      <c r="H3" s="151">
        <v>0.47199999999999998</v>
      </c>
      <c r="I3" s="152">
        <v>771400</v>
      </c>
      <c r="J3" s="151">
        <v>0.16800000000000001</v>
      </c>
      <c r="K3" s="152">
        <f>I3*J3</f>
        <v>129595.20000000001</v>
      </c>
      <c r="L3" s="151">
        <f>1-J3</f>
        <v>0.83199999999999996</v>
      </c>
      <c r="M3" s="152">
        <f>L3*I3</f>
        <v>641804.79999999993</v>
      </c>
      <c r="N3" s="151">
        <v>0.41</v>
      </c>
      <c r="O3" s="152">
        <v>423400</v>
      </c>
      <c r="P3" s="151">
        <v>0.34799999999999998</v>
      </c>
      <c r="Q3" s="152">
        <v>147500</v>
      </c>
      <c r="R3" s="151">
        <v>0.65200000000000002</v>
      </c>
      <c r="S3" s="152">
        <v>276000</v>
      </c>
    </row>
    <row r="4" spans="1:19" ht="18.75" x14ac:dyDescent="0.2">
      <c r="A4" s="114">
        <v>2016</v>
      </c>
      <c r="B4" s="151">
        <v>0.44400000000000001</v>
      </c>
      <c r="C4" s="152">
        <v>1219800</v>
      </c>
      <c r="D4" s="151">
        <v>0.24099999999999999</v>
      </c>
      <c r="E4" s="152">
        <v>295900</v>
      </c>
      <c r="F4" s="151">
        <f>1-D4</f>
        <v>0.75900000000000001</v>
      </c>
      <c r="G4" s="152">
        <f>F4*C4</f>
        <v>925828.2</v>
      </c>
      <c r="H4" s="151">
        <v>0.46300000000000002</v>
      </c>
      <c r="I4" s="152">
        <v>776700</v>
      </c>
      <c r="J4" s="151">
        <v>0.17599999999999999</v>
      </c>
      <c r="K4" s="152">
        <f>I4*J4</f>
        <v>136699.19999999998</v>
      </c>
      <c r="L4" s="151">
        <f>1-J4</f>
        <v>0.82400000000000007</v>
      </c>
      <c r="M4" s="152">
        <f>L4*I4</f>
        <v>640000.80000000005</v>
      </c>
      <c r="N4" s="151">
        <v>0.41499999999999998</v>
      </c>
      <c r="O4" s="152">
        <v>443100</v>
      </c>
      <c r="P4" s="151">
        <v>0.35399999999999998</v>
      </c>
      <c r="Q4" s="152">
        <v>156900</v>
      </c>
      <c r="R4" s="151">
        <v>0.64600000000000002</v>
      </c>
      <c r="S4" s="152">
        <v>286200</v>
      </c>
    </row>
    <row r="5" spans="1:19" ht="18.75" customHeight="1" x14ac:dyDescent="0.2">
      <c r="A5" s="114">
        <v>2017</v>
      </c>
      <c r="B5" s="151">
        <v>0.44600000000000001</v>
      </c>
      <c r="C5" s="152">
        <v>1256300</v>
      </c>
      <c r="D5" s="151">
        <v>0.26</v>
      </c>
      <c r="E5" s="152">
        <v>327800</v>
      </c>
      <c r="F5" s="151">
        <f>1-D5</f>
        <v>0.74</v>
      </c>
      <c r="G5" s="152">
        <f>F5*C5</f>
        <v>929662</v>
      </c>
      <c r="H5" s="151">
        <v>0.46700000000000003</v>
      </c>
      <c r="I5" s="152">
        <v>800000</v>
      </c>
      <c r="J5" s="151">
        <v>0.184</v>
      </c>
      <c r="K5" s="152">
        <f>I5*J5</f>
        <v>147200</v>
      </c>
      <c r="L5" s="151">
        <f>1-J5</f>
        <v>0.81600000000000006</v>
      </c>
      <c r="M5" s="152">
        <f>L5*I5</f>
        <v>652800</v>
      </c>
      <c r="N5" s="151">
        <v>0.41399999999999998</v>
      </c>
      <c r="O5" s="152">
        <v>456300</v>
      </c>
      <c r="P5" s="151">
        <v>0.38800000000000001</v>
      </c>
      <c r="Q5" s="152">
        <v>177200</v>
      </c>
      <c r="R5" s="151">
        <v>0.61199999999999999</v>
      </c>
      <c r="S5" s="152">
        <v>279100</v>
      </c>
    </row>
    <row r="6" spans="1:19" ht="18.75" customHeight="1" x14ac:dyDescent="0.2">
      <c r="A6" s="114">
        <v>2018</v>
      </c>
      <c r="B6" s="151">
        <v>0.442</v>
      </c>
      <c r="C6" s="152">
        <v>1254800</v>
      </c>
      <c r="D6" s="151">
        <v>0.26800000000000002</v>
      </c>
      <c r="E6" s="152">
        <v>339800</v>
      </c>
      <c r="F6" s="151">
        <f>1-D6</f>
        <v>0.73199999999999998</v>
      </c>
      <c r="G6" s="152">
        <f>F6*C6</f>
        <v>918513.6</v>
      </c>
      <c r="H6" s="151">
        <v>0.47199999999999998</v>
      </c>
      <c r="I6" s="152">
        <v>807800</v>
      </c>
      <c r="J6" s="151">
        <v>0.17299999999999999</v>
      </c>
      <c r="K6" s="152">
        <f>I6*J6</f>
        <v>139749.4</v>
      </c>
      <c r="L6" s="151">
        <f>1-J6</f>
        <v>0.82699999999999996</v>
      </c>
      <c r="M6" s="152">
        <f>L6*I6</f>
        <v>668050.6</v>
      </c>
      <c r="N6" s="151">
        <v>0.39600000000000002</v>
      </c>
      <c r="O6" s="152">
        <v>447000</v>
      </c>
      <c r="P6" s="151">
        <v>0.43099999999999999</v>
      </c>
      <c r="Q6" s="152">
        <v>192700</v>
      </c>
      <c r="R6" s="151">
        <v>0.56899999999999995</v>
      </c>
      <c r="S6" s="152">
        <v>254300</v>
      </c>
    </row>
    <row r="7" spans="1:19" ht="18.75" customHeight="1" x14ac:dyDescent="0.2">
      <c r="A7" s="114">
        <v>2019</v>
      </c>
      <c r="B7" s="151">
        <v>0.44800000000000001</v>
      </c>
      <c r="C7" s="152">
        <f>I7+O7</f>
        <v>1290300</v>
      </c>
      <c r="D7" s="151">
        <v>0.26300000000000001</v>
      </c>
      <c r="E7" s="152">
        <f>D7*C7</f>
        <v>339348.9</v>
      </c>
      <c r="F7" s="151">
        <f>1-D7</f>
        <v>0.73699999999999999</v>
      </c>
      <c r="G7" s="152">
        <f>F7*C7</f>
        <v>950951.1</v>
      </c>
      <c r="H7" s="151">
        <v>0.47399999999999998</v>
      </c>
      <c r="I7" s="152">
        <v>813800</v>
      </c>
      <c r="J7" s="151">
        <v>0.14599999999999999</v>
      </c>
      <c r="K7" s="152">
        <f>I7*J7</f>
        <v>118814.79999999999</v>
      </c>
      <c r="L7" s="151">
        <f>1-J7</f>
        <v>0.85399999999999998</v>
      </c>
      <c r="M7" s="152">
        <f>L7*I7</f>
        <v>694985.2</v>
      </c>
      <c r="N7" s="151">
        <v>0.40899999999999997</v>
      </c>
      <c r="O7" s="152">
        <v>476500</v>
      </c>
      <c r="P7" s="151">
        <v>0.45100000000000001</v>
      </c>
      <c r="Q7" s="152">
        <v>215100</v>
      </c>
      <c r="R7" s="151">
        <v>0.54900000000000004</v>
      </c>
      <c r="S7" s="152">
        <f>O7-Q7</f>
        <v>261400</v>
      </c>
    </row>
    <row r="10" spans="1:19" ht="15" customHeight="1" x14ac:dyDescent="0.2"/>
    <row r="11" spans="1:19" ht="15" customHeight="1" x14ac:dyDescent="0.2"/>
    <row r="12" spans="1:19" ht="15" customHeight="1" x14ac:dyDescent="0.2"/>
    <row r="13" spans="1:19" ht="15" customHeight="1" x14ac:dyDescent="0.2"/>
    <row r="16" spans="1:19" ht="15" customHeight="1" x14ac:dyDescent="0.2"/>
    <row r="17" ht="15" customHeight="1" x14ac:dyDescent="0.2"/>
    <row r="18" ht="15" customHeight="1" x14ac:dyDescent="0.2"/>
    <row r="19" ht="15" customHeight="1" x14ac:dyDescent="0.2"/>
  </sheetData>
  <mergeCells count="3">
    <mergeCell ref="B1:G1"/>
    <mergeCell ref="H1:M1"/>
    <mergeCell ref="N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rightToLeft="1" topLeftCell="A4" workbookViewId="0">
      <selection activeCell="B8" sqref="B8"/>
    </sheetView>
  </sheetViews>
  <sheetFormatPr defaultRowHeight="14.25" x14ac:dyDescent="0.2"/>
  <cols>
    <col min="6" max="14" width="12.375" bestFit="1" customWidth="1"/>
  </cols>
  <sheetData>
    <row r="1" spans="1:15" ht="18.75" x14ac:dyDescent="0.3">
      <c r="D1" s="182">
        <v>2020</v>
      </c>
      <c r="E1" s="183"/>
      <c r="F1" s="183"/>
      <c r="G1" s="184"/>
      <c r="H1" s="182">
        <v>2019</v>
      </c>
      <c r="I1" s="183"/>
      <c r="J1" s="183"/>
      <c r="K1" s="184"/>
      <c r="L1" s="182">
        <v>2018</v>
      </c>
      <c r="M1" s="183"/>
      <c r="N1" s="183"/>
      <c r="O1" s="184"/>
    </row>
    <row r="2" spans="1:15" ht="18.75" x14ac:dyDescent="0.3">
      <c r="D2" s="120" t="s">
        <v>108</v>
      </c>
      <c r="E2" s="120" t="s">
        <v>109</v>
      </c>
      <c r="F2" s="120" t="s">
        <v>110</v>
      </c>
      <c r="G2" s="120" t="s">
        <v>111</v>
      </c>
      <c r="H2" s="120" t="s">
        <v>108</v>
      </c>
      <c r="I2" s="120" t="s">
        <v>109</v>
      </c>
      <c r="J2" s="120" t="s">
        <v>110</v>
      </c>
      <c r="K2" s="120" t="s">
        <v>111</v>
      </c>
      <c r="L2" s="120" t="s">
        <v>108</v>
      </c>
      <c r="M2" s="120" t="s">
        <v>109</v>
      </c>
      <c r="N2" s="120" t="s">
        <v>110</v>
      </c>
      <c r="O2" s="120" t="s">
        <v>111</v>
      </c>
    </row>
    <row r="3" spans="1:15" ht="30" x14ac:dyDescent="0.25">
      <c r="A3" s="190" t="s">
        <v>0</v>
      </c>
      <c r="B3" t="s">
        <v>114</v>
      </c>
      <c r="C3" s="119" t="s">
        <v>113</v>
      </c>
      <c r="D3" s="85">
        <f>D5+D8</f>
        <v>0</v>
      </c>
      <c r="E3" s="85">
        <f>E5+E8</f>
        <v>119300</v>
      </c>
      <c r="F3" s="85">
        <f>F5+F8</f>
        <v>264100</v>
      </c>
      <c r="G3" s="85">
        <v>88600</v>
      </c>
      <c r="H3" s="85">
        <v>50000</v>
      </c>
      <c r="I3" s="85">
        <v>99300</v>
      </c>
      <c r="J3" s="85">
        <v>70100</v>
      </c>
      <c r="K3" s="85">
        <v>55600</v>
      </c>
      <c r="L3" s="85">
        <v>48300</v>
      </c>
      <c r="M3" s="85">
        <v>87800</v>
      </c>
      <c r="N3" s="85">
        <v>67600</v>
      </c>
      <c r="O3" s="85">
        <v>62300</v>
      </c>
    </row>
    <row r="4" spans="1:15" ht="45" x14ac:dyDescent="0.25">
      <c r="A4" s="190"/>
      <c r="C4" s="119" t="s">
        <v>116</v>
      </c>
      <c r="E4" s="102">
        <v>0.37565854775902879</v>
      </c>
      <c r="F4" s="102">
        <v>0.43496057867957705</v>
      </c>
      <c r="G4" s="102">
        <v>0.31565262610504419</v>
      </c>
      <c r="H4" s="102">
        <v>0.27629376228255331</v>
      </c>
      <c r="I4" s="102">
        <v>0.3188171252022951</v>
      </c>
      <c r="J4" s="102">
        <v>0.31238885595732069</v>
      </c>
      <c r="K4" s="102">
        <v>0.30898292501855978</v>
      </c>
      <c r="L4" s="102">
        <v>0.27895411046643054</v>
      </c>
      <c r="M4" s="102">
        <v>0.33569254185692543</v>
      </c>
      <c r="N4" s="102">
        <v>0.32763914036054476</v>
      </c>
      <c r="O4" s="102">
        <v>0.31409927045377051</v>
      </c>
    </row>
    <row r="5" spans="1:15" ht="28.5" x14ac:dyDescent="0.2">
      <c r="A5" s="187" t="s">
        <v>16</v>
      </c>
      <c r="B5" t="s">
        <v>114</v>
      </c>
      <c r="C5" s="133" t="s">
        <v>113</v>
      </c>
      <c r="D5" s="105"/>
      <c r="E5" s="105">
        <v>58700</v>
      </c>
      <c r="F5" s="105">
        <v>204600</v>
      </c>
      <c r="G5" s="105">
        <v>43600</v>
      </c>
      <c r="H5" s="105">
        <v>14400</v>
      </c>
      <c r="I5" s="105">
        <v>44200</v>
      </c>
      <c r="J5" s="105">
        <v>27300</v>
      </c>
      <c r="K5" s="105">
        <v>14200</v>
      </c>
      <c r="L5" s="105">
        <v>8400</v>
      </c>
      <c r="M5" s="105">
        <v>36000</v>
      </c>
      <c r="N5" s="105">
        <v>23500</v>
      </c>
      <c r="O5" s="105">
        <v>11600</v>
      </c>
    </row>
    <row r="6" spans="1:15" ht="45" x14ac:dyDescent="0.25">
      <c r="A6" s="188"/>
      <c r="C6" s="119" t="s">
        <v>116</v>
      </c>
      <c r="E6" s="102">
        <v>0.25351314596554853</v>
      </c>
      <c r="F6" s="102">
        <v>0.40522219432588502</v>
      </c>
      <c r="G6" s="102">
        <v>0.19124319419237751</v>
      </c>
      <c r="H6" s="102">
        <v>0.15327313769751694</v>
      </c>
      <c r="I6" s="102">
        <v>0.1836200022781638</v>
      </c>
      <c r="J6" s="102">
        <v>0.18122940574934668</v>
      </c>
      <c r="K6" s="102">
        <v>0.17988394584139264</v>
      </c>
      <c r="L6" s="102">
        <v>0.16723549488054607</v>
      </c>
      <c r="M6" s="102">
        <v>0.2118163949589548</v>
      </c>
      <c r="N6" s="102">
        <v>0.21373586721193169</v>
      </c>
      <c r="O6" s="102">
        <v>0.1949624724708594</v>
      </c>
    </row>
    <row r="7" spans="1:15" ht="30" x14ac:dyDescent="0.25">
      <c r="A7" s="189"/>
      <c r="C7" s="165" t="s">
        <v>117</v>
      </c>
      <c r="E7" s="102">
        <v>0.21294197642792384</v>
      </c>
      <c r="F7" s="102">
        <v>0.42592072159389371</v>
      </c>
      <c r="G7" s="102">
        <v>0.14199999999999999</v>
      </c>
      <c r="H7" s="102"/>
      <c r="I7" s="102"/>
      <c r="J7" s="102"/>
      <c r="K7" s="102"/>
      <c r="L7" s="102"/>
      <c r="M7" s="102"/>
      <c r="N7" s="102"/>
      <c r="O7" s="102"/>
    </row>
    <row r="8" spans="1:15" ht="28.5" x14ac:dyDescent="0.2">
      <c r="A8" s="185" t="s">
        <v>15</v>
      </c>
      <c r="B8" t="s">
        <v>114</v>
      </c>
      <c r="C8" s="132" t="s">
        <v>113</v>
      </c>
      <c r="D8" s="105"/>
      <c r="E8" s="105">
        <v>60600</v>
      </c>
      <c r="F8" s="105">
        <v>59500</v>
      </c>
      <c r="G8" s="105">
        <v>45000</v>
      </c>
      <c r="H8" s="105">
        <v>35600</v>
      </c>
      <c r="I8" s="105">
        <v>55100</v>
      </c>
      <c r="J8" s="105">
        <v>42800</v>
      </c>
      <c r="K8" s="105">
        <v>41400</v>
      </c>
      <c r="L8" s="105">
        <v>39900</v>
      </c>
      <c r="M8" s="105">
        <v>51800</v>
      </c>
      <c r="N8" s="105">
        <v>44100</v>
      </c>
      <c r="O8" s="105">
        <v>50700</v>
      </c>
    </row>
    <row r="9" spans="1:15" ht="45" x14ac:dyDescent="0.25">
      <c r="A9" s="186"/>
      <c r="C9" s="119" t="s">
        <v>116</v>
      </c>
      <c r="E9" s="102">
        <v>0.62804307116104874</v>
      </c>
      <c r="F9" s="102">
        <v>0.63530834340991538</v>
      </c>
      <c r="G9" s="102">
        <v>0.5517761033369214</v>
      </c>
      <c r="H9" s="102">
        <v>0.49969255995080958</v>
      </c>
      <c r="I9" s="102">
        <v>0.56531671858774668</v>
      </c>
      <c r="J9" s="102">
        <v>0.55825346112886054</v>
      </c>
      <c r="K9" s="102">
        <v>0.55137791070284126</v>
      </c>
      <c r="L9" s="102">
        <v>0.49810310198616381</v>
      </c>
      <c r="M9" s="102">
        <v>0.57425963037185479</v>
      </c>
      <c r="N9" s="102">
        <v>0.543403964456596</v>
      </c>
      <c r="O9" s="102">
        <v>0.52918799067253819</v>
      </c>
    </row>
    <row r="10" spans="1:15" ht="30.75" thickBot="1" x14ac:dyDescent="0.3">
      <c r="A10" s="186"/>
      <c r="C10" s="165" t="s">
        <v>117</v>
      </c>
      <c r="E10" s="102">
        <v>0.56789534045736911</v>
      </c>
      <c r="F10" s="102">
        <v>0.59447775511490475</v>
      </c>
      <c r="G10" s="102">
        <v>0.45500000000000002</v>
      </c>
    </row>
    <row r="11" spans="1:15" ht="29.25" thickBot="1" x14ac:dyDescent="0.25">
      <c r="A11" s="185" t="s">
        <v>68</v>
      </c>
      <c r="B11" t="s">
        <v>114</v>
      </c>
      <c r="C11" s="132" t="s">
        <v>10</v>
      </c>
      <c r="D11" s="105"/>
      <c r="E11" s="166">
        <v>5.0999999999999997E-2</v>
      </c>
      <c r="F11" s="166">
        <v>0.04</v>
      </c>
      <c r="G11" s="166">
        <v>3.4000000000000002E-2</v>
      </c>
      <c r="H11" s="166">
        <v>3.7999999999999999E-2</v>
      </c>
      <c r="I11" s="166">
        <v>3.9E-2</v>
      </c>
      <c r="J11" s="166">
        <v>3.6999999999999998E-2</v>
      </c>
      <c r="K11" s="166">
        <v>3.9E-2</v>
      </c>
      <c r="L11" s="166">
        <v>4.2999999999999997E-2</v>
      </c>
      <c r="M11" s="166">
        <v>4.2999999999999997E-2</v>
      </c>
      <c r="N11" s="166">
        <v>3.7999999999999999E-2</v>
      </c>
      <c r="O11" s="166">
        <v>3.5999999999999997E-2</v>
      </c>
    </row>
    <row r="12" spans="1:15" ht="30" x14ac:dyDescent="0.25">
      <c r="A12" s="186"/>
      <c r="C12" s="165" t="s">
        <v>117</v>
      </c>
      <c r="E12" s="102">
        <v>0.125</v>
      </c>
      <c r="F12" s="102">
        <v>0.23499999999999999</v>
      </c>
      <c r="G12" s="102">
        <v>3.4000000000000002E-2</v>
      </c>
    </row>
  </sheetData>
  <mergeCells count="7">
    <mergeCell ref="L1:O1"/>
    <mergeCell ref="A8:A10"/>
    <mergeCell ref="A5:A7"/>
    <mergeCell ref="A11:A12"/>
    <mergeCell ref="A3:A4"/>
    <mergeCell ref="D1:G1"/>
    <mergeCell ref="H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rightToLeft="1" zoomScale="60" zoomScaleNormal="60" workbookViewId="0">
      <pane ySplit="1" topLeftCell="A24" activePane="bottomLeft" state="frozen"/>
      <selection activeCell="N3" activeCellId="1" sqref="N3 N3"/>
      <selection pane="bottomLeft" activeCell="F25" sqref="E25:F34"/>
    </sheetView>
  </sheetViews>
  <sheetFormatPr defaultRowHeight="14.25" x14ac:dyDescent="0.2"/>
  <cols>
    <col min="1" max="1" width="14.375" customWidth="1"/>
    <col min="2" max="6" width="12.75" customWidth="1"/>
    <col min="7" max="7" width="13.125" bestFit="1" customWidth="1"/>
    <col min="8" max="9" width="10.875" bestFit="1" customWidth="1"/>
    <col min="10" max="10" width="13.25" customWidth="1"/>
    <col min="11" max="18" width="10.875" bestFit="1" customWidth="1"/>
    <col min="20" max="20" width="11.375" bestFit="1" customWidth="1"/>
    <col min="21" max="21" width="12.875" customWidth="1"/>
  </cols>
  <sheetData>
    <row r="1" spans="1:19" ht="20.25" x14ac:dyDescent="0.3">
      <c r="A1" s="155"/>
      <c r="C1" s="155"/>
      <c r="D1" s="191">
        <v>2020</v>
      </c>
      <c r="E1" s="192"/>
      <c r="F1" s="192"/>
      <c r="G1" s="193"/>
      <c r="H1" s="194">
        <v>2019</v>
      </c>
      <c r="I1" s="195"/>
      <c r="J1" s="195"/>
      <c r="K1" s="196"/>
      <c r="L1" s="194">
        <v>2018</v>
      </c>
      <c r="M1" s="195"/>
      <c r="N1" s="195"/>
      <c r="O1" s="196"/>
      <c r="P1" s="194">
        <v>2017</v>
      </c>
      <c r="Q1" s="195"/>
      <c r="R1" s="195"/>
      <c r="S1" s="196"/>
    </row>
    <row r="2" spans="1:19" ht="21" thickBot="1" x14ac:dyDescent="0.35">
      <c r="A2" s="156"/>
      <c r="C2" s="156"/>
      <c r="D2" s="135" t="s">
        <v>1</v>
      </c>
      <c r="E2" s="135" t="s">
        <v>4</v>
      </c>
      <c r="F2" s="135" t="s">
        <v>3</v>
      </c>
      <c r="G2" s="135" t="s">
        <v>2</v>
      </c>
      <c r="H2" s="135" t="s">
        <v>1</v>
      </c>
      <c r="I2" s="135" t="s">
        <v>4</v>
      </c>
      <c r="J2" s="135" t="s">
        <v>3</v>
      </c>
      <c r="K2" s="135" t="s">
        <v>2</v>
      </c>
      <c r="L2" s="135" t="s">
        <v>1</v>
      </c>
      <c r="M2" s="135" t="s">
        <v>4</v>
      </c>
      <c r="N2" s="135" t="s">
        <v>3</v>
      </c>
      <c r="O2" s="135" t="s">
        <v>2</v>
      </c>
      <c r="P2" s="135" t="s">
        <v>1</v>
      </c>
      <c r="Q2" s="135" t="s">
        <v>4</v>
      </c>
      <c r="R2" s="135" t="s">
        <v>3</v>
      </c>
      <c r="S2" s="135" t="s">
        <v>2</v>
      </c>
    </row>
    <row r="3" spans="1:19" ht="38.25" thickTop="1" x14ac:dyDescent="0.2">
      <c r="A3" s="200" t="s">
        <v>28</v>
      </c>
      <c r="B3" t="s">
        <v>114</v>
      </c>
      <c r="C3" s="3" t="s">
        <v>14</v>
      </c>
      <c r="D3" s="75"/>
      <c r="E3" s="75"/>
      <c r="F3" s="75"/>
      <c r="G3" s="75">
        <v>1580100</v>
      </c>
      <c r="H3" s="75">
        <v>1568800</v>
      </c>
      <c r="I3" s="75">
        <v>1557400</v>
      </c>
      <c r="J3" s="75">
        <v>1546300</v>
      </c>
      <c r="K3" s="75">
        <v>1539100</v>
      </c>
      <c r="L3" s="75">
        <v>1524585.9425033801</v>
      </c>
      <c r="M3" s="75">
        <v>1517573.5123871267</v>
      </c>
      <c r="N3" s="75">
        <v>1506442.5192519254</v>
      </c>
      <c r="O3" s="75">
        <v>1494421.7757097925</v>
      </c>
      <c r="P3" s="75">
        <v>1483748.2696152991</v>
      </c>
      <c r="Q3" s="75">
        <v>1474032.619189031</v>
      </c>
      <c r="R3" s="75">
        <v>1464613.4239592184</v>
      </c>
      <c r="S3" s="75">
        <v>1454164.3108496973</v>
      </c>
    </row>
    <row r="4" spans="1:19" ht="56.25" x14ac:dyDescent="0.2">
      <c r="A4" s="201"/>
      <c r="C4" s="4" t="s">
        <v>5</v>
      </c>
      <c r="D4" s="75"/>
      <c r="E4" s="75"/>
      <c r="F4" s="75"/>
      <c r="G4" s="75">
        <v>1078300</v>
      </c>
      <c r="H4" s="75">
        <v>1105000</v>
      </c>
      <c r="I4" s="75">
        <v>1095400</v>
      </c>
      <c r="J4" s="75">
        <v>1071800</v>
      </c>
      <c r="K4" s="75">
        <v>1065300</v>
      </c>
      <c r="L4" s="75">
        <v>1057900</v>
      </c>
      <c r="M4" s="75">
        <v>1060800</v>
      </c>
      <c r="N4" s="75">
        <v>1019700</v>
      </c>
      <c r="O4" s="75">
        <v>1024727</v>
      </c>
      <c r="P4" s="75">
        <v>1032500</v>
      </c>
      <c r="Q4" s="75">
        <v>1047000</v>
      </c>
      <c r="R4" s="75">
        <v>1016900</v>
      </c>
      <c r="S4" s="75">
        <v>1016100</v>
      </c>
    </row>
    <row r="5" spans="1:19" ht="56.25" x14ac:dyDescent="0.2">
      <c r="A5" s="201"/>
      <c r="C5" s="5" t="s">
        <v>6</v>
      </c>
      <c r="D5" s="76"/>
      <c r="E5" s="76"/>
      <c r="F5" s="76"/>
      <c r="G5" s="76">
        <v>0.68200000000000005</v>
      </c>
      <c r="H5" s="76">
        <v>0.70399999999999996</v>
      </c>
      <c r="I5" s="76">
        <v>0.70299999999999996</v>
      </c>
      <c r="J5" s="76">
        <v>0.69299999999999995</v>
      </c>
      <c r="K5" s="76">
        <v>0.69199999999999995</v>
      </c>
      <c r="L5" s="76">
        <v>0.69399999999999995</v>
      </c>
      <c r="M5" s="76">
        <v>0.69899999999999995</v>
      </c>
      <c r="N5" s="76">
        <v>0.67700000000000005</v>
      </c>
      <c r="O5" s="76">
        <v>0.68600000000000005</v>
      </c>
      <c r="P5" s="76">
        <v>0.69599999999999995</v>
      </c>
      <c r="Q5" s="76">
        <v>0.71</v>
      </c>
      <c r="R5" s="76">
        <v>0.69499999999999995</v>
      </c>
      <c r="S5" s="76">
        <v>0.69899999999999995</v>
      </c>
    </row>
    <row r="6" spans="1:19" ht="56.25" x14ac:dyDescent="0.2">
      <c r="A6" s="201"/>
      <c r="C6" s="4" t="s">
        <v>7</v>
      </c>
      <c r="D6" s="75"/>
      <c r="E6" s="75"/>
      <c r="F6" s="75"/>
      <c r="G6" s="75">
        <v>501800</v>
      </c>
      <c r="H6" s="75">
        <v>463800</v>
      </c>
      <c r="I6" s="75">
        <v>462000</v>
      </c>
      <c r="J6" s="75">
        <v>474500</v>
      </c>
      <c r="K6" s="75">
        <v>473800</v>
      </c>
      <c r="L6" s="75">
        <v>466685.94250338012</v>
      </c>
      <c r="M6" s="75">
        <v>456773.51238712668</v>
      </c>
      <c r="N6" s="75">
        <v>486742.51925192529</v>
      </c>
      <c r="O6" s="75">
        <v>469694.77570979239</v>
      </c>
      <c r="P6" s="75">
        <v>451248.26961529918</v>
      </c>
      <c r="Q6" s="75">
        <v>427032.6191890309</v>
      </c>
      <c r="R6" s="75">
        <v>447713.42395921843</v>
      </c>
      <c r="S6" s="75">
        <v>438064.31084969745</v>
      </c>
    </row>
    <row r="7" spans="1:19" ht="37.5" x14ac:dyDescent="0.2">
      <c r="A7" s="201"/>
      <c r="C7" s="16" t="s">
        <v>8</v>
      </c>
      <c r="D7" s="75"/>
      <c r="E7" s="75"/>
      <c r="F7" s="75"/>
      <c r="G7" s="75">
        <v>834500</v>
      </c>
      <c r="H7" s="75">
        <v>858800</v>
      </c>
      <c r="I7" s="75">
        <v>855900</v>
      </c>
      <c r="J7" s="75">
        <v>825500</v>
      </c>
      <c r="K7" s="75">
        <v>801300</v>
      </c>
      <c r="L7" s="75">
        <v>842078.31763380044</v>
      </c>
      <c r="M7" s="75">
        <v>819511.91626408999</v>
      </c>
      <c r="N7" s="75">
        <v>780824.54566596891</v>
      </c>
      <c r="O7" s="75">
        <v>787090.08267297863</v>
      </c>
      <c r="P7" s="75">
        <v>813435.3801169591</v>
      </c>
      <c r="Q7" s="75">
        <v>812282.28317272058</v>
      </c>
      <c r="R7" s="75">
        <v>794603.79823302873</v>
      </c>
      <c r="S7" s="75">
        <v>808614.84967718087</v>
      </c>
    </row>
    <row r="8" spans="1:19" ht="37.5" x14ac:dyDescent="0.2">
      <c r="A8" s="201"/>
      <c r="C8" s="6" t="s">
        <v>13</v>
      </c>
      <c r="D8" s="76"/>
      <c r="E8" s="76"/>
      <c r="F8" s="76"/>
      <c r="G8" s="76">
        <v>0.77400000000000002</v>
      </c>
      <c r="H8" s="76">
        <v>0.77700000000000002</v>
      </c>
      <c r="I8" s="76">
        <v>0.78100000000000003</v>
      </c>
      <c r="J8" s="76">
        <v>0.77</v>
      </c>
      <c r="K8" s="76">
        <v>0.752</v>
      </c>
      <c r="L8" s="76">
        <v>0.79500000000000004</v>
      </c>
      <c r="M8" s="76">
        <v>0.77300000000000002</v>
      </c>
      <c r="N8" s="76">
        <v>0.76700000000000002</v>
      </c>
      <c r="O8" s="76">
        <v>0.76900000000000002</v>
      </c>
      <c r="P8" s="76">
        <v>0.78700000000000003</v>
      </c>
      <c r="Q8" s="76">
        <v>0.77700000000000002</v>
      </c>
      <c r="R8" s="76">
        <v>0.78</v>
      </c>
      <c r="S8" s="76">
        <v>0.79500000000000004</v>
      </c>
    </row>
    <row r="9" spans="1:19" ht="56.25" x14ac:dyDescent="0.2">
      <c r="A9" s="201"/>
      <c r="C9" s="6" t="s">
        <v>11</v>
      </c>
      <c r="D9" s="75"/>
      <c r="E9" s="75"/>
      <c r="F9" s="75"/>
      <c r="G9" s="75">
        <v>13600</v>
      </c>
      <c r="H9" s="75">
        <v>18800</v>
      </c>
      <c r="I9" s="75">
        <v>17000</v>
      </c>
      <c r="J9" s="75">
        <v>16000</v>
      </c>
      <c r="K9" s="75">
        <v>18300</v>
      </c>
      <c r="L9" s="75" t="s">
        <v>91</v>
      </c>
      <c r="M9" s="75" t="s">
        <v>91</v>
      </c>
      <c r="N9" s="75" t="s">
        <v>91</v>
      </c>
      <c r="O9" s="75" t="s">
        <v>91</v>
      </c>
      <c r="P9" s="75" t="s">
        <v>91</v>
      </c>
      <c r="Q9" s="75" t="s">
        <v>91</v>
      </c>
      <c r="R9" s="75" t="s">
        <v>91</v>
      </c>
      <c r="S9" s="75" t="s">
        <v>91</v>
      </c>
    </row>
    <row r="10" spans="1:19" ht="56.25" x14ac:dyDescent="0.2">
      <c r="A10" s="201"/>
      <c r="C10" s="6" t="s">
        <v>12</v>
      </c>
      <c r="D10" s="76"/>
      <c r="E10" s="76"/>
      <c r="F10" s="76"/>
      <c r="G10" s="76">
        <v>1.2999999999999999E-2</v>
      </c>
      <c r="H10" s="76">
        <v>1.7000000000000001E-2</v>
      </c>
      <c r="I10" s="76">
        <v>1.6E-2</v>
      </c>
      <c r="J10" s="76">
        <v>1.4999999999999999E-2</v>
      </c>
      <c r="K10" s="76">
        <v>1.7000000000000001E-2</v>
      </c>
      <c r="L10" s="76" t="s">
        <v>91</v>
      </c>
      <c r="M10" s="76" t="s">
        <v>91</v>
      </c>
      <c r="N10" s="76" t="s">
        <v>91</v>
      </c>
      <c r="O10" s="76" t="s">
        <v>91</v>
      </c>
      <c r="P10" s="76" t="s">
        <v>91</v>
      </c>
      <c r="Q10" s="76" t="s">
        <v>91</v>
      </c>
      <c r="R10" s="76" t="s">
        <v>91</v>
      </c>
      <c r="S10" s="76" t="s">
        <v>91</v>
      </c>
    </row>
    <row r="11" spans="1:19" ht="37.5" x14ac:dyDescent="0.2">
      <c r="A11" s="201"/>
      <c r="C11" s="16" t="s">
        <v>9</v>
      </c>
      <c r="D11" s="75"/>
      <c r="E11" s="75"/>
      <c r="F11" s="75"/>
      <c r="G11" s="75">
        <v>230200</v>
      </c>
      <c r="H11" s="75">
        <v>227400</v>
      </c>
      <c r="I11" s="75">
        <v>222500</v>
      </c>
      <c r="J11" s="75">
        <v>230300</v>
      </c>
      <c r="K11" s="75">
        <v>245700</v>
      </c>
      <c r="L11" s="75">
        <v>217200</v>
      </c>
      <c r="M11" s="75">
        <v>241100</v>
      </c>
      <c r="N11" s="75">
        <v>238000</v>
      </c>
      <c r="O11" s="75">
        <v>237000</v>
      </c>
      <c r="P11" s="75">
        <v>220300</v>
      </c>
      <c r="Q11" s="75">
        <v>233800</v>
      </c>
      <c r="R11" s="75">
        <v>223300</v>
      </c>
      <c r="S11" s="75">
        <v>208300</v>
      </c>
    </row>
    <row r="12" spans="1:19" ht="37.5" x14ac:dyDescent="0.2">
      <c r="A12" s="201"/>
      <c r="C12" s="16" t="s">
        <v>10</v>
      </c>
      <c r="D12" s="76"/>
      <c r="E12" s="76"/>
      <c r="F12" s="76"/>
      <c r="G12" s="76">
        <v>0.214</v>
      </c>
      <c r="H12" s="76">
        <v>0.20599999999999999</v>
      </c>
      <c r="I12" s="76">
        <v>0.20300000000000001</v>
      </c>
      <c r="J12" s="76">
        <v>0.215</v>
      </c>
      <c r="K12" s="76">
        <v>0.23100000000000001</v>
      </c>
      <c r="L12" s="76">
        <v>0.20499999999999999</v>
      </c>
      <c r="M12" s="76">
        <v>0.22700000000000001</v>
      </c>
      <c r="N12" s="76">
        <v>0.23300000000000001</v>
      </c>
      <c r="O12" s="76">
        <v>0.23100000000000001</v>
      </c>
      <c r="P12" s="76">
        <v>0.21299999999999999</v>
      </c>
      <c r="Q12" s="76">
        <v>0.223</v>
      </c>
      <c r="R12" s="76">
        <v>0.22</v>
      </c>
      <c r="S12" s="76">
        <v>0.20499999999999999</v>
      </c>
    </row>
    <row r="13" spans="1:19" ht="38.25" thickBot="1" x14ac:dyDescent="0.25">
      <c r="A13" s="202"/>
      <c r="C13" s="8" t="s">
        <v>18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38.25" thickTop="1" x14ac:dyDescent="0.2">
      <c r="A14" s="176" t="s">
        <v>27</v>
      </c>
      <c r="B14" t="s">
        <v>114</v>
      </c>
      <c r="C14" s="9" t="s">
        <v>14</v>
      </c>
      <c r="D14" s="75"/>
      <c r="E14" s="75">
        <v>608300</v>
      </c>
      <c r="F14" s="75">
        <v>603400</v>
      </c>
      <c r="G14" s="75">
        <v>598500</v>
      </c>
      <c r="H14" s="75">
        <v>593700</v>
      </c>
      <c r="I14" s="75">
        <v>588800</v>
      </c>
      <c r="J14" s="75">
        <v>584100</v>
      </c>
      <c r="K14" s="75">
        <v>583400</v>
      </c>
      <c r="L14" s="75">
        <v>575250.83612040139</v>
      </c>
      <c r="M14" s="75">
        <v>574716.36952998384</v>
      </c>
      <c r="N14" s="75">
        <v>569636.96369636967</v>
      </c>
      <c r="O14" s="75">
        <v>565480.19017432642</v>
      </c>
      <c r="P14" s="75">
        <v>560808.70917573874</v>
      </c>
      <c r="Q14" s="75">
        <v>556711.91553544498</v>
      </c>
      <c r="R14" s="75">
        <v>552492.21183800627</v>
      </c>
      <c r="S14" s="75">
        <v>547699.38650306745</v>
      </c>
    </row>
    <row r="15" spans="1:19" ht="56.25" x14ac:dyDescent="0.2">
      <c r="A15" s="177"/>
      <c r="C15" s="4" t="s">
        <v>5</v>
      </c>
      <c r="D15" s="75"/>
      <c r="E15" s="75">
        <v>340000</v>
      </c>
      <c r="F15" s="75">
        <v>326200</v>
      </c>
      <c r="G15" s="75">
        <v>355900</v>
      </c>
      <c r="H15" s="75">
        <v>378600</v>
      </c>
      <c r="I15" s="75">
        <v>374800</v>
      </c>
      <c r="J15" s="75">
        <v>355200</v>
      </c>
      <c r="K15" s="75">
        <v>354600</v>
      </c>
      <c r="L15" s="75">
        <v>344000</v>
      </c>
      <c r="M15" s="75">
        <v>354600</v>
      </c>
      <c r="N15" s="75">
        <v>345200</v>
      </c>
      <c r="O15" s="75">
        <v>356818</v>
      </c>
      <c r="P15" s="75">
        <v>360600</v>
      </c>
      <c r="Q15" s="75">
        <v>369100</v>
      </c>
      <c r="R15" s="75">
        <v>354700</v>
      </c>
      <c r="S15" s="75">
        <v>357100</v>
      </c>
    </row>
    <row r="16" spans="1:19" ht="56.25" x14ac:dyDescent="0.2">
      <c r="A16" s="177"/>
      <c r="C16" s="5" t="s">
        <v>6</v>
      </c>
      <c r="D16" s="76"/>
      <c r="E16" s="76">
        <v>0.55900000000000005</v>
      </c>
      <c r="F16" s="76">
        <v>0.54100000000000004</v>
      </c>
      <c r="G16" s="76">
        <v>0.59499999999999997</v>
      </c>
      <c r="H16" s="76">
        <v>0.63800000000000001</v>
      </c>
      <c r="I16" s="76">
        <v>0.63700000000000001</v>
      </c>
      <c r="J16" s="76">
        <v>0.60799999999999998</v>
      </c>
      <c r="K16" s="76">
        <v>0.60799999999999998</v>
      </c>
      <c r="L16" s="76">
        <v>0.59799999999999998</v>
      </c>
      <c r="M16" s="76">
        <v>0.61699999999999999</v>
      </c>
      <c r="N16" s="76">
        <v>0.60599999999999998</v>
      </c>
      <c r="O16" s="76">
        <v>0.63100000000000001</v>
      </c>
      <c r="P16" s="76">
        <v>0.64300000000000002</v>
      </c>
      <c r="Q16" s="76">
        <v>0.66300000000000003</v>
      </c>
      <c r="R16" s="76">
        <v>0.64200000000000002</v>
      </c>
      <c r="S16" s="76">
        <v>0.65200000000000002</v>
      </c>
    </row>
    <row r="17" spans="1:19" ht="56.25" x14ac:dyDescent="0.2">
      <c r="A17" s="177"/>
      <c r="C17" s="4" t="s">
        <v>7</v>
      </c>
      <c r="D17" s="75"/>
      <c r="E17" s="75">
        <v>268300</v>
      </c>
      <c r="F17" s="75">
        <v>277200</v>
      </c>
      <c r="G17" s="75">
        <v>242600</v>
      </c>
      <c r="H17" s="75">
        <v>215100</v>
      </c>
      <c r="I17" s="75">
        <v>214000</v>
      </c>
      <c r="J17" s="75">
        <v>228900</v>
      </c>
      <c r="K17" s="75">
        <v>228800</v>
      </c>
      <c r="L17" s="75">
        <v>231250.83612040136</v>
      </c>
      <c r="M17" s="75">
        <v>220116.36952998381</v>
      </c>
      <c r="N17" s="75">
        <v>224436.96369636967</v>
      </c>
      <c r="O17" s="75">
        <v>208662.19017432645</v>
      </c>
      <c r="P17" s="75">
        <v>200208.70917573871</v>
      </c>
      <c r="Q17" s="75">
        <v>187611.91553544495</v>
      </c>
      <c r="R17" s="75">
        <v>197792.21183800625</v>
      </c>
      <c r="S17" s="75">
        <v>190599.38650306745</v>
      </c>
    </row>
    <row r="18" spans="1:19" ht="37.5" x14ac:dyDescent="0.2">
      <c r="A18" s="177"/>
      <c r="C18" s="16" t="s">
        <v>8</v>
      </c>
      <c r="D18" s="75"/>
      <c r="E18" s="75">
        <v>185800</v>
      </c>
      <c r="F18" s="75">
        <v>176200</v>
      </c>
      <c r="G18" s="75">
        <v>206000</v>
      </c>
      <c r="H18" s="75">
        <v>225400</v>
      </c>
      <c r="I18" s="75">
        <v>220100</v>
      </c>
      <c r="J18" s="75">
        <v>206500</v>
      </c>
      <c r="K18" s="75">
        <v>201500</v>
      </c>
      <c r="L18" s="75">
        <v>220511.14206128137</v>
      </c>
      <c r="M18" s="75">
        <v>211114.81481481477</v>
      </c>
      <c r="N18" s="75">
        <v>213806.82414698164</v>
      </c>
      <c r="O18" s="75">
        <v>224868.56368563685</v>
      </c>
      <c r="P18" s="75">
        <v>237418.71345029233</v>
      </c>
      <c r="Q18" s="75">
        <v>237650.70422535215</v>
      </c>
      <c r="R18" s="75">
        <v>239989.16408668732</v>
      </c>
      <c r="S18" s="75">
        <v>252879.18088737206</v>
      </c>
    </row>
    <row r="19" spans="1:19" ht="37.5" x14ac:dyDescent="0.2">
      <c r="A19" s="177"/>
      <c r="C19" s="6" t="s">
        <v>13</v>
      </c>
      <c r="D19" s="76"/>
      <c r="E19" s="76">
        <v>0.54700000000000004</v>
      </c>
      <c r="F19" s="76">
        <v>0.54</v>
      </c>
      <c r="G19" s="76">
        <v>0.57899999999999996</v>
      </c>
      <c r="H19" s="76">
        <v>0.59499999999999997</v>
      </c>
      <c r="I19" s="76">
        <v>0.58699999999999997</v>
      </c>
      <c r="J19" s="76">
        <v>0.58199999999999996</v>
      </c>
      <c r="K19" s="76">
        <v>0.56799999999999995</v>
      </c>
      <c r="L19" s="76">
        <v>0.64100000000000001</v>
      </c>
      <c r="M19" s="76">
        <v>0.59499999999999997</v>
      </c>
      <c r="N19" s="76">
        <v>0.61899999999999999</v>
      </c>
      <c r="O19" s="76">
        <v>0.63100000000000001</v>
      </c>
      <c r="P19" s="76">
        <v>0.65799999999999992</v>
      </c>
      <c r="Q19" s="76">
        <v>0.64500000000000002</v>
      </c>
      <c r="R19" s="76">
        <v>0.67700000000000005</v>
      </c>
      <c r="S19" s="76">
        <v>0.70700000000000007</v>
      </c>
    </row>
    <row r="20" spans="1:19" ht="56.25" x14ac:dyDescent="0.2">
      <c r="A20" s="177"/>
      <c r="C20" s="6" t="s">
        <v>11</v>
      </c>
      <c r="D20" s="75"/>
      <c r="E20" s="75">
        <v>3100</v>
      </c>
      <c r="F20" s="75">
        <v>5200</v>
      </c>
      <c r="G20" s="75">
        <v>6100</v>
      </c>
      <c r="H20" s="75">
        <v>7500</v>
      </c>
      <c r="I20" s="75">
        <v>8500</v>
      </c>
      <c r="J20" s="75">
        <v>7500</v>
      </c>
      <c r="K20" s="75">
        <v>7700</v>
      </c>
      <c r="L20" s="75" t="s">
        <v>91</v>
      </c>
      <c r="M20" s="75" t="s">
        <v>91</v>
      </c>
      <c r="N20" s="75" t="s">
        <v>91</v>
      </c>
      <c r="O20" s="75" t="s">
        <v>91</v>
      </c>
      <c r="P20" s="75" t="s">
        <v>91</v>
      </c>
      <c r="Q20" s="75" t="s">
        <v>91</v>
      </c>
      <c r="R20" s="75" t="s">
        <v>91</v>
      </c>
      <c r="S20" s="75" t="s">
        <v>91</v>
      </c>
    </row>
    <row r="21" spans="1:19" ht="56.25" x14ac:dyDescent="0.2">
      <c r="A21" s="177"/>
      <c r="C21" s="6" t="s">
        <v>12</v>
      </c>
      <c r="D21" s="76"/>
      <c r="E21" s="76">
        <v>8.9999999999999993E-3</v>
      </c>
      <c r="F21" s="76">
        <v>1.6E-2</v>
      </c>
      <c r="G21" s="76">
        <v>1.7000000000000001E-2</v>
      </c>
      <c r="H21" s="76">
        <v>0.02</v>
      </c>
      <c r="I21" s="76">
        <v>2.3E-2</v>
      </c>
      <c r="J21" s="76">
        <v>2.1000000000000001E-2</v>
      </c>
      <c r="K21" s="76">
        <v>2.1999999999999999E-2</v>
      </c>
      <c r="L21" s="76" t="s">
        <v>91</v>
      </c>
      <c r="M21" s="76" t="s">
        <v>91</v>
      </c>
      <c r="N21" s="76" t="s">
        <v>91</v>
      </c>
      <c r="O21" s="76" t="s">
        <v>91</v>
      </c>
      <c r="P21" s="76" t="s">
        <v>91</v>
      </c>
      <c r="Q21" s="76" t="s">
        <v>91</v>
      </c>
      <c r="R21" s="76" t="s">
        <v>91</v>
      </c>
      <c r="S21" s="76" t="s">
        <v>91</v>
      </c>
    </row>
    <row r="22" spans="1:19" ht="37.5" x14ac:dyDescent="0.2">
      <c r="A22" s="177"/>
      <c r="C22" s="16" t="s">
        <v>9</v>
      </c>
      <c r="D22" s="75"/>
      <c r="E22" s="75">
        <v>151100</v>
      </c>
      <c r="F22" s="75">
        <v>144800</v>
      </c>
      <c r="G22" s="75">
        <v>143800</v>
      </c>
      <c r="H22" s="75">
        <v>145700</v>
      </c>
      <c r="I22" s="75">
        <v>146200</v>
      </c>
      <c r="J22" s="75">
        <v>141200</v>
      </c>
      <c r="K22" s="75">
        <v>145400</v>
      </c>
      <c r="L22" s="75">
        <v>123500</v>
      </c>
      <c r="M22" s="75">
        <v>143700</v>
      </c>
      <c r="N22" s="75">
        <v>131600</v>
      </c>
      <c r="O22" s="75">
        <v>131500</v>
      </c>
      <c r="P22" s="75">
        <v>123400</v>
      </c>
      <c r="Q22" s="75">
        <v>130800</v>
      </c>
      <c r="R22" s="75">
        <v>114500</v>
      </c>
      <c r="S22" s="75">
        <v>104800</v>
      </c>
    </row>
    <row r="23" spans="1:19" ht="37.5" x14ac:dyDescent="0.2">
      <c r="A23" s="177"/>
      <c r="C23" s="16" t="s">
        <v>10</v>
      </c>
      <c r="D23" s="76"/>
      <c r="E23" s="76">
        <v>0.44400000000000001</v>
      </c>
      <c r="F23" s="76">
        <v>0.44400000000000001</v>
      </c>
      <c r="G23" s="76">
        <v>0.40400000000000003</v>
      </c>
      <c r="H23" s="76">
        <v>0.38500000000000001</v>
      </c>
      <c r="I23" s="76">
        <v>0.39</v>
      </c>
      <c r="J23" s="76">
        <v>0.39700000000000002</v>
      </c>
      <c r="K23" s="76">
        <v>0.41</v>
      </c>
      <c r="L23" s="76">
        <v>0.35899999999999999</v>
      </c>
      <c r="M23" s="76">
        <v>0.40500000000000003</v>
      </c>
      <c r="N23" s="76">
        <v>0.38100000000000001</v>
      </c>
      <c r="O23" s="76">
        <v>0.36899999999999999</v>
      </c>
      <c r="P23" s="76">
        <v>0.34200000000000003</v>
      </c>
      <c r="Q23" s="76">
        <v>0.35499999999999998</v>
      </c>
      <c r="R23" s="76">
        <v>0.32300000000000001</v>
      </c>
      <c r="S23" s="76">
        <v>0.29299999999999998</v>
      </c>
    </row>
    <row r="24" spans="1:19" ht="38.25" thickBot="1" x14ac:dyDescent="0.25">
      <c r="A24" s="178"/>
      <c r="C24" s="8" t="s">
        <v>18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1:19" ht="38.25" thickTop="1" x14ac:dyDescent="0.2">
      <c r="A25" s="197" t="s">
        <v>26</v>
      </c>
      <c r="B25" t="s">
        <v>114</v>
      </c>
      <c r="C25" s="9" t="s">
        <v>14</v>
      </c>
      <c r="D25" s="75"/>
      <c r="E25" s="75">
        <v>994700</v>
      </c>
      <c r="F25" s="75">
        <v>988100</v>
      </c>
      <c r="G25" s="75">
        <v>981600</v>
      </c>
      <c r="H25" s="75">
        <v>975100</v>
      </c>
      <c r="I25" s="75">
        <v>968600</v>
      </c>
      <c r="J25" s="75">
        <v>962200</v>
      </c>
      <c r="K25" s="75">
        <v>955700</v>
      </c>
      <c r="L25" s="75">
        <v>949335.10638297873</v>
      </c>
      <c r="M25" s="75">
        <v>942857.14285714284</v>
      </c>
      <c r="N25" s="75">
        <v>936805.55555555562</v>
      </c>
      <c r="O25" s="75">
        <v>928941.58553546597</v>
      </c>
      <c r="P25" s="75">
        <v>922939.56043956045</v>
      </c>
      <c r="Q25" s="75">
        <v>917320.70365358598</v>
      </c>
      <c r="R25" s="75">
        <v>912121.21212121216</v>
      </c>
      <c r="S25" s="75">
        <v>906464.92434663</v>
      </c>
    </row>
    <row r="26" spans="1:19" ht="56.25" x14ac:dyDescent="0.2">
      <c r="A26" s="198"/>
      <c r="C26" s="4" t="s">
        <v>5</v>
      </c>
      <c r="D26" s="75"/>
      <c r="E26" s="75">
        <v>728400</v>
      </c>
      <c r="F26" s="75">
        <v>645300</v>
      </c>
      <c r="G26" s="75">
        <v>722400</v>
      </c>
      <c r="H26" s="75">
        <v>726400</v>
      </c>
      <c r="I26" s="75">
        <v>720600</v>
      </c>
      <c r="J26" s="75">
        <v>716600</v>
      </c>
      <c r="K26" s="75">
        <v>710700</v>
      </c>
      <c r="L26" s="75">
        <v>713900</v>
      </c>
      <c r="M26" s="75">
        <v>706200</v>
      </c>
      <c r="N26" s="75">
        <v>674500</v>
      </c>
      <c r="O26" s="75">
        <v>667909</v>
      </c>
      <c r="P26" s="75">
        <v>671900</v>
      </c>
      <c r="Q26" s="75">
        <v>677900</v>
      </c>
      <c r="R26" s="75">
        <v>662200</v>
      </c>
      <c r="S26" s="75">
        <v>659000</v>
      </c>
    </row>
    <row r="27" spans="1:19" ht="56.25" x14ac:dyDescent="0.2">
      <c r="A27" s="198"/>
      <c r="C27" s="5" t="s">
        <v>6</v>
      </c>
      <c r="D27" s="76"/>
      <c r="E27" s="76">
        <v>0.73199999999999998</v>
      </c>
      <c r="F27" s="76">
        <v>0.65300000000000002</v>
      </c>
      <c r="G27" s="76">
        <v>0.73599999999999999</v>
      </c>
      <c r="H27" s="76">
        <v>0.745</v>
      </c>
      <c r="I27" s="76">
        <v>0.74399999999999999</v>
      </c>
      <c r="J27" s="76">
        <v>0.745</v>
      </c>
      <c r="K27" s="76">
        <v>0.74399999999999999</v>
      </c>
      <c r="L27" s="76">
        <v>0.752</v>
      </c>
      <c r="M27" s="76">
        <v>0.749</v>
      </c>
      <c r="N27" s="76">
        <v>0.72</v>
      </c>
      <c r="O27" s="76">
        <v>0.71899999999999997</v>
      </c>
      <c r="P27" s="76">
        <v>0.72799999999999998</v>
      </c>
      <c r="Q27" s="76">
        <v>0.73899999999999999</v>
      </c>
      <c r="R27" s="76">
        <v>0.72599999999999998</v>
      </c>
      <c r="S27" s="76">
        <v>0.72699999999999998</v>
      </c>
    </row>
    <row r="28" spans="1:19" ht="56.25" x14ac:dyDescent="0.2">
      <c r="A28" s="198"/>
      <c r="C28" s="4" t="s">
        <v>7</v>
      </c>
      <c r="D28" s="75"/>
      <c r="E28" s="75">
        <v>266300</v>
      </c>
      <c r="F28" s="75">
        <v>342800</v>
      </c>
      <c r="G28" s="75">
        <v>259200</v>
      </c>
      <c r="H28" s="75">
        <v>248700</v>
      </c>
      <c r="I28" s="75">
        <v>248000</v>
      </c>
      <c r="J28" s="75">
        <v>245600</v>
      </c>
      <c r="K28" s="75">
        <v>245000</v>
      </c>
      <c r="L28" s="75">
        <v>235435.10638297873</v>
      </c>
      <c r="M28" s="75">
        <v>236657.14285714284</v>
      </c>
      <c r="N28" s="75">
        <v>262305.55555555562</v>
      </c>
      <c r="O28" s="75">
        <v>261032.58553546597</v>
      </c>
      <c r="P28" s="75">
        <v>251039.56043956045</v>
      </c>
      <c r="Q28" s="75">
        <v>239420.70365358595</v>
      </c>
      <c r="R28" s="75">
        <v>249921.21212121216</v>
      </c>
      <c r="S28" s="75">
        <v>247464.92434663</v>
      </c>
    </row>
    <row r="29" spans="1:19" ht="37.5" x14ac:dyDescent="0.2">
      <c r="A29" s="198"/>
      <c r="C29" s="16" t="s">
        <v>8</v>
      </c>
      <c r="D29" s="75"/>
      <c r="E29" s="75">
        <v>601100</v>
      </c>
      <c r="F29" s="75">
        <v>560900</v>
      </c>
      <c r="G29" s="75">
        <v>628500</v>
      </c>
      <c r="H29" s="75">
        <v>633400</v>
      </c>
      <c r="I29" s="75">
        <v>635800</v>
      </c>
      <c r="J29" s="75">
        <v>619000</v>
      </c>
      <c r="K29" s="75">
        <v>599800</v>
      </c>
      <c r="L29" s="75">
        <v>621567.17557251907</v>
      </c>
      <c r="M29" s="75">
        <v>608397.10144927527</v>
      </c>
      <c r="N29" s="75">
        <v>567017.72151898732</v>
      </c>
      <c r="O29" s="75">
        <v>562221.51898734178</v>
      </c>
      <c r="P29" s="75">
        <v>576016.66666666674</v>
      </c>
      <c r="Q29" s="75">
        <v>574631.57894736843</v>
      </c>
      <c r="R29" s="75">
        <v>554614.63414634147</v>
      </c>
      <c r="S29" s="75">
        <v>555735.66878980887</v>
      </c>
    </row>
    <row r="30" spans="1:19" ht="37.5" x14ac:dyDescent="0.2">
      <c r="A30" s="198"/>
      <c r="C30" s="6" t="s">
        <v>13</v>
      </c>
      <c r="D30" s="76"/>
      <c r="E30" s="76">
        <v>0.82499999999999996</v>
      </c>
      <c r="F30" s="76">
        <v>0.86899999999999999</v>
      </c>
      <c r="G30" s="76">
        <v>0.87</v>
      </c>
      <c r="H30" s="76">
        <v>0.872</v>
      </c>
      <c r="I30" s="76">
        <v>0.88200000000000001</v>
      </c>
      <c r="J30" s="76">
        <v>0.86399999999999999</v>
      </c>
      <c r="K30" s="76">
        <v>0.84399999999999997</v>
      </c>
      <c r="L30" s="76">
        <v>0.86899999999999999</v>
      </c>
      <c r="M30" s="76">
        <v>0.86199999999999999</v>
      </c>
      <c r="N30" s="76">
        <v>0.84199999999999997</v>
      </c>
      <c r="O30" s="76">
        <v>0.84199999999999997</v>
      </c>
      <c r="P30" s="76">
        <v>0.85599999999999998</v>
      </c>
      <c r="Q30" s="76">
        <v>0.84799999999999998</v>
      </c>
      <c r="R30" s="76">
        <v>0.83599999999999997</v>
      </c>
      <c r="S30" s="76">
        <v>0.84299999999999997</v>
      </c>
    </row>
    <row r="31" spans="1:19" ht="56.25" x14ac:dyDescent="0.2">
      <c r="A31" s="198"/>
      <c r="C31" s="6" t="s">
        <v>11</v>
      </c>
      <c r="D31" s="75"/>
      <c r="E31" s="75">
        <v>12000</v>
      </c>
      <c r="F31" s="75">
        <v>5900</v>
      </c>
      <c r="G31" s="75">
        <v>7500</v>
      </c>
      <c r="H31" s="75">
        <v>11300</v>
      </c>
      <c r="I31" s="75">
        <v>8500</v>
      </c>
      <c r="J31" s="75">
        <v>8500</v>
      </c>
      <c r="K31" s="75">
        <v>10600</v>
      </c>
      <c r="L31" s="75" t="s">
        <v>91</v>
      </c>
      <c r="M31" s="75" t="s">
        <v>91</v>
      </c>
      <c r="N31" s="75" t="s">
        <v>91</v>
      </c>
      <c r="O31" s="75" t="s">
        <v>91</v>
      </c>
      <c r="P31" s="75" t="s">
        <v>91</v>
      </c>
      <c r="Q31" s="75" t="s">
        <v>91</v>
      </c>
      <c r="R31" s="75" t="s">
        <v>91</v>
      </c>
      <c r="S31" s="75" t="s">
        <v>91</v>
      </c>
    </row>
    <row r="32" spans="1:19" ht="56.25" x14ac:dyDescent="0.2">
      <c r="A32" s="198"/>
      <c r="C32" s="6" t="s">
        <v>12</v>
      </c>
      <c r="D32" s="76"/>
      <c r="E32" s="76">
        <v>1.7000000000000001E-2</v>
      </c>
      <c r="F32" s="76">
        <v>8.9999999999999993E-3</v>
      </c>
      <c r="G32" s="76">
        <v>0.01</v>
      </c>
      <c r="H32" s="76">
        <v>1.6E-2</v>
      </c>
      <c r="I32" s="76">
        <v>1.2E-2</v>
      </c>
      <c r="J32" s="76">
        <v>1.2E-2</v>
      </c>
      <c r="K32" s="76">
        <v>1.4999999999999999E-2</v>
      </c>
      <c r="L32" s="76" t="s">
        <v>91</v>
      </c>
      <c r="M32" s="76" t="s">
        <v>91</v>
      </c>
      <c r="N32" s="76" t="s">
        <v>91</v>
      </c>
      <c r="O32" s="76" t="s">
        <v>91</v>
      </c>
      <c r="P32" s="76" t="s">
        <v>91</v>
      </c>
      <c r="Q32" s="76" t="s">
        <v>91</v>
      </c>
      <c r="R32" s="76" t="s">
        <v>91</v>
      </c>
      <c r="S32" s="76" t="s">
        <v>91</v>
      </c>
    </row>
    <row r="33" spans="1:19" ht="37.5" x14ac:dyDescent="0.2">
      <c r="A33" s="198"/>
      <c r="C33" s="16" t="s">
        <v>9</v>
      </c>
      <c r="D33" s="75"/>
      <c r="E33" s="75">
        <v>115300</v>
      </c>
      <c r="F33" s="75">
        <v>78500</v>
      </c>
      <c r="G33" s="75">
        <v>86400</v>
      </c>
      <c r="H33" s="75">
        <v>81700</v>
      </c>
      <c r="I33" s="75">
        <v>76300</v>
      </c>
      <c r="J33" s="75">
        <v>89100</v>
      </c>
      <c r="K33" s="75">
        <v>100300</v>
      </c>
      <c r="L33" s="75">
        <v>93700</v>
      </c>
      <c r="M33" s="75">
        <v>97400</v>
      </c>
      <c r="N33" s="75">
        <v>106400</v>
      </c>
      <c r="O33" s="75">
        <v>105500</v>
      </c>
      <c r="P33" s="75">
        <v>96900</v>
      </c>
      <c r="Q33" s="75">
        <v>103000</v>
      </c>
      <c r="R33" s="75">
        <v>108800</v>
      </c>
      <c r="S33" s="75">
        <v>103500</v>
      </c>
    </row>
    <row r="34" spans="1:19" ht="37.5" x14ac:dyDescent="0.2">
      <c r="A34" s="198"/>
      <c r="C34" s="16" t="s">
        <v>10</v>
      </c>
      <c r="D34" s="76"/>
      <c r="E34" s="76">
        <v>0.158</v>
      </c>
      <c r="F34" s="76">
        <v>0.122</v>
      </c>
      <c r="G34" s="76">
        <v>0.12</v>
      </c>
      <c r="H34" s="76">
        <v>0.113</v>
      </c>
      <c r="I34" s="76">
        <v>0.106</v>
      </c>
      <c r="J34" s="76">
        <v>0.124</v>
      </c>
      <c r="K34" s="76">
        <v>0.14099999999999999</v>
      </c>
      <c r="L34" s="76">
        <v>0.13100000000000001</v>
      </c>
      <c r="M34" s="76">
        <v>0.13800000000000001</v>
      </c>
      <c r="N34" s="76">
        <v>0.158</v>
      </c>
      <c r="O34" s="76">
        <v>0.158</v>
      </c>
      <c r="P34" s="76">
        <v>0.14399999999999999</v>
      </c>
      <c r="Q34" s="76">
        <v>0.152</v>
      </c>
      <c r="R34" s="76">
        <v>0.16400000000000001</v>
      </c>
      <c r="S34" s="76">
        <v>0.157</v>
      </c>
    </row>
    <row r="35" spans="1:19" ht="38.25" thickBot="1" x14ac:dyDescent="0.25">
      <c r="A35" s="199"/>
      <c r="C35" s="8" t="s">
        <v>18</v>
      </c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1:19" ht="15" thickTop="1" x14ac:dyDescent="0.2"/>
  </sheetData>
  <mergeCells count="7">
    <mergeCell ref="D1:G1"/>
    <mergeCell ref="H1:K1"/>
    <mergeCell ref="L1:O1"/>
    <mergeCell ref="P1:S1"/>
    <mergeCell ref="A25:A35"/>
    <mergeCell ref="A3:A13"/>
    <mergeCell ref="A14: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rightToLeft="1" topLeftCell="A16" zoomScale="50" zoomScaleNormal="50" workbookViewId="0">
      <selection activeCell="F25" sqref="E25:F34"/>
    </sheetView>
  </sheetViews>
  <sheetFormatPr defaultRowHeight="14.25" x14ac:dyDescent="0.2"/>
  <cols>
    <col min="1" max="1" width="13.75" customWidth="1"/>
    <col min="2" max="6" width="16.25" customWidth="1"/>
    <col min="7" max="18" width="10.875" bestFit="1" customWidth="1"/>
    <col min="21" max="21" width="11.375" bestFit="1" customWidth="1"/>
  </cols>
  <sheetData>
    <row r="1" spans="1:19" ht="20.25" x14ac:dyDescent="0.3">
      <c r="A1" s="155"/>
      <c r="C1" s="155"/>
      <c r="D1" s="191">
        <v>2020</v>
      </c>
      <c r="E1" s="192"/>
      <c r="F1" s="192"/>
      <c r="G1" s="193"/>
      <c r="H1" s="194">
        <v>2019</v>
      </c>
      <c r="I1" s="195"/>
      <c r="J1" s="195"/>
      <c r="K1" s="196"/>
      <c r="L1" s="194">
        <v>2018</v>
      </c>
      <c r="M1" s="195"/>
      <c r="N1" s="195"/>
      <c r="O1" s="196"/>
      <c r="P1" s="194">
        <v>2017</v>
      </c>
      <c r="Q1" s="195"/>
      <c r="R1" s="195"/>
      <c r="S1" s="196"/>
    </row>
    <row r="2" spans="1:19" ht="21" thickBot="1" x14ac:dyDescent="0.35">
      <c r="A2" s="156"/>
      <c r="C2" s="156"/>
      <c r="D2" s="135" t="s">
        <v>1</v>
      </c>
      <c r="E2" s="135" t="s">
        <v>4</v>
      </c>
      <c r="F2" s="135" t="s">
        <v>3</v>
      </c>
      <c r="G2" s="135" t="s">
        <v>2</v>
      </c>
      <c r="H2" s="135" t="s">
        <v>1</v>
      </c>
      <c r="I2" s="135" t="s">
        <v>4</v>
      </c>
      <c r="J2" s="135" t="s">
        <v>3</v>
      </c>
      <c r="K2" s="135" t="s">
        <v>2</v>
      </c>
      <c r="L2" s="135" t="s">
        <v>1</v>
      </c>
      <c r="M2" s="135" t="s">
        <v>4</v>
      </c>
      <c r="N2" s="135" t="s">
        <v>3</v>
      </c>
      <c r="O2" s="135" t="s">
        <v>2</v>
      </c>
      <c r="P2" s="135" t="s">
        <v>1</v>
      </c>
      <c r="Q2" s="135" t="s">
        <v>4</v>
      </c>
      <c r="R2" s="135" t="s">
        <v>3</v>
      </c>
      <c r="S2" s="135" t="s">
        <v>2</v>
      </c>
    </row>
    <row r="3" spans="1:19" ht="38.25" thickTop="1" x14ac:dyDescent="0.2">
      <c r="A3" s="200" t="s">
        <v>25</v>
      </c>
      <c r="B3" t="s">
        <v>114</v>
      </c>
      <c r="C3" s="3" t="s">
        <v>14</v>
      </c>
      <c r="D3" s="75"/>
      <c r="E3" s="75"/>
      <c r="F3" s="75"/>
      <c r="G3" s="75">
        <v>1539900</v>
      </c>
      <c r="H3" s="75">
        <v>1528800</v>
      </c>
      <c r="I3" s="75">
        <v>1517900</v>
      </c>
      <c r="J3" s="75">
        <v>1506900</v>
      </c>
      <c r="K3" s="75">
        <v>1500200</v>
      </c>
      <c r="L3" s="75">
        <v>1482983.0917874398</v>
      </c>
      <c r="M3" s="75">
        <v>1477937.2289902952</v>
      </c>
      <c r="N3" s="75">
        <v>1468014.2604963484</v>
      </c>
      <c r="O3" s="75">
        <v>1457010.4679802954</v>
      </c>
      <c r="P3" s="75">
        <v>1445670.6281833616</v>
      </c>
      <c r="Q3" s="75">
        <v>1437360.5184131498</v>
      </c>
      <c r="R3" s="75">
        <v>1427232.142857143</v>
      </c>
      <c r="S3" s="75">
        <v>1417920.6566347471</v>
      </c>
    </row>
    <row r="4" spans="1:19" ht="37.5" customHeight="1" x14ac:dyDescent="0.2">
      <c r="A4" s="201"/>
      <c r="C4" s="4" t="s">
        <v>5</v>
      </c>
      <c r="D4" s="75"/>
      <c r="E4" s="75"/>
      <c r="F4" s="75"/>
      <c r="G4" s="75">
        <v>267800</v>
      </c>
      <c r="H4" s="75">
        <v>268900</v>
      </c>
      <c r="I4" s="75">
        <v>264000</v>
      </c>
      <c r="J4" s="75">
        <v>277800</v>
      </c>
      <c r="K4" s="75">
        <v>281700</v>
      </c>
      <c r="L4" s="75">
        <v>269200</v>
      </c>
      <c r="M4" s="75">
        <v>253200</v>
      </c>
      <c r="N4" s="75">
        <v>250600</v>
      </c>
      <c r="O4" s="75">
        <v>248119</v>
      </c>
      <c r="P4" s="75">
        <v>255500</v>
      </c>
      <c r="Q4" s="75">
        <v>253500</v>
      </c>
      <c r="R4" s="75">
        <v>241600</v>
      </c>
      <c r="S4" s="75">
        <v>242800</v>
      </c>
    </row>
    <row r="5" spans="1:19" ht="37.5" x14ac:dyDescent="0.2">
      <c r="A5" s="201"/>
      <c r="C5" s="5" t="s">
        <v>6</v>
      </c>
      <c r="D5" s="76"/>
      <c r="E5" s="76"/>
      <c r="F5" s="76"/>
      <c r="G5" s="76">
        <v>0.17399999999999999</v>
      </c>
      <c r="H5" s="76">
        <v>0.17599999999999999</v>
      </c>
      <c r="I5" s="76">
        <v>0.17399999999999999</v>
      </c>
      <c r="J5" s="76">
        <v>0.184</v>
      </c>
      <c r="K5" s="76">
        <v>0.188</v>
      </c>
      <c r="L5" s="76">
        <v>0.18099999999999999</v>
      </c>
      <c r="M5" s="76">
        <v>0.17100000000000001</v>
      </c>
      <c r="N5" s="76">
        <v>0.17100000000000001</v>
      </c>
      <c r="O5" s="76">
        <v>0.17</v>
      </c>
      <c r="P5" s="76">
        <v>0.17699999999999999</v>
      </c>
      <c r="Q5" s="76">
        <v>0.17599999999999999</v>
      </c>
      <c r="R5" s="76">
        <v>0.16900000000000001</v>
      </c>
      <c r="S5" s="76">
        <v>0.17100000000000001</v>
      </c>
    </row>
    <row r="6" spans="1:19" ht="56.25" x14ac:dyDescent="0.2">
      <c r="A6" s="201"/>
      <c r="C6" s="4" t="s">
        <v>7</v>
      </c>
      <c r="D6" s="75"/>
      <c r="E6" s="75"/>
      <c r="F6" s="75"/>
      <c r="G6" s="75">
        <v>1272100</v>
      </c>
      <c r="H6" s="75">
        <v>1259900</v>
      </c>
      <c r="I6" s="75">
        <v>1253900</v>
      </c>
      <c r="J6" s="75">
        <v>1229100</v>
      </c>
      <c r="K6" s="75">
        <v>1218500</v>
      </c>
      <c r="L6" s="75">
        <v>1213783.0917874398</v>
      </c>
      <c r="M6" s="75">
        <v>1224737.2289902954</v>
      </c>
      <c r="N6" s="75">
        <v>1217414.2604963484</v>
      </c>
      <c r="O6" s="75">
        <v>1208891.4679802957</v>
      </c>
      <c r="P6" s="75">
        <v>1190170.6281833616</v>
      </c>
      <c r="Q6" s="75">
        <v>1183860.5184131498</v>
      </c>
      <c r="R6" s="75">
        <v>1185632.142857143</v>
      </c>
      <c r="S6" s="75">
        <v>1175120.6566347471</v>
      </c>
    </row>
    <row r="7" spans="1:19" ht="18.75" x14ac:dyDescent="0.2">
      <c r="A7" s="201"/>
      <c r="C7" s="16" t="s">
        <v>8</v>
      </c>
      <c r="D7" s="75"/>
      <c r="E7" s="75"/>
      <c r="F7" s="75"/>
      <c r="G7" s="75">
        <v>159700</v>
      </c>
      <c r="H7" s="75">
        <v>164900</v>
      </c>
      <c r="I7" s="75">
        <v>149600</v>
      </c>
      <c r="J7" s="75">
        <v>153700</v>
      </c>
      <c r="K7" s="75">
        <v>162400</v>
      </c>
      <c r="L7" s="75">
        <v>164554.71408075426</v>
      </c>
      <c r="M7" s="75">
        <v>140944.1806601042</v>
      </c>
      <c r="N7" s="75">
        <v>140228.49635265511</v>
      </c>
      <c r="O7" s="75">
        <v>147548.75441034965</v>
      </c>
      <c r="P7" s="75">
        <v>153922.96801921376</v>
      </c>
      <c r="Q7" s="75">
        <v>136444.24944074167</v>
      </c>
      <c r="R7" s="75">
        <v>131268.33259619639</v>
      </c>
      <c r="S7" s="75">
        <v>145777.08412637989</v>
      </c>
    </row>
    <row r="8" spans="1:19" ht="18.75" x14ac:dyDescent="0.2">
      <c r="A8" s="201"/>
      <c r="C8" s="6" t="s">
        <v>13</v>
      </c>
      <c r="D8" s="76"/>
      <c r="E8" s="76"/>
      <c r="F8" s="76"/>
      <c r="G8" s="76">
        <v>0.59699999999999998</v>
      </c>
      <c r="H8" s="76">
        <v>0.61299999999999999</v>
      </c>
      <c r="I8" s="76">
        <v>0.56699999999999995</v>
      </c>
      <c r="J8" s="76">
        <v>0.55400000000000005</v>
      </c>
      <c r="K8" s="76">
        <v>0.57599999999999996</v>
      </c>
      <c r="L8" s="76">
        <v>0.61199999999999999</v>
      </c>
      <c r="M8" s="76">
        <v>0.55699999999999994</v>
      </c>
      <c r="N8" s="76">
        <v>0.55899999999999994</v>
      </c>
      <c r="O8" s="76">
        <v>0.59499999999999997</v>
      </c>
      <c r="P8" s="76">
        <v>0.60299999999999998</v>
      </c>
      <c r="Q8" s="76">
        <v>0.53899999999999992</v>
      </c>
      <c r="R8" s="76">
        <v>0.54299999999999993</v>
      </c>
      <c r="S8" s="76">
        <v>0.60099999999999998</v>
      </c>
    </row>
    <row r="9" spans="1:19" ht="37.5" x14ac:dyDescent="0.2">
      <c r="A9" s="201"/>
      <c r="C9" s="6" t="s">
        <v>11</v>
      </c>
      <c r="D9" s="75"/>
      <c r="E9" s="75"/>
      <c r="F9" s="75"/>
      <c r="G9" s="75">
        <v>2000</v>
      </c>
      <c r="H9" s="75">
        <v>1800</v>
      </c>
      <c r="I9" s="75">
        <v>2800</v>
      </c>
      <c r="J9" s="75">
        <v>2900</v>
      </c>
      <c r="K9" s="75">
        <v>4400</v>
      </c>
      <c r="L9" s="75" t="s">
        <v>91</v>
      </c>
      <c r="M9" s="75" t="s">
        <v>91</v>
      </c>
      <c r="N9" s="75" t="s">
        <v>91</v>
      </c>
      <c r="O9" s="75" t="s">
        <v>91</v>
      </c>
      <c r="P9" s="75" t="s">
        <v>91</v>
      </c>
      <c r="Q9" s="75" t="s">
        <v>91</v>
      </c>
      <c r="R9" s="75" t="s">
        <v>91</v>
      </c>
      <c r="S9" s="75" t="s">
        <v>91</v>
      </c>
    </row>
    <row r="10" spans="1:19" ht="37.5" x14ac:dyDescent="0.2">
      <c r="A10" s="201"/>
      <c r="C10" s="6" t="s">
        <v>12</v>
      </c>
      <c r="D10" s="76"/>
      <c r="E10" s="76"/>
      <c r="F10" s="76"/>
      <c r="G10" s="76">
        <v>8.0000000000000002E-3</v>
      </c>
      <c r="H10" s="76">
        <v>7.0000000000000001E-3</v>
      </c>
      <c r="I10" s="76">
        <v>0.01</v>
      </c>
      <c r="J10" s="76">
        <v>0.01</v>
      </c>
      <c r="K10" s="76">
        <v>1.6E-2</v>
      </c>
      <c r="L10" s="76" t="s">
        <v>91</v>
      </c>
      <c r="M10" s="76" t="s">
        <v>91</v>
      </c>
      <c r="N10" s="76" t="s">
        <v>91</v>
      </c>
      <c r="O10" s="76" t="s">
        <v>91</v>
      </c>
      <c r="P10" s="76" t="s">
        <v>91</v>
      </c>
      <c r="Q10" s="76" t="s">
        <v>91</v>
      </c>
      <c r="R10" s="76" t="s">
        <v>91</v>
      </c>
      <c r="S10" s="76" t="s">
        <v>91</v>
      </c>
    </row>
    <row r="11" spans="1:19" ht="18.75" x14ac:dyDescent="0.2">
      <c r="A11" s="201"/>
      <c r="C11" s="16" t="s">
        <v>9</v>
      </c>
      <c r="D11" s="75"/>
      <c r="E11" s="75"/>
      <c r="F11" s="75"/>
      <c r="G11" s="75">
        <v>106100</v>
      </c>
      <c r="H11" s="75">
        <v>102200</v>
      </c>
      <c r="I11" s="75">
        <v>111600</v>
      </c>
      <c r="J11" s="75">
        <v>121200</v>
      </c>
      <c r="K11" s="75">
        <v>114900</v>
      </c>
      <c r="L11" s="75">
        <v>104700</v>
      </c>
      <c r="M11" s="75">
        <v>112200</v>
      </c>
      <c r="N11" s="75">
        <v>110600</v>
      </c>
      <c r="O11" s="75">
        <v>100500</v>
      </c>
      <c r="P11" s="75">
        <v>101400</v>
      </c>
      <c r="Q11" s="75">
        <v>116900</v>
      </c>
      <c r="R11" s="75">
        <v>110300</v>
      </c>
      <c r="S11" s="75">
        <v>96800</v>
      </c>
    </row>
    <row r="12" spans="1:19" ht="18.75" x14ac:dyDescent="0.2">
      <c r="A12" s="201"/>
      <c r="C12" s="16" t="s">
        <v>10</v>
      </c>
      <c r="D12" s="76"/>
      <c r="E12" s="76"/>
      <c r="F12" s="76"/>
      <c r="G12" s="76">
        <v>0.39600000000000002</v>
      </c>
      <c r="H12" s="76">
        <v>0.38</v>
      </c>
      <c r="I12" s="76">
        <v>0.42299999999999999</v>
      </c>
      <c r="J12" s="76">
        <v>0.436</v>
      </c>
      <c r="K12" s="76">
        <v>0.40799999999999997</v>
      </c>
      <c r="L12" s="76">
        <v>0.38800000000000001</v>
      </c>
      <c r="M12" s="76">
        <v>0.443</v>
      </c>
      <c r="N12" s="76">
        <v>0.441</v>
      </c>
      <c r="O12" s="76">
        <v>0.40500000000000003</v>
      </c>
      <c r="P12" s="76">
        <v>0.39700000000000002</v>
      </c>
      <c r="Q12" s="76">
        <v>0.46100000000000002</v>
      </c>
      <c r="R12" s="76">
        <v>0.45700000000000002</v>
      </c>
      <c r="S12" s="76">
        <v>0.39900000000000002</v>
      </c>
    </row>
    <row r="13" spans="1:19" ht="19.5" thickBot="1" x14ac:dyDescent="0.25">
      <c r="A13" s="202"/>
      <c r="C13" s="8" t="s">
        <v>18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38.25" thickTop="1" x14ac:dyDescent="0.2">
      <c r="A14" s="176" t="s">
        <v>24</v>
      </c>
      <c r="B14" t="s">
        <v>114</v>
      </c>
      <c r="C14" s="9" t="s">
        <v>14</v>
      </c>
      <c r="D14" s="75"/>
      <c r="E14" s="75">
        <v>599100</v>
      </c>
      <c r="F14" s="75">
        <v>594300</v>
      </c>
      <c r="G14" s="75">
        <v>589600</v>
      </c>
      <c r="H14" s="75">
        <v>584900</v>
      </c>
      <c r="I14" s="75">
        <v>580300</v>
      </c>
      <c r="J14" s="75">
        <v>575700</v>
      </c>
      <c r="K14" s="75">
        <v>575200</v>
      </c>
      <c r="L14" s="75">
        <v>565760.86956521741</v>
      </c>
      <c r="M14" s="75">
        <v>565868.26347305381</v>
      </c>
      <c r="N14" s="75">
        <v>561077.84431137727</v>
      </c>
      <c r="O14" s="75">
        <v>556873.5632183908</v>
      </c>
      <c r="P14" s="75">
        <v>552688.17204301071</v>
      </c>
      <c r="Q14" s="75">
        <v>550810.81081081077</v>
      </c>
      <c r="R14" s="75">
        <v>544375</v>
      </c>
      <c r="S14" s="75">
        <v>541176.4705882353</v>
      </c>
    </row>
    <row r="15" spans="1:19" ht="37.5" customHeight="1" x14ac:dyDescent="0.2">
      <c r="A15" s="177"/>
      <c r="C15" s="4" t="s">
        <v>5</v>
      </c>
      <c r="D15" s="75"/>
      <c r="E15" s="75">
        <v>87200</v>
      </c>
      <c r="F15" s="75">
        <v>87300</v>
      </c>
      <c r="G15" s="75">
        <v>108600</v>
      </c>
      <c r="H15" s="75">
        <v>109300</v>
      </c>
      <c r="I15" s="75">
        <v>106700</v>
      </c>
      <c r="J15" s="75">
        <v>114300</v>
      </c>
      <c r="K15" s="75">
        <v>113500</v>
      </c>
      <c r="L15" s="75">
        <v>104100</v>
      </c>
      <c r="M15" s="75">
        <v>94500</v>
      </c>
      <c r="N15" s="75">
        <v>93700</v>
      </c>
      <c r="O15" s="75">
        <v>96896</v>
      </c>
      <c r="P15" s="75">
        <v>102800</v>
      </c>
      <c r="Q15" s="75">
        <v>101900</v>
      </c>
      <c r="R15" s="75">
        <v>87100</v>
      </c>
      <c r="S15" s="75">
        <v>92000</v>
      </c>
    </row>
    <row r="16" spans="1:19" ht="37.5" x14ac:dyDescent="0.2">
      <c r="A16" s="177"/>
      <c r="C16" s="5" t="s">
        <v>6</v>
      </c>
      <c r="D16" s="76"/>
      <c r="E16" s="76">
        <v>0.14499999999999999</v>
      </c>
      <c r="F16" s="76">
        <v>0.14699999999999999</v>
      </c>
      <c r="G16" s="76">
        <v>0.184</v>
      </c>
      <c r="H16" s="76">
        <v>0.187</v>
      </c>
      <c r="I16" s="76">
        <v>0.184</v>
      </c>
      <c r="J16" s="76">
        <v>0.19800000000000001</v>
      </c>
      <c r="K16" s="76">
        <v>0.19700000000000001</v>
      </c>
      <c r="L16" s="76">
        <v>0.184</v>
      </c>
      <c r="M16" s="76">
        <v>0.16700000000000001</v>
      </c>
      <c r="N16" s="76">
        <v>0.16700000000000001</v>
      </c>
      <c r="O16" s="76">
        <v>0.17399999999999999</v>
      </c>
      <c r="P16" s="76">
        <v>0.186</v>
      </c>
      <c r="Q16" s="76">
        <v>0.185</v>
      </c>
      <c r="R16" s="76">
        <v>0.16</v>
      </c>
      <c r="S16" s="76">
        <v>0.17</v>
      </c>
    </row>
    <row r="17" spans="1:19" ht="56.25" x14ac:dyDescent="0.2">
      <c r="A17" s="177"/>
      <c r="C17" s="4" t="s">
        <v>7</v>
      </c>
      <c r="D17" s="75"/>
      <c r="E17" s="75">
        <v>511900</v>
      </c>
      <c r="F17" s="75">
        <v>507000</v>
      </c>
      <c r="G17" s="75">
        <v>481000</v>
      </c>
      <c r="H17" s="75">
        <v>475600</v>
      </c>
      <c r="I17" s="75">
        <v>473600</v>
      </c>
      <c r="J17" s="75">
        <v>461400</v>
      </c>
      <c r="K17" s="75">
        <v>461700</v>
      </c>
      <c r="L17" s="75">
        <v>461660.86956521746</v>
      </c>
      <c r="M17" s="75">
        <v>471368.26347305381</v>
      </c>
      <c r="N17" s="75">
        <v>467377.84431137727</v>
      </c>
      <c r="O17" s="75">
        <v>459977.56321839086</v>
      </c>
      <c r="P17" s="75">
        <v>449888.17204301077</v>
      </c>
      <c r="Q17" s="75">
        <v>448910.81081081077</v>
      </c>
      <c r="R17" s="75">
        <v>457275</v>
      </c>
      <c r="S17" s="75">
        <v>449176.4705882353</v>
      </c>
    </row>
    <row r="18" spans="1:19" ht="18.75" x14ac:dyDescent="0.2">
      <c r="A18" s="177"/>
      <c r="C18" s="16" t="s">
        <v>8</v>
      </c>
      <c r="D18" s="75"/>
      <c r="E18" s="75">
        <v>30300</v>
      </c>
      <c r="F18" s="75">
        <v>28800</v>
      </c>
      <c r="G18" s="75">
        <v>40500</v>
      </c>
      <c r="H18" s="75">
        <v>45500</v>
      </c>
      <c r="I18" s="75">
        <v>34500</v>
      </c>
      <c r="J18" s="75">
        <v>34900</v>
      </c>
      <c r="K18" s="75">
        <v>40100</v>
      </c>
      <c r="L18" s="75">
        <v>44381.184668989561</v>
      </c>
      <c r="M18" s="75">
        <v>32145.45454545454</v>
      </c>
      <c r="N18" s="75">
        <v>30791.654247391943</v>
      </c>
      <c r="O18" s="75">
        <v>39084.924623115585</v>
      </c>
      <c r="P18" s="75">
        <v>42530.375426621162</v>
      </c>
      <c r="Q18" s="75">
        <v>35184.732824427476</v>
      </c>
      <c r="R18" s="75">
        <v>30796.904024767802</v>
      </c>
      <c r="S18" s="75">
        <v>39701.408450704228</v>
      </c>
    </row>
    <row r="19" spans="1:19" ht="18.75" x14ac:dyDescent="0.2">
      <c r="A19" s="177"/>
      <c r="C19" s="6" t="s">
        <v>13</v>
      </c>
      <c r="D19" s="76"/>
      <c r="E19" s="76">
        <v>0.34699999999999998</v>
      </c>
      <c r="F19" s="76">
        <v>0.33</v>
      </c>
      <c r="G19" s="76">
        <v>0.373</v>
      </c>
      <c r="H19" s="76">
        <v>0.41599999999999998</v>
      </c>
      <c r="I19" s="76">
        <v>0.32400000000000001</v>
      </c>
      <c r="J19" s="76">
        <v>0.30599999999999999</v>
      </c>
      <c r="K19" s="76">
        <v>0.35299999999999998</v>
      </c>
      <c r="L19" s="76">
        <v>0.42600000000000005</v>
      </c>
      <c r="M19" s="76">
        <v>0.33999999999999997</v>
      </c>
      <c r="N19" s="76">
        <v>0.32899999999999996</v>
      </c>
      <c r="O19" s="76">
        <v>0.40300000000000002</v>
      </c>
      <c r="P19" s="76">
        <v>0.41400000000000003</v>
      </c>
      <c r="Q19" s="76">
        <v>0.34499999999999997</v>
      </c>
      <c r="R19" s="76">
        <v>0.35399999999999998</v>
      </c>
      <c r="S19" s="76">
        <v>0.43200000000000005</v>
      </c>
    </row>
    <row r="20" spans="1:19" ht="37.5" x14ac:dyDescent="0.2">
      <c r="A20" s="177"/>
      <c r="C20" s="6" t="s">
        <v>11</v>
      </c>
      <c r="D20" s="75"/>
      <c r="E20" s="75">
        <v>300</v>
      </c>
      <c r="F20" s="75">
        <v>100</v>
      </c>
      <c r="G20" s="75">
        <v>600</v>
      </c>
      <c r="H20" s="75">
        <v>1300</v>
      </c>
      <c r="I20" s="75">
        <v>1300</v>
      </c>
      <c r="J20" s="75">
        <v>1300</v>
      </c>
      <c r="K20" s="75">
        <v>2100</v>
      </c>
      <c r="L20" s="75" t="s">
        <v>91</v>
      </c>
      <c r="M20" s="75" t="s">
        <v>91</v>
      </c>
      <c r="N20" s="75" t="s">
        <v>91</v>
      </c>
      <c r="O20" s="75" t="s">
        <v>91</v>
      </c>
      <c r="P20" s="75" t="s">
        <v>91</v>
      </c>
      <c r="Q20" s="75" t="s">
        <v>91</v>
      </c>
      <c r="R20" s="75" t="s">
        <v>91</v>
      </c>
      <c r="S20" s="75" t="s">
        <v>91</v>
      </c>
    </row>
    <row r="21" spans="1:19" ht="37.5" x14ac:dyDescent="0.2">
      <c r="A21" s="177"/>
      <c r="C21" s="6" t="s">
        <v>12</v>
      </c>
      <c r="D21" s="76"/>
      <c r="E21" s="76">
        <v>3.0000000000000001E-3</v>
      </c>
      <c r="F21" s="76">
        <v>2E-3</v>
      </c>
      <c r="G21" s="76">
        <v>6.0000000000000001E-3</v>
      </c>
      <c r="H21" s="76">
        <v>1.0999999999999999E-2</v>
      </c>
      <c r="I21" s="76">
        <v>1.2E-2</v>
      </c>
      <c r="J21" s="76">
        <v>1.0999999999999999E-2</v>
      </c>
      <c r="K21" s="76">
        <v>1.9E-2</v>
      </c>
      <c r="L21" s="76" t="s">
        <v>91</v>
      </c>
      <c r="M21" s="76" t="s">
        <v>91</v>
      </c>
      <c r="N21" s="76" t="s">
        <v>91</v>
      </c>
      <c r="O21" s="76" t="s">
        <v>91</v>
      </c>
      <c r="P21" s="76" t="s">
        <v>91</v>
      </c>
      <c r="Q21" s="76" t="s">
        <v>91</v>
      </c>
      <c r="R21" s="76" t="s">
        <v>91</v>
      </c>
      <c r="S21" s="76" t="s">
        <v>91</v>
      </c>
    </row>
    <row r="22" spans="1:19" ht="18.75" x14ac:dyDescent="0.2">
      <c r="A22" s="177"/>
      <c r="C22" s="16" t="s">
        <v>9</v>
      </c>
      <c r="D22" s="75"/>
      <c r="E22" s="75">
        <v>56600</v>
      </c>
      <c r="F22" s="75">
        <v>58400</v>
      </c>
      <c r="G22" s="75">
        <v>67500</v>
      </c>
      <c r="H22" s="75">
        <v>62500</v>
      </c>
      <c r="I22" s="75">
        <v>70900</v>
      </c>
      <c r="J22" s="75">
        <v>78100</v>
      </c>
      <c r="K22" s="75">
        <v>71300</v>
      </c>
      <c r="L22" s="75">
        <v>59800</v>
      </c>
      <c r="M22" s="75">
        <v>62400</v>
      </c>
      <c r="N22" s="75">
        <v>62800</v>
      </c>
      <c r="O22" s="75">
        <v>57900</v>
      </c>
      <c r="P22" s="75">
        <v>60200</v>
      </c>
      <c r="Q22" s="75">
        <v>66800</v>
      </c>
      <c r="R22" s="75">
        <v>56200</v>
      </c>
      <c r="S22" s="75">
        <v>52200</v>
      </c>
    </row>
    <row r="23" spans="1:19" ht="18.75" x14ac:dyDescent="0.2">
      <c r="A23" s="177"/>
      <c r="C23" s="16" t="s">
        <v>10</v>
      </c>
      <c r="D23" s="76"/>
      <c r="E23" s="76">
        <v>0.65</v>
      </c>
      <c r="F23" s="76">
        <v>0.66800000000000004</v>
      </c>
      <c r="G23" s="76">
        <v>0.621</v>
      </c>
      <c r="H23" s="76">
        <v>0.57299999999999995</v>
      </c>
      <c r="I23" s="76">
        <v>0.66400000000000003</v>
      </c>
      <c r="J23" s="76">
        <v>0.68300000000000005</v>
      </c>
      <c r="K23" s="76">
        <v>0.628</v>
      </c>
      <c r="L23" s="76">
        <v>0.57399999999999995</v>
      </c>
      <c r="M23" s="76">
        <v>0.66</v>
      </c>
      <c r="N23" s="76">
        <v>0.67100000000000004</v>
      </c>
      <c r="O23" s="76">
        <v>0.59699999999999998</v>
      </c>
      <c r="P23" s="76">
        <v>0.58599999999999997</v>
      </c>
      <c r="Q23" s="76">
        <v>0.65500000000000003</v>
      </c>
      <c r="R23" s="76">
        <v>0.64600000000000002</v>
      </c>
      <c r="S23" s="76">
        <v>0.56799999999999995</v>
      </c>
    </row>
    <row r="24" spans="1:19" ht="19.5" thickBot="1" x14ac:dyDescent="0.25">
      <c r="A24" s="178"/>
      <c r="C24" s="8" t="s">
        <v>18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1:19" ht="38.25" thickTop="1" x14ac:dyDescent="0.2">
      <c r="A25" s="197" t="s">
        <v>23</v>
      </c>
      <c r="B25" t="s">
        <v>114</v>
      </c>
      <c r="C25" s="9" t="s">
        <v>14</v>
      </c>
      <c r="D25" s="75"/>
      <c r="E25" s="75">
        <v>963100</v>
      </c>
      <c r="F25" s="75">
        <v>956600</v>
      </c>
      <c r="G25" s="75">
        <v>950300</v>
      </c>
      <c r="H25" s="75">
        <v>943900</v>
      </c>
      <c r="I25" s="75">
        <v>937600</v>
      </c>
      <c r="J25" s="75">
        <v>931200</v>
      </c>
      <c r="K25" s="75">
        <v>925000</v>
      </c>
      <c r="L25" s="75">
        <v>917222.22222222225</v>
      </c>
      <c r="M25" s="75">
        <v>912068.96551724139</v>
      </c>
      <c r="N25" s="75">
        <v>906936.41618497111</v>
      </c>
      <c r="O25" s="75">
        <v>900136.90476190473</v>
      </c>
      <c r="P25" s="75">
        <v>892982.45614035078</v>
      </c>
      <c r="Q25" s="75">
        <v>886549.7076023391</v>
      </c>
      <c r="R25" s="75">
        <v>882857.14285714296</v>
      </c>
      <c r="S25" s="75">
        <v>876744.18604651175</v>
      </c>
    </row>
    <row r="26" spans="1:19" ht="37.5" customHeight="1" x14ac:dyDescent="0.2">
      <c r="A26" s="198"/>
      <c r="C26" s="4" t="s">
        <v>5</v>
      </c>
      <c r="D26" s="75"/>
      <c r="E26" s="75">
        <v>154100</v>
      </c>
      <c r="F26" s="75">
        <v>151300</v>
      </c>
      <c r="G26" s="75">
        <v>159200</v>
      </c>
      <c r="H26" s="75">
        <v>159600</v>
      </c>
      <c r="I26" s="75">
        <v>157300</v>
      </c>
      <c r="J26" s="75">
        <v>163500</v>
      </c>
      <c r="K26" s="75">
        <v>168200</v>
      </c>
      <c r="L26" s="75">
        <v>165100</v>
      </c>
      <c r="M26" s="75">
        <v>158700</v>
      </c>
      <c r="N26" s="75">
        <v>156900</v>
      </c>
      <c r="O26" s="75">
        <v>151223</v>
      </c>
      <c r="P26" s="75">
        <v>152700</v>
      </c>
      <c r="Q26" s="75">
        <v>151600</v>
      </c>
      <c r="R26" s="75">
        <v>154500</v>
      </c>
      <c r="S26" s="75">
        <v>150800</v>
      </c>
    </row>
    <row r="27" spans="1:19" ht="37.5" x14ac:dyDescent="0.2">
      <c r="A27" s="198"/>
      <c r="C27" s="5" t="s">
        <v>6</v>
      </c>
      <c r="D27" s="76"/>
      <c r="E27" s="76">
        <v>0.16</v>
      </c>
      <c r="F27" s="76">
        <v>0.158</v>
      </c>
      <c r="G27" s="76">
        <v>0.16700000000000001</v>
      </c>
      <c r="H27" s="76">
        <v>0.16900000000000001</v>
      </c>
      <c r="I27" s="76">
        <v>0.16800000000000001</v>
      </c>
      <c r="J27" s="76">
        <v>0.17599999999999999</v>
      </c>
      <c r="K27" s="76">
        <v>0.182</v>
      </c>
      <c r="L27" s="76">
        <v>0.18</v>
      </c>
      <c r="M27" s="76">
        <v>0.17399999999999999</v>
      </c>
      <c r="N27" s="76">
        <v>0.17299999999999999</v>
      </c>
      <c r="O27" s="76">
        <v>0.16800000000000001</v>
      </c>
      <c r="P27" s="76">
        <v>0.17100000000000001</v>
      </c>
      <c r="Q27" s="76">
        <v>0.17100000000000001</v>
      </c>
      <c r="R27" s="76">
        <v>0.17499999999999999</v>
      </c>
      <c r="S27" s="76">
        <v>0.17199999999999999</v>
      </c>
    </row>
    <row r="28" spans="1:19" ht="56.25" x14ac:dyDescent="0.2">
      <c r="A28" s="198"/>
      <c r="C28" s="4" t="s">
        <v>7</v>
      </c>
      <c r="D28" s="75"/>
      <c r="E28" s="75">
        <v>809000</v>
      </c>
      <c r="F28" s="75">
        <v>805300</v>
      </c>
      <c r="G28" s="75">
        <v>791100</v>
      </c>
      <c r="H28" s="75">
        <v>784300</v>
      </c>
      <c r="I28" s="75">
        <v>780300</v>
      </c>
      <c r="J28" s="75">
        <v>767700</v>
      </c>
      <c r="K28" s="75">
        <v>756800</v>
      </c>
      <c r="L28" s="75">
        <v>752122.22222222225</v>
      </c>
      <c r="M28" s="75">
        <v>753368.96551724151</v>
      </c>
      <c r="N28" s="75">
        <v>750036.41618497111</v>
      </c>
      <c r="O28" s="75">
        <v>748913.90476190473</v>
      </c>
      <c r="P28" s="75">
        <v>740282.45614035078</v>
      </c>
      <c r="Q28" s="75">
        <v>734949.7076023391</v>
      </c>
      <c r="R28" s="75">
        <v>728357.14285714296</v>
      </c>
      <c r="S28" s="75">
        <v>725944.18604651175</v>
      </c>
    </row>
    <row r="29" spans="1:19" ht="18.75" x14ac:dyDescent="0.2">
      <c r="A29" s="198"/>
      <c r="C29" s="16" t="s">
        <v>8</v>
      </c>
      <c r="D29" s="75"/>
      <c r="E29" s="75">
        <v>102400</v>
      </c>
      <c r="F29" s="75">
        <v>110600</v>
      </c>
      <c r="G29" s="75">
        <v>119200</v>
      </c>
      <c r="H29" s="75">
        <v>119400</v>
      </c>
      <c r="I29" s="75">
        <v>115100</v>
      </c>
      <c r="J29" s="75">
        <v>118800</v>
      </c>
      <c r="K29" s="75">
        <v>122300</v>
      </c>
      <c r="L29" s="75">
        <v>120173.5294117647</v>
      </c>
      <c r="M29" s="75">
        <v>108798.72611464967</v>
      </c>
      <c r="N29" s="75">
        <v>109436.84210526316</v>
      </c>
      <c r="O29" s="75">
        <v>108463.82978723405</v>
      </c>
      <c r="P29" s="75">
        <v>111392.59259259258</v>
      </c>
      <c r="Q29" s="75">
        <v>101259.5166163142</v>
      </c>
      <c r="R29" s="75">
        <v>100471.42857142858</v>
      </c>
      <c r="S29" s="75">
        <v>106075.67567567567</v>
      </c>
    </row>
    <row r="30" spans="1:19" ht="18.75" x14ac:dyDescent="0.2">
      <c r="A30" s="198"/>
      <c r="C30" s="6" t="s">
        <v>13</v>
      </c>
      <c r="D30" s="76"/>
      <c r="E30" s="76">
        <v>0.66400000000000003</v>
      </c>
      <c r="F30" s="76">
        <v>0.73099999999999998</v>
      </c>
      <c r="G30" s="76">
        <v>0.749</v>
      </c>
      <c r="H30" s="76">
        <v>0.748</v>
      </c>
      <c r="I30" s="76">
        <v>0.73199999999999998</v>
      </c>
      <c r="J30" s="76">
        <v>0.72599999999999998</v>
      </c>
      <c r="K30" s="76">
        <v>0.72699999999999998</v>
      </c>
      <c r="L30" s="76">
        <v>0.72799999999999998</v>
      </c>
      <c r="M30" s="76">
        <v>0.68599999999999994</v>
      </c>
      <c r="N30" s="76">
        <v>0.69599999999999995</v>
      </c>
      <c r="O30" s="76">
        <v>0.71799999999999997</v>
      </c>
      <c r="P30" s="76">
        <v>0.73</v>
      </c>
      <c r="Q30" s="76">
        <v>0.66900000000000004</v>
      </c>
      <c r="R30" s="76">
        <v>0.65</v>
      </c>
      <c r="S30" s="76">
        <v>0.70399999999999996</v>
      </c>
    </row>
    <row r="31" spans="1:19" ht="37.5" x14ac:dyDescent="0.2">
      <c r="A31" s="198"/>
      <c r="C31" s="6" t="s">
        <v>11</v>
      </c>
      <c r="D31" s="75"/>
      <c r="E31" s="75">
        <v>2000</v>
      </c>
      <c r="F31" s="75">
        <v>1000</v>
      </c>
      <c r="G31" s="75">
        <v>1400</v>
      </c>
      <c r="H31" s="75">
        <v>500</v>
      </c>
      <c r="I31" s="75">
        <v>1500</v>
      </c>
      <c r="J31" s="75">
        <v>1600</v>
      </c>
      <c r="K31" s="75">
        <v>2300</v>
      </c>
      <c r="L31" s="75" t="s">
        <v>91</v>
      </c>
      <c r="M31" s="75" t="s">
        <v>91</v>
      </c>
      <c r="N31" s="75" t="s">
        <v>91</v>
      </c>
      <c r="O31" s="75" t="s">
        <v>91</v>
      </c>
      <c r="P31" s="75" t="s">
        <v>91</v>
      </c>
      <c r="Q31" s="75" t="s">
        <v>91</v>
      </c>
      <c r="R31" s="75" t="s">
        <v>91</v>
      </c>
      <c r="S31" s="75" t="s">
        <v>91</v>
      </c>
    </row>
    <row r="32" spans="1:19" ht="37.5" x14ac:dyDescent="0.2">
      <c r="A32" s="198"/>
      <c r="C32" s="6" t="s">
        <v>12</v>
      </c>
      <c r="D32" s="76"/>
      <c r="E32" s="76">
        <v>1.2999999999999999E-2</v>
      </c>
      <c r="F32" s="76">
        <v>7.0000000000000001E-3</v>
      </c>
      <c r="G32" s="76">
        <v>8.9999999999999993E-3</v>
      </c>
      <c r="H32" s="76">
        <v>3.0000000000000001E-3</v>
      </c>
      <c r="I32" s="76">
        <v>8.9999999999999993E-3</v>
      </c>
      <c r="J32" s="76">
        <v>0.01</v>
      </c>
      <c r="K32" s="76">
        <v>1.4E-2</v>
      </c>
      <c r="L32" s="76" t="s">
        <v>91</v>
      </c>
      <c r="M32" s="76" t="s">
        <v>91</v>
      </c>
      <c r="N32" s="76" t="s">
        <v>91</v>
      </c>
      <c r="O32" s="76" t="s">
        <v>91</v>
      </c>
      <c r="P32" s="76" t="s">
        <v>91</v>
      </c>
      <c r="Q32" s="76" t="s">
        <v>91</v>
      </c>
      <c r="R32" s="76" t="s">
        <v>91</v>
      </c>
      <c r="S32" s="76" t="s">
        <v>91</v>
      </c>
    </row>
    <row r="33" spans="1:19" ht="18.75" x14ac:dyDescent="0.2">
      <c r="A33" s="198"/>
      <c r="C33" s="16" t="s">
        <v>9</v>
      </c>
      <c r="D33" s="75"/>
      <c r="E33" s="75">
        <v>49700</v>
      </c>
      <c r="F33" s="75">
        <v>39700</v>
      </c>
      <c r="G33" s="75">
        <v>38600</v>
      </c>
      <c r="H33" s="75">
        <v>39700</v>
      </c>
      <c r="I33" s="75">
        <v>40700</v>
      </c>
      <c r="J33" s="75">
        <v>43100</v>
      </c>
      <c r="K33" s="75">
        <v>43600</v>
      </c>
      <c r="L33" s="75">
        <v>44900</v>
      </c>
      <c r="M33" s="75">
        <v>49800</v>
      </c>
      <c r="N33" s="75">
        <v>47800</v>
      </c>
      <c r="O33" s="75">
        <v>42600</v>
      </c>
      <c r="P33" s="75">
        <v>41200</v>
      </c>
      <c r="Q33" s="75">
        <v>50100</v>
      </c>
      <c r="R33" s="75">
        <v>54100</v>
      </c>
      <c r="S33" s="75">
        <v>44600</v>
      </c>
    </row>
    <row r="34" spans="1:19" ht="18.75" x14ac:dyDescent="0.2">
      <c r="A34" s="198"/>
      <c r="C34" s="16" t="s">
        <v>10</v>
      </c>
      <c r="D34" s="76"/>
      <c r="E34" s="76">
        <v>0.32300000000000001</v>
      </c>
      <c r="F34" s="76">
        <v>0.26200000000000001</v>
      </c>
      <c r="G34" s="76">
        <v>0.24199999999999999</v>
      </c>
      <c r="H34" s="76">
        <v>0.249</v>
      </c>
      <c r="I34" s="76">
        <v>0.25900000000000001</v>
      </c>
      <c r="J34" s="76">
        <v>0.26400000000000001</v>
      </c>
      <c r="K34" s="76">
        <v>0.25900000000000001</v>
      </c>
      <c r="L34" s="76">
        <v>0.27200000000000002</v>
      </c>
      <c r="M34" s="76">
        <v>0.314</v>
      </c>
      <c r="N34" s="76">
        <v>0.30399999999999999</v>
      </c>
      <c r="O34" s="76">
        <v>0.28199999999999997</v>
      </c>
      <c r="P34" s="76">
        <v>0.27</v>
      </c>
      <c r="Q34" s="76">
        <v>0.33100000000000002</v>
      </c>
      <c r="R34" s="76">
        <v>0.35</v>
      </c>
      <c r="S34" s="76">
        <v>0.29599999999999999</v>
      </c>
    </row>
    <row r="35" spans="1:19" ht="19.5" thickBot="1" x14ac:dyDescent="0.25">
      <c r="A35" s="199"/>
      <c r="C35" s="8" t="s">
        <v>18</v>
      </c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1:19" ht="15" thickTop="1" x14ac:dyDescent="0.2"/>
  </sheetData>
  <mergeCells count="7">
    <mergeCell ref="D1:G1"/>
    <mergeCell ref="H1:K1"/>
    <mergeCell ref="L1:O1"/>
    <mergeCell ref="P1:S1"/>
    <mergeCell ref="A25:A35"/>
    <mergeCell ref="A3:A13"/>
    <mergeCell ref="A1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rightToLeft="1" topLeftCell="A33" zoomScale="70" zoomScaleNormal="70" workbookViewId="0">
      <selection activeCell="H21" sqref="G21:H56"/>
    </sheetView>
  </sheetViews>
  <sheetFormatPr defaultRowHeight="14.25" x14ac:dyDescent="0.2"/>
  <cols>
    <col min="1" max="1" width="12.375" customWidth="1"/>
    <col min="2" max="2" width="14.75" customWidth="1"/>
    <col min="8" max="10" width="9" customWidth="1"/>
  </cols>
  <sheetData>
    <row r="1" spans="1:21" ht="20.25" x14ac:dyDescent="0.3">
      <c r="A1" s="159"/>
      <c r="C1" s="160"/>
      <c r="E1" s="161"/>
      <c r="F1" s="136">
        <v>2020</v>
      </c>
      <c r="G1" s="137"/>
      <c r="H1" s="137"/>
      <c r="I1" s="138"/>
      <c r="J1" s="136">
        <v>2019</v>
      </c>
      <c r="K1" s="137"/>
      <c r="L1" s="137"/>
      <c r="M1" s="138"/>
      <c r="N1" s="136">
        <v>2018</v>
      </c>
      <c r="O1" s="137"/>
      <c r="P1" s="137"/>
      <c r="Q1" s="138"/>
      <c r="R1" s="136">
        <v>2017</v>
      </c>
      <c r="S1" s="137"/>
      <c r="T1" s="137"/>
      <c r="U1" s="138"/>
    </row>
    <row r="2" spans="1:21" ht="21" thickBot="1" x14ac:dyDescent="0.35">
      <c r="A2" s="162"/>
      <c r="C2" s="163"/>
      <c r="E2" s="164"/>
      <c r="F2" s="23" t="s">
        <v>1</v>
      </c>
      <c r="G2" s="23" t="s">
        <v>4</v>
      </c>
      <c r="H2" s="23" t="s">
        <v>3</v>
      </c>
      <c r="I2" s="23" t="s">
        <v>2</v>
      </c>
      <c r="J2" s="23" t="s">
        <v>1</v>
      </c>
      <c r="K2" s="23" t="s">
        <v>4</v>
      </c>
      <c r="L2" s="23" t="s">
        <v>3</v>
      </c>
      <c r="M2" s="23" t="s">
        <v>2</v>
      </c>
      <c r="N2" s="23" t="s">
        <v>1</v>
      </c>
      <c r="O2" s="23" t="s">
        <v>4</v>
      </c>
      <c r="P2" s="23" t="s">
        <v>3</v>
      </c>
      <c r="Q2" s="23" t="s">
        <v>2</v>
      </c>
      <c r="R2" s="23" t="s">
        <v>1</v>
      </c>
      <c r="S2" s="23" t="s">
        <v>4</v>
      </c>
      <c r="T2" s="23" t="s">
        <v>3</v>
      </c>
      <c r="U2" s="23" t="s">
        <v>2</v>
      </c>
    </row>
    <row r="3" spans="1:21" ht="19.5" thickTop="1" x14ac:dyDescent="0.3">
      <c r="A3" s="208" t="s">
        <v>29</v>
      </c>
      <c r="B3" t="s">
        <v>115</v>
      </c>
      <c r="C3" s="206" t="s">
        <v>6</v>
      </c>
      <c r="E3" s="19" t="s">
        <v>30</v>
      </c>
      <c r="F3" s="101"/>
      <c r="G3" s="101"/>
      <c r="H3" s="101"/>
      <c r="I3" s="101">
        <v>0.14299999999999999</v>
      </c>
      <c r="J3" s="101">
        <v>0.16700000000000001</v>
      </c>
      <c r="K3" s="101">
        <v>0.161</v>
      </c>
      <c r="L3" s="101">
        <v>0.155</v>
      </c>
      <c r="M3" s="101">
        <v>0.158</v>
      </c>
      <c r="N3" s="82"/>
      <c r="O3" s="82"/>
      <c r="P3" s="82"/>
      <c r="Q3" s="82"/>
      <c r="R3" s="82"/>
      <c r="S3" s="82"/>
      <c r="T3" s="82"/>
      <c r="U3" s="82"/>
    </row>
    <row r="4" spans="1:21" ht="18.75" customHeight="1" x14ac:dyDescent="0.3">
      <c r="A4" s="208"/>
      <c r="C4" s="206"/>
      <c r="E4" s="17" t="s">
        <v>31</v>
      </c>
      <c r="F4" s="101"/>
      <c r="G4" s="101"/>
      <c r="H4" s="101"/>
      <c r="I4" s="101">
        <v>0.44500000000000001</v>
      </c>
      <c r="J4" s="101">
        <v>0.44700000000000001</v>
      </c>
      <c r="K4" s="101">
        <v>0.45</v>
      </c>
      <c r="L4" s="101">
        <v>0.45400000000000001</v>
      </c>
      <c r="M4" s="101">
        <v>0.45900000000000002</v>
      </c>
      <c r="N4" s="82"/>
      <c r="O4" s="82"/>
      <c r="P4" s="82"/>
      <c r="Q4" s="82"/>
      <c r="R4" s="82"/>
      <c r="S4" s="82"/>
      <c r="T4" s="82"/>
      <c r="U4" s="82"/>
    </row>
    <row r="5" spans="1:21" ht="18.75" customHeight="1" x14ac:dyDescent="0.3">
      <c r="A5" s="208"/>
      <c r="C5" s="206"/>
      <c r="E5" s="17" t="s">
        <v>32</v>
      </c>
      <c r="F5" s="101"/>
      <c r="G5" s="101"/>
      <c r="H5" s="101"/>
      <c r="I5" s="101">
        <v>0.59</v>
      </c>
      <c r="J5" s="101">
        <v>0.60699999999999998</v>
      </c>
      <c r="K5" s="101">
        <v>0.60099999999999998</v>
      </c>
      <c r="L5" s="101">
        <v>0.61099999999999999</v>
      </c>
      <c r="M5" s="101">
        <v>0.60799999999999998</v>
      </c>
      <c r="N5" s="82"/>
      <c r="O5" s="82"/>
      <c r="P5" s="82"/>
      <c r="Q5" s="82"/>
      <c r="R5" s="82"/>
      <c r="S5" s="82"/>
      <c r="T5" s="82"/>
      <c r="U5" s="82"/>
    </row>
    <row r="6" spans="1:21" ht="18.75" customHeight="1" x14ac:dyDescent="0.3">
      <c r="A6" s="208"/>
      <c r="C6" s="206"/>
      <c r="E6" s="17" t="s">
        <v>33</v>
      </c>
      <c r="F6" s="101"/>
      <c r="G6" s="101"/>
      <c r="H6" s="101"/>
      <c r="I6" s="101">
        <v>0.60699999999999998</v>
      </c>
      <c r="J6" s="101">
        <v>0.59699999999999998</v>
      </c>
      <c r="K6" s="101">
        <v>0.61699999999999999</v>
      </c>
      <c r="L6" s="101">
        <v>0.61399999999999999</v>
      </c>
      <c r="M6" s="101">
        <v>0.60399999999999998</v>
      </c>
      <c r="N6" s="82"/>
      <c r="O6" s="82"/>
      <c r="P6" s="82"/>
      <c r="Q6" s="82"/>
      <c r="R6" s="82"/>
      <c r="S6" s="82"/>
      <c r="T6" s="82"/>
      <c r="U6" s="82"/>
    </row>
    <row r="7" spans="1:21" ht="18.75" customHeight="1" x14ac:dyDescent="0.3">
      <c r="A7" s="208"/>
      <c r="C7" s="206"/>
      <c r="E7" s="17" t="s">
        <v>34</v>
      </c>
      <c r="F7" s="101"/>
      <c r="G7" s="101"/>
      <c r="H7" s="101"/>
      <c r="I7" s="101">
        <v>0.57199999999999995</v>
      </c>
      <c r="J7" s="101">
        <v>0.57799999999999996</v>
      </c>
      <c r="K7" s="101">
        <v>0.58199999999999996</v>
      </c>
      <c r="L7" s="101">
        <v>0.56799999999999995</v>
      </c>
      <c r="M7" s="101">
        <v>0.57999999999999996</v>
      </c>
      <c r="N7" s="82"/>
      <c r="O7" s="82"/>
      <c r="P7" s="82"/>
      <c r="Q7" s="82"/>
      <c r="R7" s="82"/>
      <c r="S7" s="82"/>
      <c r="T7" s="82"/>
      <c r="U7" s="82"/>
    </row>
    <row r="8" spans="1:21" ht="18.75" customHeight="1" x14ac:dyDescent="0.3">
      <c r="A8" s="208"/>
      <c r="C8" s="206"/>
      <c r="E8" s="17" t="s">
        <v>35</v>
      </c>
      <c r="F8" s="101"/>
      <c r="G8" s="101"/>
      <c r="H8" s="101"/>
      <c r="I8" s="101">
        <v>0.53900000000000003</v>
      </c>
      <c r="J8" s="101">
        <v>0.56799999999999995</v>
      </c>
      <c r="K8" s="101">
        <v>0.56100000000000005</v>
      </c>
      <c r="L8" s="101">
        <v>0.55600000000000005</v>
      </c>
      <c r="M8" s="101">
        <v>0.55700000000000005</v>
      </c>
      <c r="N8" s="82"/>
      <c r="O8" s="82"/>
      <c r="P8" s="82"/>
      <c r="Q8" s="82"/>
      <c r="R8" s="82"/>
      <c r="S8" s="82"/>
      <c r="T8" s="82"/>
      <c r="U8" s="82"/>
    </row>
    <row r="9" spans="1:21" ht="18.75" customHeight="1" x14ac:dyDescent="0.3">
      <c r="A9" s="208"/>
      <c r="C9" s="206"/>
      <c r="E9" s="17" t="s">
        <v>36</v>
      </c>
      <c r="F9" s="101"/>
      <c r="G9" s="101"/>
      <c r="H9" s="101"/>
      <c r="I9" s="101">
        <v>0.52100000000000002</v>
      </c>
      <c r="J9" s="101">
        <v>0.54600000000000004</v>
      </c>
      <c r="K9" s="101">
        <v>0.52300000000000002</v>
      </c>
      <c r="L9" s="101">
        <v>0.52600000000000002</v>
      </c>
      <c r="M9" s="101">
        <v>0.54</v>
      </c>
      <c r="N9" s="82"/>
      <c r="O9" s="82"/>
      <c r="P9" s="82"/>
      <c r="Q9" s="82"/>
      <c r="R9" s="82"/>
      <c r="S9" s="82"/>
      <c r="T9" s="82"/>
      <c r="U9" s="82"/>
    </row>
    <row r="10" spans="1:21" ht="18.75" customHeight="1" x14ac:dyDescent="0.3">
      <c r="A10" s="208"/>
      <c r="C10" s="206"/>
      <c r="E10" s="17" t="s">
        <v>37</v>
      </c>
      <c r="F10" s="101"/>
      <c r="G10" s="101"/>
      <c r="H10" s="101"/>
      <c r="I10" s="101">
        <v>0.29899999999999999</v>
      </c>
      <c r="J10" s="101">
        <v>0.311</v>
      </c>
      <c r="K10" s="101">
        <v>0.307</v>
      </c>
      <c r="L10" s="101">
        <v>0.311</v>
      </c>
      <c r="M10" s="101">
        <v>0.312</v>
      </c>
      <c r="N10" s="82"/>
      <c r="O10" s="82"/>
      <c r="P10" s="82"/>
      <c r="Q10" s="82"/>
      <c r="R10" s="82"/>
      <c r="S10" s="82"/>
      <c r="T10" s="82"/>
      <c r="U10" s="82"/>
    </row>
    <row r="11" spans="1:21" ht="18.75" customHeight="1" thickBot="1" x14ac:dyDescent="0.35">
      <c r="A11" s="208"/>
      <c r="C11" s="207"/>
      <c r="E11" s="18" t="s">
        <v>38</v>
      </c>
      <c r="F11" s="101"/>
      <c r="G11" s="101"/>
      <c r="H11" s="101"/>
      <c r="I11" s="101">
        <v>0.43099999999999999</v>
      </c>
      <c r="J11" s="101">
        <v>0.44400000000000001</v>
      </c>
      <c r="K11" s="101">
        <v>0.442</v>
      </c>
      <c r="L11" s="101">
        <v>0.442</v>
      </c>
      <c r="M11" s="101">
        <v>0.443</v>
      </c>
      <c r="N11" s="82"/>
      <c r="O11" s="82"/>
      <c r="P11" s="82"/>
      <c r="Q11" s="82"/>
      <c r="R11" s="82"/>
      <c r="S11" s="82"/>
      <c r="T11" s="82"/>
      <c r="U11" s="82"/>
    </row>
    <row r="12" spans="1:21" ht="18.75" customHeight="1" x14ac:dyDescent="0.3">
      <c r="A12" s="208"/>
      <c r="C12" s="203" t="s">
        <v>10</v>
      </c>
      <c r="D12" t="s">
        <v>114</v>
      </c>
      <c r="E12" s="20" t="s">
        <v>30</v>
      </c>
      <c r="F12" s="101"/>
      <c r="G12" s="101"/>
      <c r="H12" s="101"/>
      <c r="I12" s="101">
        <v>0.33</v>
      </c>
      <c r="J12" s="101">
        <v>0.33600000000000002</v>
      </c>
      <c r="K12" s="101">
        <v>0.34599999999999997</v>
      </c>
      <c r="L12" s="101">
        <v>0.36699999999999999</v>
      </c>
      <c r="M12" s="101">
        <v>0.38200000000000001</v>
      </c>
      <c r="N12" s="82"/>
      <c r="O12" s="82"/>
      <c r="P12" s="82"/>
      <c r="Q12" s="82"/>
      <c r="R12" s="82"/>
      <c r="S12" s="82"/>
      <c r="T12" s="82"/>
      <c r="U12" s="82"/>
    </row>
    <row r="13" spans="1:21" ht="18.75" customHeight="1" x14ac:dyDescent="0.3">
      <c r="A13" s="208"/>
      <c r="C13" s="204"/>
      <c r="E13" s="21" t="s">
        <v>31</v>
      </c>
      <c r="F13" s="101"/>
      <c r="G13" s="101"/>
      <c r="H13" s="101"/>
      <c r="I13" s="101">
        <v>0.42099999999999999</v>
      </c>
      <c r="J13" s="101">
        <v>0.41499999999999998</v>
      </c>
      <c r="K13" s="101">
        <v>0.40400000000000003</v>
      </c>
      <c r="L13" s="101">
        <v>0.41699999999999998</v>
      </c>
      <c r="M13" s="101">
        <v>0.436</v>
      </c>
      <c r="N13" s="82"/>
      <c r="O13" s="82"/>
      <c r="P13" s="82"/>
      <c r="Q13" s="82"/>
      <c r="R13" s="82"/>
      <c r="S13" s="82"/>
      <c r="T13" s="82"/>
      <c r="U13" s="82"/>
    </row>
    <row r="14" spans="1:21" ht="18.75" customHeight="1" x14ac:dyDescent="0.3">
      <c r="A14" s="208"/>
      <c r="C14" s="204"/>
      <c r="E14" s="21" t="s">
        <v>32</v>
      </c>
      <c r="F14" s="101"/>
      <c r="G14" s="101"/>
      <c r="H14" s="101"/>
      <c r="I14" s="101">
        <v>0.35799999999999998</v>
      </c>
      <c r="J14" s="101">
        <v>0.34399999999999997</v>
      </c>
      <c r="K14" s="101">
        <v>0.34499999999999997</v>
      </c>
      <c r="L14" s="101">
        <v>0.35499999999999998</v>
      </c>
      <c r="M14" s="101">
        <v>0.374</v>
      </c>
      <c r="N14" s="82"/>
      <c r="O14" s="82"/>
      <c r="P14" s="82"/>
      <c r="Q14" s="82"/>
      <c r="R14" s="82"/>
      <c r="S14" s="82"/>
      <c r="T14" s="82"/>
      <c r="U14" s="82"/>
    </row>
    <row r="15" spans="1:21" ht="18.75" customHeight="1" x14ac:dyDescent="0.3">
      <c r="A15" s="208"/>
      <c r="C15" s="204"/>
      <c r="E15" s="21" t="s">
        <v>33</v>
      </c>
      <c r="F15" s="101"/>
      <c r="G15" s="101"/>
      <c r="H15" s="101"/>
      <c r="I15" s="101">
        <v>0.26900000000000002</v>
      </c>
      <c r="J15" s="101">
        <v>0.23400000000000001</v>
      </c>
      <c r="K15" s="101">
        <v>0.24399999999999999</v>
      </c>
      <c r="L15" s="101">
        <v>0.26200000000000001</v>
      </c>
      <c r="M15" s="101">
        <v>0.25600000000000001</v>
      </c>
      <c r="N15" s="82"/>
      <c r="O15" s="82"/>
      <c r="P15" s="82"/>
      <c r="Q15" s="82"/>
      <c r="R15" s="82"/>
      <c r="S15" s="82"/>
      <c r="T15" s="82"/>
      <c r="U15" s="82"/>
    </row>
    <row r="16" spans="1:21" ht="18.75" customHeight="1" x14ac:dyDescent="0.3">
      <c r="A16" s="208"/>
      <c r="C16" s="204"/>
      <c r="E16" s="21" t="s">
        <v>34</v>
      </c>
      <c r="F16" s="101"/>
      <c r="G16" s="101"/>
      <c r="H16" s="101"/>
      <c r="I16" s="101">
        <v>0.16600000000000001</v>
      </c>
      <c r="J16" s="101">
        <v>0.15</v>
      </c>
      <c r="K16" s="101">
        <v>0.16300000000000001</v>
      </c>
      <c r="L16" s="101">
        <v>0.16800000000000001</v>
      </c>
      <c r="M16" s="101">
        <v>0.185</v>
      </c>
      <c r="N16" s="82"/>
      <c r="O16" s="82"/>
      <c r="P16" s="82"/>
      <c r="Q16" s="82"/>
      <c r="R16" s="82"/>
      <c r="S16" s="82"/>
      <c r="T16" s="82"/>
      <c r="U16" s="82"/>
    </row>
    <row r="17" spans="1:21" ht="18.75" customHeight="1" x14ac:dyDescent="0.3">
      <c r="A17" s="208"/>
      <c r="C17" s="204"/>
      <c r="E17" s="21" t="s">
        <v>35</v>
      </c>
      <c r="F17" s="101"/>
      <c r="G17" s="101"/>
      <c r="H17" s="101"/>
      <c r="I17" s="101">
        <v>0.1</v>
      </c>
      <c r="J17" s="101">
        <v>0.13</v>
      </c>
      <c r="K17" s="101">
        <v>0.14399999999999999</v>
      </c>
      <c r="L17" s="101">
        <v>0.14699999999999999</v>
      </c>
      <c r="M17" s="101">
        <v>0.13400000000000001</v>
      </c>
      <c r="N17" s="82"/>
      <c r="O17" s="82"/>
      <c r="P17" s="82"/>
      <c r="Q17" s="82"/>
      <c r="R17" s="82"/>
      <c r="S17" s="82"/>
      <c r="T17" s="82"/>
      <c r="U17" s="82"/>
    </row>
    <row r="18" spans="1:21" ht="18.75" customHeight="1" x14ac:dyDescent="0.3">
      <c r="A18" s="208"/>
      <c r="C18" s="204"/>
      <c r="E18" s="21" t="s">
        <v>36</v>
      </c>
      <c r="F18" s="101"/>
      <c r="G18" s="101"/>
      <c r="H18" s="101"/>
      <c r="I18" s="101">
        <v>0.105</v>
      </c>
      <c r="J18" s="101">
        <v>9.5000000000000001E-2</v>
      </c>
      <c r="K18" s="101">
        <v>1.4999999999999999E-2</v>
      </c>
      <c r="L18" s="101">
        <v>0.11799999999999999</v>
      </c>
      <c r="M18" s="101">
        <v>0.122</v>
      </c>
      <c r="N18" s="82"/>
      <c r="O18" s="82"/>
      <c r="P18" s="82"/>
      <c r="Q18" s="82"/>
      <c r="R18" s="82"/>
      <c r="S18" s="82"/>
      <c r="T18" s="82"/>
      <c r="U18" s="82"/>
    </row>
    <row r="19" spans="1:21" ht="19.5" customHeight="1" x14ac:dyDescent="0.3">
      <c r="A19" s="208"/>
      <c r="C19" s="204"/>
      <c r="E19" s="21" t="s">
        <v>37</v>
      </c>
      <c r="F19" s="101"/>
      <c r="G19" s="101"/>
      <c r="H19" s="101"/>
      <c r="I19" s="101">
        <v>9.0999999999999998E-2</v>
      </c>
      <c r="J19" s="101">
        <v>8.3000000000000004E-2</v>
      </c>
      <c r="K19" s="101">
        <v>8.8999999999999996E-2</v>
      </c>
      <c r="L19" s="101">
        <v>0.12</v>
      </c>
      <c r="M19" s="101">
        <v>0.115</v>
      </c>
      <c r="N19" s="82"/>
      <c r="O19" s="82"/>
      <c r="P19" s="82"/>
      <c r="Q19" s="82"/>
      <c r="R19" s="82"/>
      <c r="S19" s="82"/>
      <c r="T19" s="82"/>
      <c r="U19" s="82"/>
    </row>
    <row r="20" spans="1:21" ht="19.5" customHeight="1" thickBot="1" x14ac:dyDescent="0.35">
      <c r="A20" s="209"/>
      <c r="C20" s="205"/>
      <c r="E20" s="22" t="s">
        <v>38</v>
      </c>
      <c r="F20" s="101"/>
      <c r="G20" s="101"/>
      <c r="H20" s="101"/>
      <c r="I20" s="101">
        <v>0.25</v>
      </c>
      <c r="J20" s="101">
        <v>0.24</v>
      </c>
      <c r="K20" s="101">
        <v>0.246</v>
      </c>
      <c r="L20" s="101">
        <v>0.26</v>
      </c>
      <c r="M20" s="101">
        <v>0.26800000000000002</v>
      </c>
      <c r="N20" s="82"/>
      <c r="O20" s="82"/>
      <c r="P20" s="82"/>
      <c r="Q20" s="82"/>
      <c r="R20" s="82"/>
      <c r="S20" s="82"/>
      <c r="T20" s="82"/>
      <c r="U20" s="82"/>
    </row>
    <row r="21" spans="1:21" ht="19.5" thickTop="1" x14ac:dyDescent="0.3">
      <c r="A21" s="212" t="s">
        <v>15</v>
      </c>
      <c r="B21" t="s">
        <v>115</v>
      </c>
      <c r="C21" s="206" t="s">
        <v>6</v>
      </c>
      <c r="D21" t="s">
        <v>114</v>
      </c>
      <c r="E21" s="19" t="s">
        <v>30</v>
      </c>
      <c r="F21" s="101"/>
      <c r="G21" s="101">
        <v>0.08</v>
      </c>
      <c r="H21" s="101">
        <v>0.08</v>
      </c>
      <c r="I21" s="101">
        <v>0.1</v>
      </c>
      <c r="J21" s="101">
        <v>0.122</v>
      </c>
      <c r="K21" s="101">
        <v>0.125</v>
      </c>
      <c r="L21" s="101">
        <v>0.111</v>
      </c>
      <c r="M21" s="101">
        <v>0.11899999999999999</v>
      </c>
      <c r="N21" s="82"/>
      <c r="O21" s="82"/>
      <c r="P21" s="82"/>
      <c r="Q21" s="82"/>
      <c r="R21" s="82"/>
      <c r="S21" s="82"/>
      <c r="T21" s="82"/>
      <c r="U21" s="82"/>
    </row>
    <row r="22" spans="1:21" ht="18.75" x14ac:dyDescent="0.3">
      <c r="A22" s="212"/>
      <c r="C22" s="206"/>
      <c r="E22" s="17" t="s">
        <v>31</v>
      </c>
      <c r="F22" s="101"/>
      <c r="G22" s="101">
        <v>0.35199999999999998</v>
      </c>
      <c r="H22" s="101">
        <v>0.35</v>
      </c>
      <c r="I22" s="101">
        <v>0.42399999999999999</v>
      </c>
      <c r="J22" s="101">
        <v>0.434</v>
      </c>
      <c r="K22" s="101">
        <v>0.442</v>
      </c>
      <c r="L22" s="101">
        <v>0.42099999999999999</v>
      </c>
      <c r="M22" s="101">
        <v>0.42199999999999999</v>
      </c>
      <c r="N22" s="82"/>
      <c r="O22" s="82"/>
      <c r="P22" s="82"/>
      <c r="Q22" s="82"/>
      <c r="R22" s="82"/>
      <c r="S22" s="82"/>
      <c r="T22" s="82"/>
      <c r="U22" s="82"/>
    </row>
    <row r="23" spans="1:21" ht="18.75" x14ac:dyDescent="0.3">
      <c r="A23" s="212"/>
      <c r="C23" s="206"/>
      <c r="E23" s="17" t="s">
        <v>32</v>
      </c>
      <c r="F23" s="101"/>
      <c r="G23" s="101">
        <v>0.51</v>
      </c>
      <c r="H23" s="101">
        <v>0.47299999999999998</v>
      </c>
      <c r="I23" s="101">
        <v>0.57899999999999996</v>
      </c>
      <c r="J23" s="101">
        <v>0.61699999999999999</v>
      </c>
      <c r="K23" s="101">
        <v>0.60399999999999998</v>
      </c>
      <c r="L23" s="101">
        <v>0.60299999999999998</v>
      </c>
      <c r="M23" s="101">
        <v>0.59899999999999998</v>
      </c>
      <c r="N23" s="82"/>
      <c r="O23" s="82"/>
      <c r="P23" s="82"/>
      <c r="Q23" s="82"/>
      <c r="R23" s="82"/>
      <c r="S23" s="82"/>
      <c r="T23" s="82"/>
      <c r="U23" s="82"/>
    </row>
    <row r="24" spans="1:21" ht="18.75" x14ac:dyDescent="0.3">
      <c r="A24" s="212"/>
      <c r="C24" s="206"/>
      <c r="E24" s="17" t="s">
        <v>33</v>
      </c>
      <c r="F24" s="101"/>
      <c r="G24" s="101">
        <v>0.52600000000000002</v>
      </c>
      <c r="H24" s="101">
        <v>0.52700000000000002</v>
      </c>
      <c r="I24" s="101">
        <v>0.57899999999999996</v>
      </c>
      <c r="J24" s="101">
        <v>0.58499999999999996</v>
      </c>
      <c r="K24" s="101">
        <v>0.59599999999999997</v>
      </c>
      <c r="L24" s="101">
        <v>0.60399999999999998</v>
      </c>
      <c r="M24" s="101">
        <v>0.58399999999999996</v>
      </c>
      <c r="N24" s="82"/>
      <c r="O24" s="82"/>
      <c r="P24" s="82"/>
      <c r="Q24" s="82"/>
      <c r="R24" s="82"/>
      <c r="S24" s="82"/>
      <c r="T24" s="82"/>
      <c r="U24" s="82"/>
    </row>
    <row r="25" spans="1:21" ht="18.75" x14ac:dyDescent="0.3">
      <c r="A25" s="212"/>
      <c r="C25" s="206"/>
      <c r="E25" s="17" t="s">
        <v>34</v>
      </c>
      <c r="F25" s="101"/>
      <c r="G25" s="101">
        <v>0.53500000000000003</v>
      </c>
      <c r="H25" s="101">
        <v>0.50800000000000001</v>
      </c>
      <c r="I25" s="101">
        <v>0.53800000000000003</v>
      </c>
      <c r="J25" s="101">
        <v>0.56899999999999995</v>
      </c>
      <c r="K25" s="101">
        <v>0.56999999999999995</v>
      </c>
      <c r="L25" s="101">
        <v>0.53100000000000003</v>
      </c>
      <c r="M25" s="101">
        <v>0.54800000000000004</v>
      </c>
      <c r="N25" s="82"/>
      <c r="O25" s="82"/>
      <c r="P25" s="82"/>
      <c r="Q25" s="82"/>
      <c r="R25" s="82"/>
      <c r="S25" s="82"/>
      <c r="T25" s="82"/>
      <c r="U25" s="82"/>
    </row>
    <row r="26" spans="1:21" ht="18.75" x14ac:dyDescent="0.3">
      <c r="A26" s="212"/>
      <c r="C26" s="206"/>
      <c r="E26" s="17" t="s">
        <v>35</v>
      </c>
      <c r="F26" s="101"/>
      <c r="G26" s="101">
        <v>0.46800000000000003</v>
      </c>
      <c r="H26" s="101">
        <v>0.48799999999999999</v>
      </c>
      <c r="I26" s="101">
        <v>0.47799999999999998</v>
      </c>
      <c r="J26" s="101">
        <v>0.52500000000000002</v>
      </c>
      <c r="K26" s="101">
        <v>0.499</v>
      </c>
      <c r="L26" s="101">
        <v>0.51300000000000001</v>
      </c>
      <c r="M26" s="101">
        <v>0.51200000000000001</v>
      </c>
      <c r="N26" s="82"/>
      <c r="O26" s="82"/>
      <c r="P26" s="82"/>
      <c r="Q26" s="82"/>
      <c r="R26" s="82"/>
      <c r="S26" s="82"/>
      <c r="T26" s="82"/>
      <c r="U26" s="82"/>
    </row>
    <row r="27" spans="1:21" ht="18.75" x14ac:dyDescent="0.3">
      <c r="A27" s="212"/>
      <c r="C27" s="206"/>
      <c r="E27" s="17" t="s">
        <v>36</v>
      </c>
      <c r="F27" s="101"/>
      <c r="G27" s="101">
        <v>0.46100000000000002</v>
      </c>
      <c r="H27" s="101">
        <v>0.41199999999999998</v>
      </c>
      <c r="I27" s="101">
        <v>0.46400000000000002</v>
      </c>
      <c r="J27" s="101">
        <v>0.503</v>
      </c>
      <c r="K27" s="101">
        <v>0.46500000000000002</v>
      </c>
      <c r="L27" s="101">
        <v>0.46</v>
      </c>
      <c r="M27" s="101">
        <v>0.49399999999999999</v>
      </c>
      <c r="N27" s="82"/>
      <c r="O27" s="82"/>
      <c r="P27" s="82"/>
      <c r="Q27" s="82"/>
      <c r="R27" s="82"/>
      <c r="S27" s="82"/>
      <c r="T27" s="82"/>
      <c r="U27" s="82"/>
    </row>
    <row r="28" spans="1:21" ht="18.75" x14ac:dyDescent="0.3">
      <c r="A28" s="212"/>
      <c r="C28" s="206"/>
      <c r="E28" s="17" t="s">
        <v>37</v>
      </c>
      <c r="F28" s="101"/>
      <c r="G28" s="101">
        <v>0.17799999999999999</v>
      </c>
      <c r="H28" s="101">
        <v>0.186</v>
      </c>
      <c r="I28" s="101">
        <v>0.20200000000000001</v>
      </c>
      <c r="J28" s="101">
        <v>0.216</v>
      </c>
      <c r="K28" s="101">
        <v>0.221</v>
      </c>
      <c r="L28" s="101">
        <v>0.22700000000000001</v>
      </c>
      <c r="M28" s="101">
        <v>0.221</v>
      </c>
      <c r="N28" s="82"/>
      <c r="O28" s="82"/>
      <c r="P28" s="82"/>
      <c r="Q28" s="82"/>
      <c r="R28" s="82"/>
      <c r="S28" s="82"/>
      <c r="T28" s="82"/>
      <c r="U28" s="82"/>
    </row>
    <row r="29" spans="1:21" ht="18.75" customHeight="1" thickBot="1" x14ac:dyDescent="0.35">
      <c r="A29" s="212"/>
      <c r="C29" s="207"/>
      <c r="E29" s="18" t="s">
        <v>38</v>
      </c>
      <c r="F29" s="101"/>
      <c r="G29" s="101">
        <v>0.35399999999999998</v>
      </c>
      <c r="H29" s="101">
        <v>0.34499999999999997</v>
      </c>
      <c r="I29" s="101">
        <v>0.39100000000000001</v>
      </c>
      <c r="J29" s="101">
        <v>0.41399999999999998</v>
      </c>
      <c r="K29" s="101">
        <v>0.41199999999999998</v>
      </c>
      <c r="L29" s="101">
        <v>0.40500000000000003</v>
      </c>
      <c r="M29" s="101">
        <v>0.40400000000000003</v>
      </c>
      <c r="N29" s="82"/>
      <c r="O29" s="82"/>
      <c r="P29" s="82"/>
      <c r="Q29" s="82"/>
      <c r="R29" s="82"/>
      <c r="S29" s="82"/>
      <c r="T29" s="82"/>
      <c r="U29" s="82"/>
    </row>
    <row r="30" spans="1:21" ht="18.75" x14ac:dyDescent="0.3">
      <c r="A30" s="212"/>
      <c r="C30" s="203" t="s">
        <v>10</v>
      </c>
      <c r="D30" t="s">
        <v>114</v>
      </c>
      <c r="E30" s="20" t="s">
        <v>30</v>
      </c>
      <c r="F30" s="101"/>
      <c r="G30" s="101">
        <v>0.66700000000000004</v>
      </c>
      <c r="H30" s="101">
        <v>0.745</v>
      </c>
      <c r="I30" s="101">
        <v>0.61899999999999999</v>
      </c>
      <c r="J30" s="101">
        <v>0.58499999999999996</v>
      </c>
      <c r="K30" s="101">
        <v>0.60399999999999998</v>
      </c>
      <c r="L30" s="101">
        <v>0.68600000000000005</v>
      </c>
      <c r="M30" s="101">
        <v>0.64600000000000002</v>
      </c>
      <c r="N30" s="82"/>
      <c r="O30" s="82"/>
      <c r="P30" s="82"/>
      <c r="Q30" s="82"/>
      <c r="R30" s="82"/>
      <c r="S30" s="82"/>
      <c r="T30" s="82"/>
      <c r="U30" s="82"/>
    </row>
    <row r="31" spans="1:21" ht="18.75" x14ac:dyDescent="0.3">
      <c r="A31" s="212"/>
      <c r="C31" s="204"/>
      <c r="E31" s="21" t="s">
        <v>31</v>
      </c>
      <c r="F31" s="101"/>
      <c r="G31" s="101">
        <v>0.74099999999999999</v>
      </c>
      <c r="H31" s="101">
        <v>0.72699999999999998</v>
      </c>
      <c r="I31" s="101">
        <v>0.71199999999999997</v>
      </c>
      <c r="J31" s="101">
        <v>0.69299999999999995</v>
      </c>
      <c r="K31" s="101">
        <v>0.67500000000000004</v>
      </c>
      <c r="L31" s="101">
        <v>0.68600000000000005</v>
      </c>
      <c r="M31" s="101">
        <v>0.69899999999999995</v>
      </c>
      <c r="N31" s="82"/>
      <c r="O31" s="82"/>
      <c r="P31" s="82"/>
      <c r="Q31" s="82"/>
      <c r="R31" s="82"/>
      <c r="S31" s="82"/>
      <c r="T31" s="82"/>
      <c r="U31" s="82"/>
    </row>
    <row r="32" spans="1:21" ht="18.75" x14ac:dyDescent="0.3">
      <c r="A32" s="212"/>
      <c r="C32" s="204"/>
      <c r="E32" s="21" t="s">
        <v>32</v>
      </c>
      <c r="F32" s="101"/>
      <c r="G32" s="101">
        <v>0.66</v>
      </c>
      <c r="H32" s="101">
        <v>0.66900000000000004</v>
      </c>
      <c r="I32" s="101">
        <v>0.59299999999999997</v>
      </c>
      <c r="J32" s="101">
        <v>0.56000000000000005</v>
      </c>
      <c r="K32" s="101">
        <v>0.57599999999999996</v>
      </c>
      <c r="L32" s="101">
        <v>0.59799999999999998</v>
      </c>
      <c r="M32" s="101">
        <v>0.61899999999999999</v>
      </c>
      <c r="N32" s="82"/>
      <c r="O32" s="82"/>
      <c r="P32" s="82"/>
      <c r="Q32" s="82"/>
      <c r="R32" s="82"/>
      <c r="S32" s="82"/>
      <c r="T32" s="82"/>
      <c r="U32" s="82"/>
    </row>
    <row r="33" spans="1:21" ht="18.75" x14ac:dyDescent="0.3">
      <c r="A33" s="212"/>
      <c r="C33" s="204"/>
      <c r="E33" s="21" t="s">
        <v>33</v>
      </c>
      <c r="F33" s="101"/>
      <c r="G33" s="101">
        <v>0.49</v>
      </c>
      <c r="H33" s="101">
        <v>0.52800000000000002</v>
      </c>
      <c r="I33" s="101">
        <v>0.47799999999999998</v>
      </c>
      <c r="J33" s="101">
        <v>0.38200000000000001</v>
      </c>
      <c r="K33" s="101">
        <v>0.44400000000000001</v>
      </c>
      <c r="L33" s="101">
        <v>0.46</v>
      </c>
      <c r="M33" s="101">
        <v>0.43</v>
      </c>
      <c r="N33" s="82"/>
      <c r="O33" s="82"/>
      <c r="P33" s="82"/>
      <c r="Q33" s="82"/>
      <c r="R33" s="82"/>
      <c r="S33" s="82"/>
      <c r="T33" s="82"/>
      <c r="U33" s="82"/>
    </row>
    <row r="34" spans="1:21" ht="18.75" x14ac:dyDescent="0.3">
      <c r="A34" s="212"/>
      <c r="C34" s="204"/>
      <c r="E34" s="21" t="s">
        <v>34</v>
      </c>
      <c r="F34" s="101"/>
      <c r="G34" s="101">
        <v>0.34699999999999998</v>
      </c>
      <c r="H34" s="101">
        <v>0.33200000000000002</v>
      </c>
      <c r="I34" s="101">
        <v>0.27500000000000002</v>
      </c>
      <c r="J34" s="101">
        <v>0.26100000000000001</v>
      </c>
      <c r="K34" s="101">
        <v>0.30599999999999999</v>
      </c>
      <c r="L34" s="101">
        <v>0.314</v>
      </c>
      <c r="M34" s="101">
        <v>0.30299999999999999</v>
      </c>
      <c r="N34" s="82"/>
      <c r="O34" s="82"/>
      <c r="P34" s="82"/>
      <c r="Q34" s="82"/>
      <c r="R34" s="82"/>
      <c r="S34" s="82"/>
      <c r="T34" s="82"/>
      <c r="U34" s="82"/>
    </row>
    <row r="35" spans="1:21" ht="18.75" x14ac:dyDescent="0.3">
      <c r="A35" s="212"/>
      <c r="C35" s="204"/>
      <c r="E35" s="21" t="s">
        <v>35</v>
      </c>
      <c r="F35" s="101"/>
      <c r="G35" s="101">
        <v>0.29699999999999999</v>
      </c>
      <c r="H35" s="101">
        <v>0.254</v>
      </c>
      <c r="I35" s="101">
        <v>0.187</v>
      </c>
      <c r="J35" s="101">
        <v>0.26100000000000001</v>
      </c>
      <c r="K35" s="101">
        <v>0.26700000000000002</v>
      </c>
      <c r="L35" s="101">
        <v>0.251</v>
      </c>
      <c r="M35" s="101">
        <v>0.23799999999999999</v>
      </c>
      <c r="N35" s="82"/>
      <c r="O35" s="82"/>
      <c r="P35" s="82"/>
      <c r="Q35" s="82"/>
      <c r="R35" s="82"/>
      <c r="S35" s="82"/>
      <c r="T35" s="82"/>
      <c r="U35" s="82"/>
    </row>
    <row r="36" spans="1:21" ht="18.75" x14ac:dyDescent="0.3">
      <c r="A36" s="212"/>
      <c r="C36" s="204"/>
      <c r="E36" s="21" t="s">
        <v>36</v>
      </c>
      <c r="F36" s="101"/>
      <c r="G36" s="101">
        <v>0.188</v>
      </c>
      <c r="H36" s="101">
        <v>0.216</v>
      </c>
      <c r="I36" s="101">
        <v>0.22600000000000001</v>
      </c>
      <c r="J36" s="101">
        <v>0.20499999999999999</v>
      </c>
      <c r="K36" s="101">
        <v>0.19700000000000001</v>
      </c>
      <c r="L36" s="101">
        <v>0.218</v>
      </c>
      <c r="M36" s="101">
        <v>0.20300000000000001</v>
      </c>
      <c r="N36" s="82"/>
      <c r="O36" s="82"/>
      <c r="P36" s="82"/>
      <c r="Q36" s="82"/>
      <c r="R36" s="82"/>
      <c r="S36" s="82"/>
      <c r="T36" s="82"/>
      <c r="U36" s="82"/>
    </row>
    <row r="37" spans="1:21" ht="19.5" customHeight="1" x14ac:dyDescent="0.3">
      <c r="A37" s="212"/>
      <c r="C37" s="204"/>
      <c r="E37" s="21" t="s">
        <v>37</v>
      </c>
      <c r="F37" s="101"/>
      <c r="G37" s="101">
        <v>0.182</v>
      </c>
      <c r="H37" s="101">
        <v>0.191</v>
      </c>
      <c r="I37" s="101">
        <v>0.159</v>
      </c>
      <c r="J37" s="101">
        <v>0.14299999999999999</v>
      </c>
      <c r="K37" s="101">
        <v>0.19600000000000001</v>
      </c>
      <c r="L37" s="101">
        <v>0.22800000000000001</v>
      </c>
      <c r="M37" s="101">
        <v>0.216</v>
      </c>
      <c r="N37" s="82"/>
      <c r="O37" s="82"/>
      <c r="P37" s="82"/>
      <c r="Q37" s="82"/>
      <c r="R37" s="82"/>
      <c r="S37" s="82"/>
      <c r="T37" s="82"/>
      <c r="U37" s="82"/>
    </row>
    <row r="38" spans="1:21" ht="18.75" customHeight="1" thickBot="1" x14ac:dyDescent="0.35">
      <c r="A38" s="213"/>
      <c r="C38" s="205"/>
      <c r="E38" s="22" t="s">
        <v>38</v>
      </c>
      <c r="F38" s="101"/>
      <c r="G38" s="101">
        <v>0.48599999999999999</v>
      </c>
      <c r="H38" s="101">
        <v>0.49099999999999999</v>
      </c>
      <c r="I38" s="101">
        <v>0.45500000000000002</v>
      </c>
      <c r="J38" s="101">
        <v>0.42699999999999999</v>
      </c>
      <c r="K38" s="101">
        <v>0.45100000000000001</v>
      </c>
      <c r="L38" s="101">
        <v>0.46700000000000003</v>
      </c>
      <c r="M38" s="101">
        <v>0.46300000000000002</v>
      </c>
      <c r="N38" s="82"/>
      <c r="O38" s="82"/>
      <c r="P38" s="82"/>
      <c r="Q38" s="82"/>
      <c r="R38" s="82"/>
      <c r="S38" s="82"/>
      <c r="T38" s="82"/>
      <c r="U38" s="82"/>
    </row>
    <row r="39" spans="1:21" ht="18.75" customHeight="1" thickTop="1" x14ac:dyDescent="0.3">
      <c r="A39" s="210" t="s">
        <v>16</v>
      </c>
      <c r="B39" t="s">
        <v>115</v>
      </c>
      <c r="C39" s="206" t="s">
        <v>6</v>
      </c>
      <c r="D39" t="s">
        <v>114</v>
      </c>
      <c r="E39" s="19" t="s">
        <v>30</v>
      </c>
      <c r="F39" s="101"/>
      <c r="G39" s="101">
        <v>0.17299999999999999</v>
      </c>
      <c r="H39" s="101">
        <v>0.13500000000000001</v>
      </c>
      <c r="I39" s="101">
        <v>0.17100000000000001</v>
      </c>
      <c r="J39" s="101">
        <v>0.19600000000000001</v>
      </c>
      <c r="K39" s="101">
        <v>0.185</v>
      </c>
      <c r="L39" s="101">
        <v>0.184</v>
      </c>
      <c r="M39" s="101">
        <v>0.183</v>
      </c>
      <c r="N39" s="82"/>
      <c r="O39" s="82"/>
      <c r="P39" s="82"/>
      <c r="Q39" s="82"/>
      <c r="R39" s="82"/>
      <c r="S39" s="82"/>
      <c r="T39" s="82"/>
      <c r="U39" s="82"/>
    </row>
    <row r="40" spans="1:21" ht="18.75" customHeight="1" x14ac:dyDescent="0.3">
      <c r="A40" s="210"/>
      <c r="C40" s="206"/>
      <c r="E40" s="17" t="s">
        <v>31</v>
      </c>
      <c r="F40" s="101"/>
      <c r="G40" s="101">
        <v>0.46700000000000003</v>
      </c>
      <c r="H40" s="101">
        <v>0.378</v>
      </c>
      <c r="I40" s="101">
        <v>0.45800000000000002</v>
      </c>
      <c r="J40" s="101">
        <v>0.45600000000000002</v>
      </c>
      <c r="K40" s="101">
        <v>0.45500000000000002</v>
      </c>
      <c r="L40" s="101">
        <v>0.47599999999999998</v>
      </c>
      <c r="M40" s="101">
        <v>0.48499999999999999</v>
      </c>
      <c r="N40" s="82"/>
      <c r="O40" s="82"/>
      <c r="P40" s="82"/>
      <c r="Q40" s="82"/>
      <c r="R40" s="82"/>
      <c r="S40" s="82"/>
      <c r="T40" s="82"/>
      <c r="U40" s="82"/>
    </row>
    <row r="41" spans="1:21" ht="18.75" customHeight="1" x14ac:dyDescent="0.3">
      <c r="A41" s="210"/>
      <c r="C41" s="206"/>
      <c r="E41" s="17" t="s">
        <v>32</v>
      </c>
      <c r="F41" s="101"/>
      <c r="G41" s="101">
        <v>0.57299999999999995</v>
      </c>
      <c r="H41" s="101">
        <v>0.52800000000000002</v>
      </c>
      <c r="I41" s="101">
        <v>0.59799999999999998</v>
      </c>
      <c r="J41" s="101">
        <v>0.59899999999999998</v>
      </c>
      <c r="K41" s="101">
        <v>0.59899999999999998</v>
      </c>
      <c r="L41" s="101">
        <v>0.61599999999999999</v>
      </c>
      <c r="M41" s="101">
        <v>0.61499999999999999</v>
      </c>
      <c r="N41" s="82"/>
      <c r="O41" s="82"/>
      <c r="P41" s="82"/>
      <c r="Q41" s="82"/>
      <c r="R41" s="82"/>
      <c r="S41" s="82"/>
      <c r="T41" s="82"/>
      <c r="U41" s="82"/>
    </row>
    <row r="42" spans="1:21" ht="18.75" customHeight="1" x14ac:dyDescent="0.3">
      <c r="A42" s="210"/>
      <c r="C42" s="206"/>
      <c r="E42" s="17" t="s">
        <v>33</v>
      </c>
      <c r="F42" s="101"/>
      <c r="G42" s="101">
        <v>0.61799999999999999</v>
      </c>
      <c r="H42" s="101">
        <v>0.58099999999999996</v>
      </c>
      <c r="I42" s="101">
        <v>0.625</v>
      </c>
      <c r="J42" s="101">
        <v>0.60599999999999998</v>
      </c>
      <c r="K42" s="101">
        <v>0.63200000000000001</v>
      </c>
      <c r="L42" s="101">
        <v>0.621</v>
      </c>
      <c r="M42" s="101">
        <v>0.61799999999999999</v>
      </c>
      <c r="N42" s="82"/>
      <c r="O42" s="82"/>
      <c r="P42" s="82"/>
      <c r="Q42" s="82"/>
      <c r="R42" s="82"/>
      <c r="S42" s="82"/>
      <c r="T42" s="82"/>
      <c r="U42" s="82"/>
    </row>
    <row r="43" spans="1:21" ht="18.75" customHeight="1" x14ac:dyDescent="0.3">
      <c r="A43" s="210"/>
      <c r="C43" s="206"/>
      <c r="E43" s="17" t="s">
        <v>34</v>
      </c>
      <c r="F43" s="101"/>
      <c r="G43" s="101">
        <v>0.56499999999999995</v>
      </c>
      <c r="H43" s="101">
        <v>0.56100000000000005</v>
      </c>
      <c r="I43" s="101">
        <v>0.59399999999999997</v>
      </c>
      <c r="J43" s="101">
        <v>0.58299999999999996</v>
      </c>
      <c r="K43" s="101">
        <v>0.58899999999999997</v>
      </c>
      <c r="L43" s="101">
        <v>0.59099999999999997</v>
      </c>
      <c r="M43" s="101">
        <v>0.6</v>
      </c>
      <c r="N43" s="82"/>
      <c r="O43" s="82"/>
      <c r="P43" s="82"/>
      <c r="Q43" s="82"/>
      <c r="R43" s="82"/>
      <c r="S43" s="82"/>
      <c r="T43" s="82"/>
      <c r="U43" s="82"/>
    </row>
    <row r="44" spans="1:21" ht="18.75" customHeight="1" x14ac:dyDescent="0.3">
      <c r="A44" s="210"/>
      <c r="C44" s="206"/>
      <c r="E44" s="17" t="s">
        <v>35</v>
      </c>
      <c r="F44" s="101"/>
      <c r="G44" s="101">
        <v>0.59499999999999997</v>
      </c>
      <c r="H44" s="101">
        <v>0.54100000000000004</v>
      </c>
      <c r="I44" s="101">
        <v>0.57399999999999995</v>
      </c>
      <c r="J44" s="101">
        <v>0.59299999999999997</v>
      </c>
      <c r="K44" s="101">
        <v>0.59599999999999997</v>
      </c>
      <c r="L44" s="101">
        <v>0.58099999999999996</v>
      </c>
      <c r="M44" s="101">
        <v>0.58199999999999996</v>
      </c>
      <c r="N44" s="82"/>
      <c r="O44" s="82"/>
      <c r="P44" s="82"/>
      <c r="Q44" s="82"/>
      <c r="R44" s="82"/>
      <c r="S44" s="82"/>
      <c r="T44" s="82"/>
      <c r="U44" s="82"/>
    </row>
    <row r="45" spans="1:21" ht="18.75" customHeight="1" x14ac:dyDescent="0.3">
      <c r="A45" s="210"/>
      <c r="C45" s="206"/>
      <c r="E45" s="17" t="s">
        <v>36</v>
      </c>
      <c r="F45" s="101"/>
      <c r="G45" s="101">
        <v>0.53500000000000003</v>
      </c>
      <c r="H45" s="101">
        <v>0.5</v>
      </c>
      <c r="I45" s="101">
        <v>0.55000000000000004</v>
      </c>
      <c r="J45" s="101">
        <v>0.56799999999999995</v>
      </c>
      <c r="K45" s="101">
        <v>0.55300000000000005</v>
      </c>
      <c r="L45" s="101">
        <v>0.55900000000000005</v>
      </c>
      <c r="M45" s="101">
        <v>0.56399999999999995</v>
      </c>
      <c r="N45" s="82"/>
      <c r="O45" s="82"/>
      <c r="P45" s="82"/>
      <c r="Q45" s="82"/>
      <c r="R45" s="82"/>
      <c r="S45" s="82"/>
      <c r="T45" s="82"/>
      <c r="U45" s="82"/>
    </row>
    <row r="46" spans="1:21" ht="18.75" customHeight="1" x14ac:dyDescent="0.3">
      <c r="A46" s="210"/>
      <c r="C46" s="206"/>
      <c r="E46" s="17" t="s">
        <v>37</v>
      </c>
      <c r="F46" s="101"/>
      <c r="G46" s="101">
        <v>0.34300000000000003</v>
      </c>
      <c r="H46" s="101">
        <v>0.32300000000000001</v>
      </c>
      <c r="I46" s="101">
        <v>0.35</v>
      </c>
      <c r="J46" s="101">
        <v>0.36</v>
      </c>
      <c r="K46" s="101">
        <v>0.35199999999999998</v>
      </c>
      <c r="L46" s="101">
        <v>0.35499999999999998</v>
      </c>
      <c r="M46" s="101">
        <v>0.36</v>
      </c>
      <c r="N46" s="82"/>
      <c r="O46" s="82"/>
      <c r="P46" s="82"/>
      <c r="Q46" s="82"/>
      <c r="R46" s="82"/>
      <c r="S46" s="82"/>
      <c r="T46" s="82"/>
      <c r="U46" s="82"/>
    </row>
    <row r="47" spans="1:21" ht="18.75" customHeight="1" thickBot="1" x14ac:dyDescent="0.35">
      <c r="A47" s="210"/>
      <c r="C47" s="207"/>
      <c r="E47" s="18" t="s">
        <v>38</v>
      </c>
      <c r="F47" s="101"/>
      <c r="G47" s="101">
        <v>0.45100000000000001</v>
      </c>
      <c r="H47" s="101">
        <v>0.41</v>
      </c>
      <c r="I47" s="101">
        <v>0.45600000000000002</v>
      </c>
      <c r="J47" s="101">
        <v>0.46200000000000002</v>
      </c>
      <c r="K47" s="101">
        <v>0.46100000000000002</v>
      </c>
      <c r="L47" s="101">
        <v>0.46500000000000002</v>
      </c>
      <c r="M47" s="101">
        <v>0.46700000000000003</v>
      </c>
      <c r="N47" s="82"/>
      <c r="O47" s="82"/>
      <c r="P47" s="82"/>
      <c r="Q47" s="82"/>
      <c r="R47" s="82"/>
      <c r="S47" s="82"/>
      <c r="T47" s="82"/>
      <c r="U47" s="82"/>
    </row>
    <row r="48" spans="1:21" ht="18.75" customHeight="1" x14ac:dyDescent="0.3">
      <c r="A48" s="210"/>
      <c r="C48" s="203" t="s">
        <v>10</v>
      </c>
      <c r="D48" t="s">
        <v>114</v>
      </c>
      <c r="E48" s="20" t="s">
        <v>30</v>
      </c>
      <c r="F48" s="101"/>
      <c r="G48" s="101">
        <v>0.36099999999999999</v>
      </c>
      <c r="H48" s="101">
        <v>0.27700000000000002</v>
      </c>
      <c r="I48" s="101">
        <v>0.219</v>
      </c>
      <c r="J48" s="101">
        <v>0.23499999999999999</v>
      </c>
      <c r="K48" s="101">
        <v>0.23200000000000001</v>
      </c>
      <c r="L48" s="101">
        <v>0.24399999999999999</v>
      </c>
      <c r="M48" s="101">
        <v>0.26900000000000002</v>
      </c>
      <c r="N48" s="82"/>
      <c r="O48" s="82"/>
      <c r="P48" s="82"/>
      <c r="Q48" s="82"/>
      <c r="R48" s="82"/>
      <c r="S48" s="82"/>
      <c r="T48" s="82"/>
      <c r="U48" s="82"/>
    </row>
    <row r="49" spans="1:21" ht="18.75" customHeight="1" x14ac:dyDescent="0.3">
      <c r="A49" s="210"/>
      <c r="C49" s="204"/>
      <c r="E49" s="21" t="s">
        <v>31</v>
      </c>
      <c r="F49" s="101"/>
      <c r="G49" s="101">
        <v>0.33300000000000002</v>
      </c>
      <c r="H49" s="101">
        <v>0.254</v>
      </c>
      <c r="I49" s="101">
        <v>0.245</v>
      </c>
      <c r="J49" s="101">
        <v>0.24199999999999999</v>
      </c>
      <c r="K49" s="101">
        <v>0.23100000000000001</v>
      </c>
      <c r="L49" s="101">
        <v>0.26100000000000001</v>
      </c>
      <c r="M49" s="101">
        <v>0.28199999999999997</v>
      </c>
      <c r="N49" s="82"/>
      <c r="O49" s="82"/>
      <c r="P49" s="82"/>
      <c r="Q49" s="82"/>
      <c r="R49" s="82"/>
      <c r="S49" s="82"/>
      <c r="T49" s="82"/>
      <c r="U49" s="82"/>
    </row>
    <row r="50" spans="1:21" ht="18.75" customHeight="1" x14ac:dyDescent="0.3">
      <c r="A50" s="210"/>
      <c r="C50" s="204"/>
      <c r="E50" s="21" t="s">
        <v>32</v>
      </c>
      <c r="F50" s="101"/>
      <c r="G50" s="101">
        <v>0.23899999999999999</v>
      </c>
      <c r="H50" s="101">
        <v>0.20200000000000001</v>
      </c>
      <c r="I50" s="101">
        <v>0.20100000000000001</v>
      </c>
      <c r="J50" s="101">
        <v>0.191</v>
      </c>
      <c r="K50" s="101">
        <v>0.185</v>
      </c>
      <c r="L50" s="101">
        <v>0.191</v>
      </c>
      <c r="M50" s="101">
        <v>0.21099999999999999</v>
      </c>
      <c r="N50" s="82"/>
      <c r="O50" s="82"/>
      <c r="P50" s="82"/>
      <c r="Q50" s="82"/>
      <c r="R50" s="82"/>
      <c r="S50" s="82"/>
      <c r="T50" s="82"/>
      <c r="U50" s="82"/>
    </row>
    <row r="51" spans="1:21" ht="18.75" customHeight="1" x14ac:dyDescent="0.3">
      <c r="A51" s="210"/>
      <c r="C51" s="204"/>
      <c r="E51" s="21" t="s">
        <v>33</v>
      </c>
      <c r="F51" s="101"/>
      <c r="G51" s="101">
        <v>0.17799999999999999</v>
      </c>
      <c r="H51" s="101">
        <v>0.16300000000000001</v>
      </c>
      <c r="I51" s="101">
        <v>0.14000000000000001</v>
      </c>
      <c r="J51" s="101">
        <v>0.14000000000000001</v>
      </c>
      <c r="K51" s="101">
        <v>0.11899999999999999</v>
      </c>
      <c r="L51" s="101">
        <v>0.13500000000000001</v>
      </c>
      <c r="M51" s="101">
        <v>0.14799999999999999</v>
      </c>
      <c r="N51" s="82"/>
      <c r="O51" s="82"/>
      <c r="P51" s="82"/>
      <c r="Q51" s="82"/>
      <c r="R51" s="82"/>
      <c r="S51" s="82"/>
      <c r="T51" s="82"/>
      <c r="U51" s="82"/>
    </row>
    <row r="52" spans="1:21" ht="18.75" customHeight="1" x14ac:dyDescent="0.3">
      <c r="A52" s="210"/>
      <c r="C52" s="204"/>
      <c r="E52" s="21" t="s">
        <v>34</v>
      </c>
      <c r="F52" s="101"/>
      <c r="G52" s="101">
        <v>0.11799999999999999</v>
      </c>
      <c r="H52" s="101">
        <v>0.112</v>
      </c>
      <c r="I52" s="101">
        <v>0.105</v>
      </c>
      <c r="J52" s="101">
        <v>8.2000000000000003E-2</v>
      </c>
      <c r="K52" s="101">
        <v>7.6999999999999999E-2</v>
      </c>
      <c r="L52" s="101">
        <v>8.6999999999999994E-2</v>
      </c>
      <c r="M52" s="101">
        <v>0.11899999999999999</v>
      </c>
      <c r="N52" s="82"/>
      <c r="O52" s="82"/>
      <c r="P52" s="82"/>
      <c r="Q52" s="82"/>
      <c r="R52" s="82"/>
      <c r="S52" s="82"/>
      <c r="T52" s="82"/>
      <c r="U52" s="82"/>
    </row>
    <row r="53" spans="1:21" ht="19.5" customHeight="1" x14ac:dyDescent="0.3">
      <c r="A53" s="210"/>
      <c r="C53" s="204"/>
      <c r="E53" s="21" t="s">
        <v>35</v>
      </c>
      <c r="F53" s="101"/>
      <c r="G53" s="101">
        <v>9.6000000000000002E-2</v>
      </c>
      <c r="H53" s="101">
        <v>6.5000000000000002E-2</v>
      </c>
      <c r="I53" s="101">
        <v>5.8000000000000003E-2</v>
      </c>
      <c r="J53" s="101">
        <v>6.2E-2</v>
      </c>
      <c r="K53" s="101">
        <v>8.4000000000000005E-2</v>
      </c>
      <c r="L53" s="101">
        <v>9.4E-2</v>
      </c>
      <c r="M53" s="101">
        <v>8.3000000000000004E-2</v>
      </c>
      <c r="N53" s="82"/>
      <c r="O53" s="82"/>
      <c r="P53" s="82"/>
      <c r="Q53" s="82"/>
      <c r="R53" s="82"/>
      <c r="S53" s="82"/>
      <c r="T53" s="82"/>
      <c r="U53" s="82"/>
    </row>
    <row r="54" spans="1:21" ht="18.75" x14ac:dyDescent="0.3">
      <c r="A54" s="210"/>
      <c r="C54" s="204"/>
      <c r="E54" s="21" t="s">
        <v>36</v>
      </c>
      <c r="F54" s="101"/>
      <c r="G54" s="101">
        <v>7.0999999999999994E-2</v>
      </c>
      <c r="H54" s="101">
        <v>9.7000000000000003E-2</v>
      </c>
      <c r="I54" s="101">
        <v>5.1999999999999998E-2</v>
      </c>
      <c r="J54" s="101">
        <v>4.4999999999999998E-2</v>
      </c>
      <c r="K54" s="101">
        <v>6.6000000000000003E-2</v>
      </c>
      <c r="L54" s="101">
        <v>7.6999999999999999E-2</v>
      </c>
      <c r="M54" s="101">
        <v>8.5000000000000006E-2</v>
      </c>
      <c r="N54" s="82"/>
      <c r="O54" s="82"/>
      <c r="P54" s="82"/>
      <c r="Q54" s="82"/>
      <c r="R54" s="82"/>
      <c r="S54" s="82"/>
      <c r="T54" s="82"/>
      <c r="U54" s="82"/>
    </row>
    <row r="55" spans="1:21" ht="18.75" x14ac:dyDescent="0.3">
      <c r="A55" s="210"/>
      <c r="C55" s="204"/>
      <c r="E55" s="21" t="s">
        <v>37</v>
      </c>
      <c r="F55" s="101"/>
      <c r="G55" s="101">
        <v>9.1999999999999998E-2</v>
      </c>
      <c r="H55" s="101">
        <v>4.7E-2</v>
      </c>
      <c r="I55" s="101">
        <v>7.0999999999999994E-2</v>
      </c>
      <c r="J55" s="101">
        <v>6.5000000000000002E-2</v>
      </c>
      <c r="K55" s="101">
        <v>5.8000000000000003E-2</v>
      </c>
      <c r="L55" s="101">
        <v>8.4000000000000005E-2</v>
      </c>
      <c r="M55" s="101">
        <v>8.3000000000000004E-2</v>
      </c>
      <c r="N55" s="82"/>
      <c r="O55" s="82"/>
      <c r="P55" s="82"/>
      <c r="Q55" s="82"/>
      <c r="R55" s="82"/>
      <c r="S55" s="82"/>
      <c r="T55" s="82"/>
      <c r="U55" s="82"/>
    </row>
    <row r="56" spans="1:21" ht="19.5" thickBot="1" x14ac:dyDescent="0.35">
      <c r="A56" s="211"/>
      <c r="C56" s="205"/>
      <c r="E56" s="22" t="s">
        <v>38</v>
      </c>
      <c r="F56" s="101"/>
      <c r="G56" s="101">
        <v>0.187</v>
      </c>
      <c r="H56" s="101">
        <v>0.14799999999999999</v>
      </c>
      <c r="I56" s="101">
        <v>0.14199999999999999</v>
      </c>
      <c r="J56" s="101">
        <v>0.13700000000000001</v>
      </c>
      <c r="K56" s="101">
        <v>0.13300000000000001</v>
      </c>
      <c r="L56" s="101">
        <v>0.15</v>
      </c>
      <c r="M56" s="101">
        <v>0.16400000000000001</v>
      </c>
      <c r="N56" s="82"/>
      <c r="O56" s="82"/>
      <c r="P56" s="82"/>
      <c r="Q56" s="82"/>
      <c r="R56" s="82"/>
      <c r="S56" s="82"/>
      <c r="T56" s="82"/>
      <c r="U56" s="82"/>
    </row>
    <row r="57" spans="1:21" ht="15" thickTop="1" x14ac:dyDescent="0.2"/>
  </sheetData>
  <mergeCells count="9">
    <mergeCell ref="C12:C20"/>
    <mergeCell ref="C3:C11"/>
    <mergeCell ref="A3:A20"/>
    <mergeCell ref="A39:A56"/>
    <mergeCell ref="C39:C47"/>
    <mergeCell ref="C48:C56"/>
    <mergeCell ref="A21:A38"/>
    <mergeCell ref="C21:C29"/>
    <mergeCell ref="C30:C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rightToLeft="1" topLeftCell="C34" zoomScale="80" zoomScaleNormal="80" workbookViewId="0">
      <selection activeCell="G3" sqref="G3:H41"/>
    </sheetView>
  </sheetViews>
  <sheetFormatPr defaultRowHeight="14.25" x14ac:dyDescent="0.2"/>
  <cols>
    <col min="1" max="1" width="17" customWidth="1"/>
    <col min="2" max="2" width="13.5" customWidth="1"/>
    <col min="3" max="7" width="13" customWidth="1"/>
    <col min="8" max="10" width="9" customWidth="1"/>
  </cols>
  <sheetData>
    <row r="1" spans="1:21" ht="18.75" x14ac:dyDescent="0.2">
      <c r="A1" s="53"/>
      <c r="C1" s="53"/>
      <c r="F1" s="214">
        <v>2020</v>
      </c>
      <c r="G1" s="215"/>
      <c r="H1" s="215"/>
      <c r="I1" s="216"/>
      <c r="J1" s="214">
        <v>2019</v>
      </c>
      <c r="K1" s="215"/>
      <c r="L1" s="215"/>
      <c r="M1" s="216"/>
      <c r="N1" s="214">
        <v>2018</v>
      </c>
      <c r="O1" s="215"/>
      <c r="P1" s="215"/>
      <c r="Q1" s="216"/>
      <c r="R1" s="214">
        <v>2017</v>
      </c>
      <c r="S1" s="215"/>
      <c r="T1" s="215"/>
      <c r="U1" s="216"/>
    </row>
    <row r="2" spans="1:21" ht="19.5" thickBot="1" x14ac:dyDescent="0.25">
      <c r="A2" s="53"/>
      <c r="C2" s="53"/>
      <c r="F2" s="54" t="s">
        <v>1</v>
      </c>
      <c r="G2" s="55" t="s">
        <v>4</v>
      </c>
      <c r="H2" s="55" t="s">
        <v>3</v>
      </c>
      <c r="I2" s="56" t="s">
        <v>2</v>
      </c>
      <c r="J2" s="54" t="s">
        <v>1</v>
      </c>
      <c r="K2" s="55" t="s">
        <v>4</v>
      </c>
      <c r="L2" s="55" t="s">
        <v>3</v>
      </c>
      <c r="M2" s="56" t="s">
        <v>2</v>
      </c>
      <c r="N2" s="54" t="s">
        <v>1</v>
      </c>
      <c r="O2" s="55" t="s">
        <v>4</v>
      </c>
      <c r="P2" s="55" t="s">
        <v>3</v>
      </c>
      <c r="Q2" s="56" t="s">
        <v>2</v>
      </c>
      <c r="R2" s="54" t="s">
        <v>1</v>
      </c>
      <c r="S2" s="55" t="s">
        <v>4</v>
      </c>
      <c r="T2" s="55" t="s">
        <v>3</v>
      </c>
      <c r="U2" s="56" t="s">
        <v>2</v>
      </c>
    </row>
    <row r="3" spans="1:21" ht="75" x14ac:dyDescent="0.2">
      <c r="A3" s="124" t="s">
        <v>0</v>
      </c>
      <c r="B3" t="s">
        <v>115</v>
      </c>
      <c r="C3" s="124" t="s">
        <v>82</v>
      </c>
      <c r="E3" s="38" t="s">
        <v>83</v>
      </c>
      <c r="F3" s="57"/>
      <c r="G3" s="58">
        <v>5.8000000000000003E-2</v>
      </c>
      <c r="H3" s="58">
        <v>6.8000000000000005E-2</v>
      </c>
      <c r="I3" s="59">
        <v>6.3E-2</v>
      </c>
      <c r="J3" s="57">
        <v>7.0000000000000007E-2</v>
      </c>
      <c r="K3" s="58">
        <v>6.0999999999999999E-2</v>
      </c>
      <c r="L3" s="58">
        <v>5.7000000000000002E-2</v>
      </c>
      <c r="M3" s="59">
        <v>5.3999999999999999E-2</v>
      </c>
      <c r="N3" s="57">
        <v>0.06</v>
      </c>
      <c r="O3" s="58">
        <v>5.8999999999999997E-2</v>
      </c>
      <c r="P3" s="58">
        <v>7.0000000000000007E-2</v>
      </c>
      <c r="Q3" s="59">
        <v>6.5000000000000002E-2</v>
      </c>
      <c r="R3" s="91">
        <v>6.7000000000000004E-2</v>
      </c>
      <c r="S3" s="92">
        <v>6.3E-2</v>
      </c>
      <c r="T3" s="92">
        <v>7.0000000000000007E-2</v>
      </c>
      <c r="U3" s="90">
        <v>6.8000000000000005E-2</v>
      </c>
    </row>
    <row r="4" spans="1:21" ht="37.5" customHeight="1" x14ac:dyDescent="0.2">
      <c r="A4" s="125"/>
      <c r="C4" s="125"/>
      <c r="E4" s="40" t="s">
        <v>84</v>
      </c>
      <c r="F4" s="60"/>
      <c r="G4" s="61">
        <v>0.13</v>
      </c>
      <c r="H4" s="61">
        <v>0.14000000000000001</v>
      </c>
      <c r="I4" s="62">
        <v>0.127</v>
      </c>
      <c r="J4" s="60">
        <v>0.11700000000000001</v>
      </c>
      <c r="K4" s="61">
        <v>0.122</v>
      </c>
      <c r="L4" s="61">
        <v>0.13</v>
      </c>
      <c r="M4" s="62">
        <v>0.122</v>
      </c>
      <c r="N4" s="60">
        <v>0.13300000000000001</v>
      </c>
      <c r="O4" s="61">
        <v>0.13200000000000001</v>
      </c>
      <c r="P4" s="61">
        <v>0.13100000000000001</v>
      </c>
      <c r="Q4" s="62">
        <v>0.126</v>
      </c>
      <c r="R4" s="87">
        <v>0.13</v>
      </c>
      <c r="S4" s="88">
        <v>0.128</v>
      </c>
      <c r="T4" s="88">
        <v>0.13100000000000001</v>
      </c>
      <c r="U4" s="86">
        <v>0.13400000000000001</v>
      </c>
    </row>
    <row r="5" spans="1:21" ht="18.75" x14ac:dyDescent="0.2">
      <c r="A5" s="125"/>
      <c r="C5" s="125"/>
      <c r="E5" s="40" t="s">
        <v>85</v>
      </c>
      <c r="F5" s="60"/>
      <c r="G5" s="61">
        <v>0.17599999999999999</v>
      </c>
      <c r="H5" s="61">
        <v>0.14799999999999999</v>
      </c>
      <c r="I5" s="62">
        <v>0.16300000000000001</v>
      </c>
      <c r="J5" s="60">
        <v>0.17699999999999999</v>
      </c>
      <c r="K5" s="61">
        <v>0.18</v>
      </c>
      <c r="L5" s="61">
        <v>0.16900000000000001</v>
      </c>
      <c r="M5" s="62">
        <v>0.16800000000000001</v>
      </c>
      <c r="N5" s="60">
        <v>0.182</v>
      </c>
      <c r="O5" s="61">
        <v>0.185</v>
      </c>
      <c r="P5" s="61">
        <v>0.17399999999999999</v>
      </c>
      <c r="Q5" s="62">
        <v>0.16700000000000001</v>
      </c>
      <c r="R5" s="87">
        <v>0.17199999999999999</v>
      </c>
      <c r="S5" s="88">
        <v>0.18099999999999999</v>
      </c>
      <c r="T5" s="88">
        <v>0.16400000000000001</v>
      </c>
      <c r="U5" s="86">
        <v>0.16900000000000001</v>
      </c>
    </row>
    <row r="6" spans="1:21" ht="37.5" x14ac:dyDescent="0.2">
      <c r="A6" s="125"/>
      <c r="C6" s="125"/>
      <c r="E6" s="97" t="s">
        <v>86</v>
      </c>
      <c r="F6" s="60"/>
      <c r="G6" s="61">
        <v>0.222</v>
      </c>
      <c r="H6" s="61">
        <v>0.21</v>
      </c>
      <c r="I6" s="86">
        <v>0.222</v>
      </c>
      <c r="J6" s="60">
        <v>0.219</v>
      </c>
      <c r="K6" s="61">
        <v>0.22900000000000001</v>
      </c>
      <c r="L6" s="61">
        <v>0.22700000000000001</v>
      </c>
      <c r="M6" s="86">
        <v>0.22800000000000001</v>
      </c>
      <c r="N6" s="87">
        <v>0.20899999999999999</v>
      </c>
      <c r="O6" s="88">
        <v>0.223</v>
      </c>
      <c r="P6" s="88">
        <v>0.222</v>
      </c>
      <c r="Q6" s="86">
        <v>0.214</v>
      </c>
      <c r="R6" s="87">
        <v>0.214</v>
      </c>
      <c r="S6" s="88">
        <v>0.22600000000000001</v>
      </c>
      <c r="T6" s="88">
        <v>0.215</v>
      </c>
      <c r="U6" s="86">
        <v>0.20699999999999999</v>
      </c>
    </row>
    <row r="7" spans="1:21" ht="56.25" x14ac:dyDescent="0.2">
      <c r="A7" s="125"/>
      <c r="C7" s="125"/>
      <c r="E7" s="97" t="s">
        <v>87</v>
      </c>
      <c r="F7" s="60"/>
      <c r="G7" s="61">
        <v>0.06</v>
      </c>
      <c r="H7" s="61">
        <v>6.7000000000000004E-2</v>
      </c>
      <c r="I7" s="86">
        <v>6.2E-2</v>
      </c>
      <c r="J7" s="60">
        <v>0.06</v>
      </c>
      <c r="K7" s="61">
        <v>5.3999999999999999E-2</v>
      </c>
      <c r="L7" s="61">
        <v>5.8999999999999997E-2</v>
      </c>
      <c r="M7" s="86">
        <v>6.0999999999999999E-2</v>
      </c>
      <c r="N7" s="87">
        <v>5.8000000000000003E-2</v>
      </c>
      <c r="O7" s="88">
        <v>6.4000000000000001E-2</v>
      </c>
      <c r="P7" s="88">
        <v>6.2E-2</v>
      </c>
      <c r="Q7" s="86">
        <v>6.2E-2</v>
      </c>
      <c r="R7" s="87">
        <v>6.0999999999999999E-2</v>
      </c>
      <c r="S7" s="88">
        <v>6.7000000000000004E-2</v>
      </c>
      <c r="T7" s="88">
        <v>6.9000000000000006E-2</v>
      </c>
      <c r="U7" s="86">
        <v>6.5000000000000002E-2</v>
      </c>
    </row>
    <row r="8" spans="1:21" ht="37.5" x14ac:dyDescent="0.2">
      <c r="A8" s="125"/>
      <c r="C8" s="126"/>
      <c r="E8" s="126" t="s">
        <v>88</v>
      </c>
      <c r="F8" s="63"/>
      <c r="G8" s="64">
        <v>0.35399999999999998</v>
      </c>
      <c r="H8" s="64">
        <v>0.36699999999999999</v>
      </c>
      <c r="I8" s="65">
        <v>0.36299999999999999</v>
      </c>
      <c r="J8" s="63">
        <v>0.35699999999999998</v>
      </c>
      <c r="K8" s="64">
        <v>0.35399999999999998</v>
      </c>
      <c r="L8" s="64">
        <v>0.35799999999999998</v>
      </c>
      <c r="M8" s="65">
        <v>0.36699999999999999</v>
      </c>
      <c r="N8" s="66">
        <v>0.35799999999999998</v>
      </c>
      <c r="O8" s="64">
        <v>0.33700000000000002</v>
      </c>
      <c r="P8" s="64">
        <v>0.34100000000000003</v>
      </c>
      <c r="Q8" s="65">
        <v>0.36599999999999999</v>
      </c>
      <c r="R8" s="94">
        <v>0.35599999999999998</v>
      </c>
      <c r="S8" s="95">
        <v>0.33500000000000002</v>
      </c>
      <c r="T8" s="95">
        <v>0.35099999999999998</v>
      </c>
      <c r="U8" s="93">
        <v>0.35699999999999998</v>
      </c>
    </row>
    <row r="9" spans="1:21" ht="56.25" x14ac:dyDescent="0.2">
      <c r="A9" s="125"/>
      <c r="C9" s="125" t="s">
        <v>89</v>
      </c>
      <c r="D9" t="s">
        <v>114</v>
      </c>
      <c r="E9" s="40" t="s">
        <v>90</v>
      </c>
      <c r="F9" s="68"/>
      <c r="G9" s="68">
        <v>937000</v>
      </c>
      <c r="H9" s="68">
        <v>888700</v>
      </c>
      <c r="I9" s="68">
        <f>I22+I35</f>
        <v>1009800</v>
      </c>
      <c r="J9" s="68">
        <f>J22+J35</f>
        <v>1044300</v>
      </c>
      <c r="K9" s="68">
        <f>'נתונים מרכזייםb '!I7</f>
        <v>1005500</v>
      </c>
      <c r="L9" s="68">
        <f>'נתונים מרכזייםb '!J7</f>
        <v>979200</v>
      </c>
      <c r="M9" s="68">
        <f>'נתונים מרכזייםb '!K7</f>
        <v>963700</v>
      </c>
      <c r="N9" s="68">
        <f>'נתונים מרכזייםb '!L7</f>
        <v>1006633.0317145546</v>
      </c>
      <c r="O9" s="68">
        <f>'נתונים מרכזייםb '!M7</f>
        <v>960456.09692419413</v>
      </c>
      <c r="P9" s="68">
        <f>'נתונים מרכזייםb '!N7</f>
        <v>921053.04201862402</v>
      </c>
      <c r="Q9" s="68">
        <f>'נתונים מרכזייםb '!O7</f>
        <v>934638.83708332828</v>
      </c>
      <c r="R9" s="68">
        <f>'נתונים מרכזייםb '!P7</f>
        <v>967358.34813617286</v>
      </c>
      <c r="S9" s="68">
        <f>'נתונים מרכזייםb '!Q7</f>
        <v>948726.5326134623</v>
      </c>
      <c r="T9" s="68">
        <f>'נתונים מרכזייםb '!R7</f>
        <v>925872.13082922506</v>
      </c>
      <c r="U9" s="68">
        <f>'נתונים מרכזייםb '!S7</f>
        <v>954391.93380356079</v>
      </c>
    </row>
    <row r="10" spans="1:21" ht="37.5" customHeight="1" x14ac:dyDescent="0.2">
      <c r="A10" s="125"/>
      <c r="C10" s="125"/>
      <c r="E10" s="40" t="s">
        <v>83</v>
      </c>
      <c r="F10" s="69"/>
      <c r="G10" s="69">
        <v>54346</v>
      </c>
      <c r="H10" s="69">
        <v>60431.600000000006</v>
      </c>
      <c r="I10" s="69">
        <f t="shared" ref="I10:U10" si="0">I$9*I3</f>
        <v>63617.4</v>
      </c>
      <c r="J10" s="69">
        <f t="shared" si="0"/>
        <v>73101</v>
      </c>
      <c r="K10" s="69">
        <f t="shared" si="0"/>
        <v>61335.5</v>
      </c>
      <c r="L10" s="69">
        <f t="shared" si="0"/>
        <v>55814.400000000001</v>
      </c>
      <c r="M10" s="69">
        <f t="shared" si="0"/>
        <v>52039.8</v>
      </c>
      <c r="N10" s="69">
        <f t="shared" si="0"/>
        <v>60397.981902873275</v>
      </c>
      <c r="O10" s="67">
        <f t="shared" si="0"/>
        <v>56666.909718527451</v>
      </c>
      <c r="P10" s="67">
        <f t="shared" si="0"/>
        <v>64473.712941303689</v>
      </c>
      <c r="Q10" s="68">
        <f t="shared" si="0"/>
        <v>60751.524410416343</v>
      </c>
      <c r="R10" s="69">
        <f t="shared" si="0"/>
        <v>64813.009325123588</v>
      </c>
      <c r="S10" s="67">
        <f t="shared" si="0"/>
        <v>59769.771554648127</v>
      </c>
      <c r="T10" s="67">
        <f t="shared" si="0"/>
        <v>64811.04915804576</v>
      </c>
      <c r="U10" s="68">
        <f t="shared" si="0"/>
        <v>64898.651498642139</v>
      </c>
    </row>
    <row r="11" spans="1:21" ht="75" x14ac:dyDescent="0.2">
      <c r="A11" s="125"/>
      <c r="C11" s="125"/>
      <c r="E11" s="40" t="s">
        <v>84</v>
      </c>
      <c r="F11" s="69"/>
      <c r="G11" s="69">
        <v>121810</v>
      </c>
      <c r="H11" s="69">
        <v>124418.00000000001</v>
      </c>
      <c r="I11" s="69">
        <f t="shared" ref="I11:U11" si="1">I$9*I4</f>
        <v>128244.6</v>
      </c>
      <c r="J11" s="69">
        <f t="shared" si="1"/>
        <v>122183.1</v>
      </c>
      <c r="K11" s="69">
        <f t="shared" si="1"/>
        <v>122671</v>
      </c>
      <c r="L11" s="69">
        <f t="shared" si="1"/>
        <v>127296</v>
      </c>
      <c r="M11" s="69">
        <f t="shared" si="1"/>
        <v>117571.4</v>
      </c>
      <c r="N11" s="69">
        <f t="shared" si="1"/>
        <v>133882.19321803577</v>
      </c>
      <c r="O11" s="67">
        <f t="shared" si="1"/>
        <v>126780.20479399363</v>
      </c>
      <c r="P11" s="67">
        <f t="shared" si="1"/>
        <v>120657.94850443976</v>
      </c>
      <c r="Q11" s="68">
        <f t="shared" si="1"/>
        <v>117764.49347249937</v>
      </c>
      <c r="R11" s="69">
        <f t="shared" si="1"/>
        <v>125756.58525770248</v>
      </c>
      <c r="S11" s="67">
        <f t="shared" si="1"/>
        <v>121436.99617452317</v>
      </c>
      <c r="T11" s="67">
        <f t="shared" si="1"/>
        <v>121289.24913862848</v>
      </c>
      <c r="U11" s="68">
        <f t="shared" si="1"/>
        <v>127888.51912967715</v>
      </c>
    </row>
    <row r="12" spans="1:21" ht="18.75" x14ac:dyDescent="0.2">
      <c r="A12" s="125"/>
      <c r="C12" s="125"/>
      <c r="E12" s="40" t="s">
        <v>85</v>
      </c>
      <c r="F12" s="69"/>
      <c r="G12" s="69">
        <v>164912</v>
      </c>
      <c r="H12" s="69">
        <v>131527.6</v>
      </c>
      <c r="I12" s="69">
        <f t="shared" ref="I12:U12" si="2">I$9*I5</f>
        <v>164597.4</v>
      </c>
      <c r="J12" s="69">
        <f t="shared" si="2"/>
        <v>184841.09999999998</v>
      </c>
      <c r="K12" s="69">
        <f t="shared" si="2"/>
        <v>180990</v>
      </c>
      <c r="L12" s="69">
        <f t="shared" si="2"/>
        <v>165484.80000000002</v>
      </c>
      <c r="M12" s="69">
        <f t="shared" si="2"/>
        <v>161901.6</v>
      </c>
      <c r="N12" s="69">
        <f t="shared" si="2"/>
        <v>183207.21177204893</v>
      </c>
      <c r="O12" s="67">
        <f t="shared" si="2"/>
        <v>177684.37793097593</v>
      </c>
      <c r="P12" s="67">
        <f t="shared" si="2"/>
        <v>160263.22931124058</v>
      </c>
      <c r="Q12" s="68">
        <f t="shared" si="2"/>
        <v>156084.68579291584</v>
      </c>
      <c r="R12" s="69">
        <f t="shared" si="2"/>
        <v>166385.63587942172</v>
      </c>
      <c r="S12" s="67">
        <f t="shared" si="2"/>
        <v>171719.50240303666</v>
      </c>
      <c r="T12" s="67">
        <f t="shared" si="2"/>
        <v>151843.02945599292</v>
      </c>
      <c r="U12" s="68">
        <f t="shared" si="2"/>
        <v>161292.2368128018</v>
      </c>
    </row>
    <row r="13" spans="1:21" ht="37.5" x14ac:dyDescent="0.2">
      <c r="A13" s="125"/>
      <c r="C13" s="125"/>
      <c r="E13" s="40" t="s">
        <v>86</v>
      </c>
      <c r="F13" s="69"/>
      <c r="G13" s="69">
        <v>208014</v>
      </c>
      <c r="H13" s="69">
        <v>186627</v>
      </c>
      <c r="I13" s="69">
        <f t="shared" ref="I13:U13" si="3">I$9*I6</f>
        <v>224175.6</v>
      </c>
      <c r="J13" s="69">
        <f t="shared" si="3"/>
        <v>228701.7</v>
      </c>
      <c r="K13" s="69">
        <f t="shared" si="3"/>
        <v>230259.5</v>
      </c>
      <c r="L13" s="69">
        <f t="shared" si="3"/>
        <v>222278.39999999999</v>
      </c>
      <c r="M13" s="69">
        <f t="shared" si="3"/>
        <v>219723.6</v>
      </c>
      <c r="N13" s="69">
        <f t="shared" si="3"/>
        <v>210386.30362834191</v>
      </c>
      <c r="O13" s="67">
        <f t="shared" si="3"/>
        <v>214181.70961409531</v>
      </c>
      <c r="P13" s="67">
        <f t="shared" si="3"/>
        <v>204473.77532813454</v>
      </c>
      <c r="Q13" s="68">
        <f t="shared" si="3"/>
        <v>200012.71113583224</v>
      </c>
      <c r="R13" s="69">
        <f t="shared" si="3"/>
        <v>207014.686501141</v>
      </c>
      <c r="S13" s="67">
        <f t="shared" si="3"/>
        <v>214412.19637064249</v>
      </c>
      <c r="T13" s="67">
        <f t="shared" si="3"/>
        <v>199062.50812828337</v>
      </c>
      <c r="U13" s="68">
        <f t="shared" si="3"/>
        <v>197559.13029733708</v>
      </c>
    </row>
    <row r="14" spans="1:21" ht="56.25" x14ac:dyDescent="0.2">
      <c r="A14" s="125"/>
      <c r="C14" s="125"/>
      <c r="E14" s="40" t="s">
        <v>87</v>
      </c>
      <c r="F14" s="69"/>
      <c r="G14" s="69">
        <v>56220</v>
      </c>
      <c r="H14" s="69">
        <v>59542.9</v>
      </c>
      <c r="I14" s="69">
        <f t="shared" ref="I14:U14" si="4">I$9*I7</f>
        <v>62607.6</v>
      </c>
      <c r="J14" s="69">
        <f t="shared" si="4"/>
        <v>62658</v>
      </c>
      <c r="K14" s="69">
        <f t="shared" si="4"/>
        <v>54297</v>
      </c>
      <c r="L14" s="69">
        <f t="shared" si="4"/>
        <v>57772.799999999996</v>
      </c>
      <c r="M14" s="69">
        <f t="shared" si="4"/>
        <v>58785.7</v>
      </c>
      <c r="N14" s="69">
        <f t="shared" si="4"/>
        <v>58384.715839444172</v>
      </c>
      <c r="O14" s="67">
        <f t="shared" si="4"/>
        <v>61469.190203148428</v>
      </c>
      <c r="P14" s="67">
        <f t="shared" si="4"/>
        <v>57105.288605154688</v>
      </c>
      <c r="Q14" s="68">
        <f t="shared" si="4"/>
        <v>57947.607899166353</v>
      </c>
      <c r="R14" s="69">
        <f t="shared" si="4"/>
        <v>59008.85923630654</v>
      </c>
      <c r="S14" s="67">
        <f t="shared" si="4"/>
        <v>63564.677685101975</v>
      </c>
      <c r="T14" s="67">
        <f t="shared" si="4"/>
        <v>63885.177027216538</v>
      </c>
      <c r="U14" s="68">
        <f t="shared" si="4"/>
        <v>62035.475697231457</v>
      </c>
    </row>
    <row r="15" spans="1:21" ht="38.25" thickBot="1" x14ac:dyDescent="0.25">
      <c r="A15" s="125"/>
      <c r="C15" s="126"/>
      <c r="E15" s="126" t="s">
        <v>88</v>
      </c>
      <c r="F15" s="70"/>
      <c r="G15" s="70">
        <v>331698</v>
      </c>
      <c r="H15" s="70">
        <v>326152.89999999997</v>
      </c>
      <c r="I15" s="70">
        <f t="shared" ref="I15:U15" si="5">I$9*I8</f>
        <v>366557.39999999997</v>
      </c>
      <c r="J15" s="70">
        <f t="shared" si="5"/>
        <v>372815.1</v>
      </c>
      <c r="K15" s="70">
        <f t="shared" si="5"/>
        <v>355947</v>
      </c>
      <c r="L15" s="70">
        <f t="shared" si="5"/>
        <v>350553.59999999998</v>
      </c>
      <c r="M15" s="70">
        <f t="shared" si="5"/>
        <v>353677.89999999997</v>
      </c>
      <c r="N15" s="70">
        <f t="shared" si="5"/>
        <v>360374.62535381055</v>
      </c>
      <c r="O15" s="71">
        <f t="shared" si="5"/>
        <v>323673.70466345345</v>
      </c>
      <c r="P15" s="71">
        <f t="shared" si="5"/>
        <v>314079.08732835081</v>
      </c>
      <c r="Q15" s="72">
        <f t="shared" si="5"/>
        <v>342077.81437249813</v>
      </c>
      <c r="R15" s="70">
        <f t="shared" si="5"/>
        <v>344379.5719364775</v>
      </c>
      <c r="S15" s="71">
        <f t="shared" si="5"/>
        <v>317823.38842550991</v>
      </c>
      <c r="T15" s="71">
        <f t="shared" si="5"/>
        <v>324981.11792105797</v>
      </c>
      <c r="U15" s="72">
        <f t="shared" si="5"/>
        <v>340717.92036787118</v>
      </c>
    </row>
    <row r="16" spans="1:21" ht="19.5" customHeight="1" x14ac:dyDescent="0.2">
      <c r="A16" s="121" t="s">
        <v>16</v>
      </c>
      <c r="B16" t="s">
        <v>115</v>
      </c>
      <c r="C16" s="121" t="s">
        <v>82</v>
      </c>
      <c r="D16" t="s">
        <v>114</v>
      </c>
      <c r="E16" s="44" t="s">
        <v>83</v>
      </c>
      <c r="F16" s="57"/>
      <c r="G16" s="58">
        <v>6.3E-2</v>
      </c>
      <c r="H16" s="58">
        <v>7.1999999999999995E-2</v>
      </c>
      <c r="I16" s="59">
        <v>6.7000000000000004E-2</v>
      </c>
      <c r="J16" s="57">
        <v>7.0999999999999994E-2</v>
      </c>
      <c r="K16" s="58">
        <v>6.8000000000000005E-2</v>
      </c>
      <c r="L16" s="58">
        <v>6.4000000000000001E-2</v>
      </c>
      <c r="M16" s="59">
        <v>5.7000000000000002E-2</v>
      </c>
      <c r="N16" s="57">
        <v>6.3E-2</v>
      </c>
      <c r="O16" s="58">
        <v>6.0999999999999999E-2</v>
      </c>
      <c r="P16" s="58">
        <v>7.3999999999999996E-2</v>
      </c>
      <c r="Q16" s="59">
        <v>6.4000000000000001E-2</v>
      </c>
      <c r="R16" s="57">
        <v>6.9000000000000006E-2</v>
      </c>
      <c r="S16" s="92">
        <v>6.7000000000000004E-2</v>
      </c>
      <c r="T16" s="92">
        <v>7.8E-2</v>
      </c>
      <c r="U16" s="90">
        <v>7.8E-2</v>
      </c>
    </row>
    <row r="17" spans="1:21" ht="37.5" customHeight="1" x14ac:dyDescent="0.2">
      <c r="A17" s="122"/>
      <c r="C17" s="122"/>
      <c r="E17" s="45" t="s">
        <v>84</v>
      </c>
      <c r="F17" s="60"/>
      <c r="G17" s="61">
        <v>0.153</v>
      </c>
      <c r="H17" s="61">
        <v>0.161</v>
      </c>
      <c r="I17" s="62">
        <v>0.14799999999999999</v>
      </c>
      <c r="J17" s="60">
        <v>0.13900000000000001</v>
      </c>
      <c r="K17" s="61">
        <v>0.14299999999999999</v>
      </c>
      <c r="L17" s="61">
        <v>0.151</v>
      </c>
      <c r="M17" s="62">
        <v>0.14199999999999999</v>
      </c>
      <c r="N17" s="60">
        <v>0.16</v>
      </c>
      <c r="O17" s="61">
        <v>0.156</v>
      </c>
      <c r="P17" s="61">
        <v>0.153</v>
      </c>
      <c r="Q17" s="62">
        <v>0.154</v>
      </c>
      <c r="R17" s="60">
        <v>0.159</v>
      </c>
      <c r="S17" s="88">
        <v>0.157</v>
      </c>
      <c r="T17" s="88">
        <v>0.159</v>
      </c>
      <c r="U17" s="86">
        <v>0.16400000000000001</v>
      </c>
    </row>
    <row r="18" spans="1:21" ht="18.75" x14ac:dyDescent="0.2">
      <c r="A18" s="122"/>
      <c r="C18" s="122"/>
      <c r="E18" s="45" t="s">
        <v>85</v>
      </c>
      <c r="F18" s="60"/>
      <c r="G18" s="61">
        <v>0.221</v>
      </c>
      <c r="H18" s="61">
        <v>0.185</v>
      </c>
      <c r="I18" s="62">
        <v>0.20699999999999999</v>
      </c>
      <c r="J18" s="60">
        <v>0.23200000000000001</v>
      </c>
      <c r="K18" s="61">
        <v>0.23100000000000001</v>
      </c>
      <c r="L18" s="61">
        <v>0.21299999999999999</v>
      </c>
      <c r="M18" s="62">
        <v>0.215</v>
      </c>
      <c r="N18" s="60">
        <v>0.23799999999999999</v>
      </c>
      <c r="O18" s="61">
        <v>0.23599999999999999</v>
      </c>
      <c r="P18" s="61">
        <v>0.224</v>
      </c>
      <c r="Q18" s="62">
        <v>0.216</v>
      </c>
      <c r="R18" s="60">
        <v>0.223</v>
      </c>
      <c r="S18" s="88">
        <v>0.23</v>
      </c>
      <c r="T18" s="88">
        <v>0.20799999999999999</v>
      </c>
      <c r="U18" s="86">
        <v>0.21299999999999999</v>
      </c>
    </row>
    <row r="19" spans="1:21" ht="37.5" x14ac:dyDescent="0.2">
      <c r="A19" s="122"/>
      <c r="C19" s="122"/>
      <c r="E19" s="96" t="s">
        <v>86</v>
      </c>
      <c r="F19" s="60"/>
      <c r="G19" s="61">
        <v>0.22700000000000001</v>
      </c>
      <c r="H19" s="88">
        <v>0.214</v>
      </c>
      <c r="I19" s="86">
        <v>0.221</v>
      </c>
      <c r="J19" s="60">
        <v>0.222</v>
      </c>
      <c r="K19" s="61">
        <v>0.22600000000000001</v>
      </c>
      <c r="L19" s="88">
        <v>0.23200000000000001</v>
      </c>
      <c r="M19" s="86">
        <v>0.23200000000000001</v>
      </c>
      <c r="N19" s="87">
        <v>0.20699999999999999</v>
      </c>
      <c r="O19" s="88">
        <v>0.221</v>
      </c>
      <c r="P19" s="88">
        <v>0.219</v>
      </c>
      <c r="Q19" s="86">
        <v>0.219</v>
      </c>
      <c r="R19" s="87">
        <v>0.219</v>
      </c>
      <c r="S19" s="88">
        <v>0.22900000000000001</v>
      </c>
      <c r="T19" s="88">
        <v>0.216</v>
      </c>
      <c r="U19" s="86">
        <v>0.2</v>
      </c>
    </row>
    <row r="20" spans="1:21" ht="56.25" x14ac:dyDescent="0.2">
      <c r="A20" s="122"/>
      <c r="C20" s="122"/>
      <c r="E20" s="96" t="s">
        <v>87</v>
      </c>
      <c r="F20" s="60"/>
      <c r="G20" s="61">
        <v>5.6000000000000001E-2</v>
      </c>
      <c r="H20" s="88">
        <v>6.0999999999999999E-2</v>
      </c>
      <c r="I20" s="86">
        <v>5.6000000000000001E-2</v>
      </c>
      <c r="J20" s="60">
        <v>5.1999999999999998E-2</v>
      </c>
      <c r="K20" s="61">
        <v>4.2000000000000003E-2</v>
      </c>
      <c r="L20" s="88">
        <v>4.9000000000000002E-2</v>
      </c>
      <c r="M20" s="86">
        <v>5.2999999999999999E-2</v>
      </c>
      <c r="N20" s="87">
        <v>4.7E-2</v>
      </c>
      <c r="O20" s="88">
        <v>5.5E-2</v>
      </c>
      <c r="P20" s="88">
        <v>5.5E-2</v>
      </c>
      <c r="Q20" s="86">
        <v>5.5E-2</v>
      </c>
      <c r="R20" s="87">
        <v>4.9000000000000002E-2</v>
      </c>
      <c r="S20" s="88">
        <v>5.5E-2</v>
      </c>
      <c r="T20" s="88">
        <v>6.6000000000000003E-2</v>
      </c>
      <c r="U20" s="86">
        <v>6.7000000000000004E-2</v>
      </c>
    </row>
    <row r="21" spans="1:21" ht="37.5" x14ac:dyDescent="0.2">
      <c r="A21" s="122"/>
      <c r="C21" s="123"/>
      <c r="E21" s="123" t="s">
        <v>88</v>
      </c>
      <c r="F21" s="63"/>
      <c r="G21" s="64">
        <v>0.28000000000000003</v>
      </c>
      <c r="H21" s="64">
        <v>0.307</v>
      </c>
      <c r="I21" s="65">
        <v>0.30099999999999999</v>
      </c>
      <c r="J21" s="63">
        <v>0.28399999999999997</v>
      </c>
      <c r="K21" s="64">
        <v>0.28999999999999998</v>
      </c>
      <c r="L21" s="64">
        <v>0.29099999999999998</v>
      </c>
      <c r="M21" s="65">
        <v>0.30099999999999999</v>
      </c>
      <c r="N21" s="66">
        <v>0.28499999999999998</v>
      </c>
      <c r="O21" s="64">
        <v>0.27100000000000002</v>
      </c>
      <c r="P21" s="64">
        <v>0.27500000000000002</v>
      </c>
      <c r="Q21" s="65">
        <v>0.29199999999999998</v>
      </c>
      <c r="R21" s="66">
        <v>0.28100000000000003</v>
      </c>
      <c r="S21" s="95">
        <v>0.26200000000000001</v>
      </c>
      <c r="T21" s="95">
        <v>0.27300000000000002</v>
      </c>
      <c r="U21" s="93">
        <v>0.27800000000000002</v>
      </c>
    </row>
    <row r="22" spans="1:21" ht="56.25" x14ac:dyDescent="0.2">
      <c r="A22" s="122"/>
      <c r="C22" s="122" t="s">
        <v>89</v>
      </c>
      <c r="D22" t="s">
        <v>114</v>
      </c>
      <c r="E22" s="45" t="s">
        <v>90</v>
      </c>
      <c r="F22" s="68"/>
      <c r="G22" s="68">
        <v>717500</v>
      </c>
      <c r="H22" s="68">
        <v>678400</v>
      </c>
      <c r="I22" s="68">
        <f>'נתונים מרכזייםb '!G29+'נתונים מרכזייםb '!G31</f>
        <v>756600</v>
      </c>
      <c r="J22" s="68">
        <f>'נתונים מרכזייםb '!H29+'נתונים מרכזייםb '!H31</f>
        <v>764600</v>
      </c>
      <c r="K22" s="68">
        <f>'נתונים מרכזייםb '!I29+'נתונים מרכזייםb '!I31</f>
        <v>760900</v>
      </c>
      <c r="L22" s="68">
        <f>'נתונים מרכזייםb '!J29+'נתונים מרכזייםb '!J31</f>
        <v>747900</v>
      </c>
      <c r="M22" s="68">
        <f>'נתונים מרכזייםb '!K29+'נתונים מרכזייםb '!K31</f>
        <v>735000</v>
      </c>
      <c r="N22" s="68">
        <f>'נתונים מרכזייםb '!L29</f>
        <v>729152.70498428377</v>
      </c>
      <c r="O22" s="68">
        <f>'נתונים מרכזייםb '!M29</f>
        <v>702659.5275639249</v>
      </c>
      <c r="P22" s="68">
        <f>'נתונים מרכזייםb '!N29</f>
        <v>665205.96362425049</v>
      </c>
      <c r="Q22" s="68">
        <f>'נתונים מרכזייםb '!O29</f>
        <v>659054.60877457587</v>
      </c>
      <c r="R22" s="68">
        <f>'נתונים מרכזייםb '!P29</f>
        <v>674607.45925925928</v>
      </c>
      <c r="S22" s="68">
        <f>'נתונים מרכזייםb '!Q29</f>
        <v>658943.59556368261</v>
      </c>
      <c r="T22" s="68">
        <f>'נתונים מרכזייםb '!R29</f>
        <v>639128.76271776995</v>
      </c>
      <c r="U22" s="68">
        <f>'נתונים מרכזייםb '!S29</f>
        <v>641472.94446548447</v>
      </c>
    </row>
    <row r="23" spans="1:21" ht="37.5" customHeight="1" x14ac:dyDescent="0.2">
      <c r="A23" s="122"/>
      <c r="C23" s="122"/>
      <c r="E23" s="45" t="s">
        <v>83</v>
      </c>
      <c r="F23" s="69"/>
      <c r="G23" s="69">
        <v>45202.5</v>
      </c>
      <c r="H23" s="69">
        <v>48844.799999999996</v>
      </c>
      <c r="I23" s="69">
        <f t="shared" ref="I23:U23" si="6">I$22*I16</f>
        <v>50692.200000000004</v>
      </c>
      <c r="J23" s="69">
        <f t="shared" si="6"/>
        <v>54286.6</v>
      </c>
      <c r="K23" s="69">
        <f t="shared" si="6"/>
        <v>51741.200000000004</v>
      </c>
      <c r="L23" s="69">
        <f t="shared" si="6"/>
        <v>47865.599999999999</v>
      </c>
      <c r="M23" s="69">
        <f t="shared" si="6"/>
        <v>41895</v>
      </c>
      <c r="N23" s="69">
        <f t="shared" si="6"/>
        <v>45936.620414009878</v>
      </c>
      <c r="O23" s="67">
        <f t="shared" si="6"/>
        <v>42862.231181399417</v>
      </c>
      <c r="P23" s="67">
        <f t="shared" si="6"/>
        <v>49225.241308194534</v>
      </c>
      <c r="Q23" s="68">
        <f t="shared" si="6"/>
        <v>42179.494961572855</v>
      </c>
      <c r="R23" s="69">
        <f t="shared" si="6"/>
        <v>46547.914688888894</v>
      </c>
      <c r="S23" s="67">
        <f t="shared" si="6"/>
        <v>44149.220902766734</v>
      </c>
      <c r="T23" s="67">
        <f t="shared" si="6"/>
        <v>49852.043491986056</v>
      </c>
      <c r="U23" s="68">
        <f t="shared" si="6"/>
        <v>50034.889668307791</v>
      </c>
    </row>
    <row r="24" spans="1:21" ht="75" x14ac:dyDescent="0.2">
      <c r="A24" s="122"/>
      <c r="C24" s="122"/>
      <c r="E24" s="45" t="s">
        <v>84</v>
      </c>
      <c r="F24" s="69"/>
      <c r="G24" s="69">
        <v>109777.5</v>
      </c>
      <c r="H24" s="69">
        <v>109222.40000000001</v>
      </c>
      <c r="I24" s="69">
        <f t="shared" ref="I24:U24" si="7">I$22*I17</f>
        <v>111976.79999999999</v>
      </c>
      <c r="J24" s="69">
        <f t="shared" si="7"/>
        <v>106279.40000000001</v>
      </c>
      <c r="K24" s="69">
        <f t="shared" si="7"/>
        <v>108808.7</v>
      </c>
      <c r="L24" s="69">
        <f t="shared" si="7"/>
        <v>112932.9</v>
      </c>
      <c r="M24" s="69">
        <f t="shared" si="7"/>
        <v>104369.99999999999</v>
      </c>
      <c r="N24" s="69">
        <f t="shared" si="7"/>
        <v>116664.43279748541</v>
      </c>
      <c r="O24" s="67">
        <f t="shared" si="7"/>
        <v>109614.88629997229</v>
      </c>
      <c r="P24" s="67">
        <f t="shared" si="7"/>
        <v>101776.51243451032</v>
      </c>
      <c r="Q24" s="68">
        <f t="shared" si="7"/>
        <v>101494.40975128468</v>
      </c>
      <c r="R24" s="69">
        <f t="shared" si="7"/>
        <v>107262.58602222223</v>
      </c>
      <c r="S24" s="67">
        <f t="shared" si="7"/>
        <v>103454.14450349817</v>
      </c>
      <c r="T24" s="67">
        <f t="shared" si="7"/>
        <v>101621.47327212543</v>
      </c>
      <c r="U24" s="68">
        <f t="shared" si="7"/>
        <v>105201.56289233945</v>
      </c>
    </row>
    <row r="25" spans="1:21" ht="18.75" x14ac:dyDescent="0.2">
      <c r="A25" s="122"/>
      <c r="C25" s="122"/>
      <c r="E25" s="45" t="s">
        <v>85</v>
      </c>
      <c r="F25" s="69"/>
      <c r="G25" s="69">
        <v>158567.5</v>
      </c>
      <c r="H25" s="69">
        <v>125504</v>
      </c>
      <c r="I25" s="69">
        <f t="shared" ref="I25:U25" si="8">I$22*I18</f>
        <v>156616.19999999998</v>
      </c>
      <c r="J25" s="69">
        <f t="shared" si="8"/>
        <v>177387.2</v>
      </c>
      <c r="K25" s="69">
        <f t="shared" si="8"/>
        <v>175767.9</v>
      </c>
      <c r="L25" s="69">
        <f t="shared" si="8"/>
        <v>159302.69999999998</v>
      </c>
      <c r="M25" s="69">
        <f t="shared" si="8"/>
        <v>158025</v>
      </c>
      <c r="N25" s="69">
        <f t="shared" si="8"/>
        <v>173538.34378625953</v>
      </c>
      <c r="O25" s="67">
        <f t="shared" si="8"/>
        <v>165827.64850508625</v>
      </c>
      <c r="P25" s="67">
        <f t="shared" si="8"/>
        <v>149006.13585183211</v>
      </c>
      <c r="Q25" s="68">
        <f t="shared" si="8"/>
        <v>142355.79549530838</v>
      </c>
      <c r="R25" s="69">
        <f t="shared" si="8"/>
        <v>150437.46341481482</v>
      </c>
      <c r="S25" s="67">
        <f t="shared" si="8"/>
        <v>151557.02697964699</v>
      </c>
      <c r="T25" s="67">
        <f t="shared" si="8"/>
        <v>132938.78264529613</v>
      </c>
      <c r="U25" s="68">
        <f t="shared" si="8"/>
        <v>136633.73717114818</v>
      </c>
    </row>
    <row r="26" spans="1:21" ht="37.5" x14ac:dyDescent="0.2">
      <c r="A26" s="122"/>
      <c r="C26" s="122"/>
      <c r="E26" s="45" t="s">
        <v>86</v>
      </c>
      <c r="F26" s="69"/>
      <c r="G26" s="69">
        <v>162872.5</v>
      </c>
      <c r="H26" s="69">
        <v>145177.60000000001</v>
      </c>
      <c r="I26" s="69">
        <f t="shared" ref="I26:U26" si="9">I$22*I19</f>
        <v>167208.6</v>
      </c>
      <c r="J26" s="69">
        <f t="shared" si="9"/>
        <v>169741.2</v>
      </c>
      <c r="K26" s="69">
        <f t="shared" si="9"/>
        <v>171963.4</v>
      </c>
      <c r="L26" s="69">
        <f t="shared" si="9"/>
        <v>173512.80000000002</v>
      </c>
      <c r="M26" s="69">
        <f t="shared" si="9"/>
        <v>170520</v>
      </c>
      <c r="N26" s="69">
        <f t="shared" si="9"/>
        <v>150934.60993174673</v>
      </c>
      <c r="O26" s="67">
        <f t="shared" si="9"/>
        <v>155287.75559162741</v>
      </c>
      <c r="P26" s="67">
        <f t="shared" si="9"/>
        <v>145680.10603371085</v>
      </c>
      <c r="Q26" s="68">
        <f t="shared" si="9"/>
        <v>144332.95932163211</v>
      </c>
      <c r="R26" s="69">
        <f t="shared" si="9"/>
        <v>147739.03357777779</v>
      </c>
      <c r="S26" s="67">
        <f t="shared" si="9"/>
        <v>150898.08338408332</v>
      </c>
      <c r="T26" s="67">
        <f t="shared" si="9"/>
        <v>138051.81274703832</v>
      </c>
      <c r="U26" s="68">
        <f t="shared" si="9"/>
        <v>128294.58889309689</v>
      </c>
    </row>
    <row r="27" spans="1:21" ht="56.25" x14ac:dyDescent="0.2">
      <c r="A27" s="122"/>
      <c r="C27" s="122"/>
      <c r="E27" s="45" t="s">
        <v>87</v>
      </c>
      <c r="F27" s="69"/>
      <c r="G27" s="69">
        <v>40180</v>
      </c>
      <c r="H27" s="69">
        <v>41382.400000000001</v>
      </c>
      <c r="I27" s="69">
        <f t="shared" ref="I27:U27" si="10">I$22*I20</f>
        <v>42369.599999999999</v>
      </c>
      <c r="J27" s="69">
        <f t="shared" si="10"/>
        <v>39759.199999999997</v>
      </c>
      <c r="K27" s="69">
        <f t="shared" si="10"/>
        <v>31957.800000000003</v>
      </c>
      <c r="L27" s="69">
        <f t="shared" si="10"/>
        <v>36647.1</v>
      </c>
      <c r="M27" s="69">
        <f t="shared" si="10"/>
        <v>38955</v>
      </c>
      <c r="N27" s="69">
        <f t="shared" si="10"/>
        <v>34270.177134261336</v>
      </c>
      <c r="O27" s="67">
        <f t="shared" si="10"/>
        <v>38646.274016015872</v>
      </c>
      <c r="P27" s="67">
        <f t="shared" si="10"/>
        <v>36586.327999333778</v>
      </c>
      <c r="Q27" s="68">
        <f t="shared" si="10"/>
        <v>36248.003482601671</v>
      </c>
      <c r="R27" s="69">
        <f t="shared" si="10"/>
        <v>33055.765503703704</v>
      </c>
      <c r="S27" s="67">
        <f t="shared" si="10"/>
        <v>36241.897756002545</v>
      </c>
      <c r="T27" s="67">
        <f t="shared" si="10"/>
        <v>42182.498339372818</v>
      </c>
      <c r="U27" s="68">
        <f t="shared" si="10"/>
        <v>42978.687279187463</v>
      </c>
    </row>
    <row r="28" spans="1:21" ht="38.25" thickBot="1" x14ac:dyDescent="0.25">
      <c r="A28" s="122"/>
      <c r="C28" s="123"/>
      <c r="E28" s="123" t="s">
        <v>88</v>
      </c>
      <c r="F28" s="70"/>
      <c r="G28" s="70">
        <v>200900.00000000003</v>
      </c>
      <c r="H28" s="70">
        <v>208268.79999999999</v>
      </c>
      <c r="I28" s="70">
        <f t="shared" ref="I28:U28" si="11">I$22*I21</f>
        <v>227736.6</v>
      </c>
      <c r="J28" s="70">
        <f t="shared" si="11"/>
        <v>217146.4</v>
      </c>
      <c r="K28" s="70">
        <f t="shared" si="11"/>
        <v>220660.99999999997</v>
      </c>
      <c r="L28" s="70">
        <f t="shared" si="11"/>
        <v>217638.9</v>
      </c>
      <c r="M28" s="70">
        <f t="shared" si="11"/>
        <v>221235</v>
      </c>
      <c r="N28" s="70">
        <f t="shared" si="11"/>
        <v>207808.52092052085</v>
      </c>
      <c r="O28" s="71">
        <f t="shared" si="11"/>
        <v>190420.73196982365</v>
      </c>
      <c r="P28" s="71">
        <f t="shared" si="11"/>
        <v>182931.63999666891</v>
      </c>
      <c r="Q28" s="72">
        <f t="shared" si="11"/>
        <v>192443.94576217615</v>
      </c>
      <c r="R28" s="70">
        <f t="shared" si="11"/>
        <v>189564.69605185188</v>
      </c>
      <c r="S28" s="71">
        <f t="shared" si="11"/>
        <v>172643.22203768484</v>
      </c>
      <c r="T28" s="71">
        <f t="shared" si="11"/>
        <v>174482.1522219512</v>
      </c>
      <c r="U28" s="72">
        <f t="shared" si="11"/>
        <v>178329.47856140469</v>
      </c>
    </row>
    <row r="29" spans="1:21" ht="53.25" customHeight="1" x14ac:dyDescent="0.2">
      <c r="A29" s="128" t="s">
        <v>81</v>
      </c>
      <c r="B29" t="s">
        <v>115</v>
      </c>
      <c r="C29" s="128" t="s">
        <v>82</v>
      </c>
      <c r="D29" t="s">
        <v>114</v>
      </c>
      <c r="E29" s="48" t="s">
        <v>83</v>
      </c>
      <c r="F29" s="57"/>
      <c r="G29" s="58">
        <v>4.1000000000000002E-2</v>
      </c>
      <c r="H29" s="58">
        <v>5.6000000000000001E-2</v>
      </c>
      <c r="I29" s="90">
        <v>5.2999999999999999E-2</v>
      </c>
      <c r="J29" s="57">
        <v>6.8000000000000005E-2</v>
      </c>
      <c r="K29" s="58">
        <v>3.9E-2</v>
      </c>
      <c r="L29" s="58">
        <v>3.5999999999999997E-2</v>
      </c>
      <c r="M29" s="90">
        <v>4.2999999999999997E-2</v>
      </c>
      <c r="N29" s="91">
        <v>5.1999999999999998E-2</v>
      </c>
      <c r="O29" s="92">
        <v>5.1999999999999998E-2</v>
      </c>
      <c r="P29" s="92">
        <v>5.7000000000000002E-2</v>
      </c>
      <c r="Q29" s="90">
        <v>6.8000000000000005E-2</v>
      </c>
      <c r="R29" s="91">
        <v>6.2E-2</v>
      </c>
      <c r="S29" s="92">
        <v>5.5E-2</v>
      </c>
      <c r="T29" s="92">
        <v>5.0999999999999997E-2</v>
      </c>
      <c r="U29" s="90">
        <v>4.7E-2</v>
      </c>
    </row>
    <row r="30" spans="1:21" ht="37.5" customHeight="1" x14ac:dyDescent="0.2">
      <c r="A30" s="129"/>
      <c r="C30" s="129"/>
      <c r="E30" s="47" t="s">
        <v>112</v>
      </c>
      <c r="F30" s="60"/>
      <c r="G30" s="61">
        <v>5.3999999999999999E-2</v>
      </c>
      <c r="H30" s="61">
        <v>7.1999999999999995E-2</v>
      </c>
      <c r="I30" s="86">
        <v>6.5000000000000002E-2</v>
      </c>
      <c r="J30" s="60">
        <v>5.7000000000000002E-2</v>
      </c>
      <c r="K30" s="61">
        <v>0.06</v>
      </c>
      <c r="L30" s="61">
        <v>6.7000000000000004E-2</v>
      </c>
      <c r="M30" s="86">
        <v>6.4000000000000001E-2</v>
      </c>
      <c r="N30" s="87">
        <v>5.8000000000000003E-2</v>
      </c>
      <c r="O30" s="88">
        <v>0.06</v>
      </c>
      <c r="P30" s="88">
        <v>6.8000000000000005E-2</v>
      </c>
      <c r="Q30" s="86">
        <v>5.2999999999999999E-2</v>
      </c>
      <c r="R30" s="87">
        <v>5.8999999999999997E-2</v>
      </c>
      <c r="S30" s="88">
        <v>5.7000000000000002E-2</v>
      </c>
      <c r="T30" s="88">
        <v>6.5000000000000002E-2</v>
      </c>
      <c r="U30" s="86">
        <v>6.4000000000000001E-2</v>
      </c>
    </row>
    <row r="31" spans="1:21" ht="19.5" thickBot="1" x14ac:dyDescent="0.25">
      <c r="A31" s="129"/>
      <c r="C31" s="129"/>
      <c r="E31" s="47" t="s">
        <v>85</v>
      </c>
      <c r="F31" s="60"/>
      <c r="G31" s="61">
        <v>3.1E-2</v>
      </c>
      <c r="H31" s="61">
        <v>2.5999999999999999E-2</v>
      </c>
      <c r="I31" s="86">
        <v>0.03</v>
      </c>
      <c r="J31" s="60">
        <v>2.8000000000000001E-2</v>
      </c>
      <c r="K31" s="61">
        <v>3.3000000000000002E-2</v>
      </c>
      <c r="L31" s="61">
        <v>4.1000000000000002E-2</v>
      </c>
      <c r="M31" s="86">
        <v>3.2000000000000001E-2</v>
      </c>
      <c r="N31" s="87">
        <v>2.5999999999999999E-2</v>
      </c>
      <c r="O31" s="88">
        <v>3.6999999999999998E-2</v>
      </c>
      <c r="P31" s="88">
        <v>3.5999999999999997E-2</v>
      </c>
      <c r="Q31" s="86">
        <v>4.1000000000000002E-2</v>
      </c>
      <c r="R31" s="87">
        <v>4.8000000000000001E-2</v>
      </c>
      <c r="S31" s="88">
        <v>5.8999999999999997E-2</v>
      </c>
      <c r="T31" s="88">
        <v>5.7000000000000002E-2</v>
      </c>
      <c r="U31" s="86">
        <v>6.9000000000000006E-2</v>
      </c>
    </row>
    <row r="32" spans="1:21" ht="37.5" x14ac:dyDescent="0.2">
      <c r="A32" s="129"/>
      <c r="C32" s="129"/>
      <c r="E32" s="89" t="s">
        <v>86</v>
      </c>
      <c r="F32" s="87"/>
      <c r="G32" s="58">
        <v>0.20599999999999999</v>
      </c>
      <c r="H32" s="88">
        <v>0.19500000000000001</v>
      </c>
      <c r="I32" s="86">
        <v>0.222</v>
      </c>
      <c r="J32" s="87">
        <v>0.214</v>
      </c>
      <c r="K32" s="58">
        <v>0.24</v>
      </c>
      <c r="L32" s="88">
        <v>0.21299999999999999</v>
      </c>
      <c r="M32" s="86">
        <v>0.216</v>
      </c>
      <c r="N32" s="87">
        <v>0.215</v>
      </c>
      <c r="O32" s="88">
        <v>0.23</v>
      </c>
      <c r="P32" s="88">
        <v>0.23100000000000001</v>
      </c>
      <c r="Q32" s="86">
        <v>0.2</v>
      </c>
      <c r="R32" s="87">
        <v>0.20200000000000001</v>
      </c>
      <c r="S32" s="88">
        <v>0.218</v>
      </c>
      <c r="T32" s="88">
        <v>0.21099999999999999</v>
      </c>
      <c r="U32" s="86">
        <v>0.21199999999999999</v>
      </c>
    </row>
    <row r="33" spans="1:21" ht="56.25" x14ac:dyDescent="0.2">
      <c r="A33" s="129"/>
      <c r="C33" s="129"/>
      <c r="E33" s="89" t="s">
        <v>87</v>
      </c>
      <c r="F33" s="87"/>
      <c r="G33" s="61">
        <v>7.3999999999999996E-2</v>
      </c>
      <c r="H33" s="88">
        <v>8.6999999999999994E-2</v>
      </c>
      <c r="I33" s="86">
        <v>8.1000000000000003E-2</v>
      </c>
      <c r="J33" s="87">
        <v>8.2000000000000003E-2</v>
      </c>
      <c r="K33" s="61">
        <v>8.7999999999999995E-2</v>
      </c>
      <c r="L33" s="88">
        <v>8.8999999999999996E-2</v>
      </c>
      <c r="M33" s="86">
        <v>8.5000000000000006E-2</v>
      </c>
      <c r="N33" s="87">
        <v>8.8999999999999996E-2</v>
      </c>
      <c r="O33" s="88">
        <v>0.09</v>
      </c>
      <c r="P33" s="88">
        <v>8.4000000000000005E-2</v>
      </c>
      <c r="Q33" s="86">
        <v>8.1000000000000003E-2</v>
      </c>
      <c r="R33" s="87">
        <v>8.8999999999999996E-2</v>
      </c>
      <c r="S33" s="88">
        <v>9.5000000000000001E-2</v>
      </c>
      <c r="T33" s="88">
        <v>7.9000000000000001E-2</v>
      </c>
      <c r="U33" s="86">
        <v>7.4999999999999997E-2</v>
      </c>
    </row>
    <row r="34" spans="1:21" ht="37.5" x14ac:dyDescent="0.2">
      <c r="A34" s="129"/>
      <c r="C34" s="131"/>
      <c r="E34" s="131" t="s">
        <v>88</v>
      </c>
      <c r="F34" s="74"/>
      <c r="G34" s="64">
        <v>0.59399999999999997</v>
      </c>
      <c r="H34" s="64">
        <v>0.56399999999999995</v>
      </c>
      <c r="I34" s="93">
        <v>0.54900000000000004</v>
      </c>
      <c r="J34" s="74">
        <v>0.55100000000000005</v>
      </c>
      <c r="K34" s="64">
        <v>0.54</v>
      </c>
      <c r="L34" s="64">
        <v>0.55400000000000005</v>
      </c>
      <c r="M34" s="93">
        <v>0.56000000000000005</v>
      </c>
      <c r="N34" s="94">
        <v>0.56000000000000005</v>
      </c>
      <c r="O34" s="95">
        <v>0.53100000000000003</v>
      </c>
      <c r="P34" s="95">
        <v>0.52400000000000002</v>
      </c>
      <c r="Q34" s="93">
        <v>0.55700000000000005</v>
      </c>
      <c r="R34" s="94">
        <v>0.54</v>
      </c>
      <c r="S34" s="95">
        <v>0.51600000000000001</v>
      </c>
      <c r="T34" s="95">
        <v>0.53700000000000003</v>
      </c>
      <c r="U34" s="93">
        <v>0.53300000000000003</v>
      </c>
    </row>
    <row r="35" spans="1:21" ht="56.25" x14ac:dyDescent="0.2">
      <c r="A35" s="129"/>
      <c r="C35" s="129" t="s">
        <v>89</v>
      </c>
      <c r="D35" t="s">
        <v>114</v>
      </c>
      <c r="E35" s="47" t="s">
        <v>90</v>
      </c>
      <c r="F35" s="73"/>
      <c r="G35" s="73">
        <v>219500</v>
      </c>
      <c r="H35" s="73">
        <v>210300</v>
      </c>
      <c r="I35" s="73">
        <f>'נתונים מרכזייםb '!G18+'נתונים מרכזייםb '!G20</f>
        <v>253200</v>
      </c>
      <c r="J35" s="73">
        <f>'נתונים מרכזייםb '!H18+'נתונים מרכזייםb '!H20</f>
        <v>279700</v>
      </c>
      <c r="K35" s="73">
        <f>'נתונים מרכזייםb '!I18+'נתונים מרכזייםb '!I20</f>
        <v>264400</v>
      </c>
      <c r="L35" s="73">
        <f>'נתונים מרכזייםb '!J18+'נתונים מרכזייםb '!J20</f>
        <v>250200</v>
      </c>
      <c r="M35" s="73">
        <f>'נתונים מרכזייםb '!K18+'נתונים מרכזייםb '!K20</f>
        <v>251400</v>
      </c>
      <c r="N35" s="73">
        <f>'נתונים מרכזייםb '!L18</f>
        <v>256853.62673027095</v>
      </c>
      <c r="O35" s="73">
        <f>'נתונים מרכזייםb '!M18</f>
        <v>235588.66936026933</v>
      </c>
      <c r="P35" s="73">
        <f>'נתונים מרכזייםb '!N18</f>
        <v>235348.87839437358</v>
      </c>
      <c r="Q35" s="73">
        <f>'נתונים מרכזייםb '!O18</f>
        <v>254626.75630875243</v>
      </c>
      <c r="R35" s="73">
        <f>'נתונים מרכזייםb '!P18</f>
        <v>270774.68887691351</v>
      </c>
      <c r="S35" s="73">
        <f>'נתונים מרכזייםb '!Q18</f>
        <v>266492.43704977963</v>
      </c>
      <c r="T35" s="73">
        <f>'נתונים מרכזייםb '!R18</f>
        <v>262557.06811145513</v>
      </c>
      <c r="U35" s="73">
        <f>'נתונים מרכזייםb '!S18</f>
        <v>280269.88933807629</v>
      </c>
    </row>
    <row r="36" spans="1:21" ht="37.5" customHeight="1" x14ac:dyDescent="0.2">
      <c r="A36" s="129"/>
      <c r="C36" s="129"/>
      <c r="E36" s="47" t="s">
        <v>83</v>
      </c>
      <c r="F36" s="70"/>
      <c r="G36" s="70">
        <v>8999.5</v>
      </c>
      <c r="H36" s="70">
        <v>11776.800000000001</v>
      </c>
      <c r="I36" s="70">
        <f t="shared" ref="I36:N36" si="12">I35*I29</f>
        <v>13419.6</v>
      </c>
      <c r="J36" s="70">
        <f t="shared" si="12"/>
        <v>19019.600000000002</v>
      </c>
      <c r="K36" s="70">
        <f t="shared" si="12"/>
        <v>10311.6</v>
      </c>
      <c r="L36" s="70">
        <f t="shared" si="12"/>
        <v>9007.1999999999989</v>
      </c>
      <c r="M36" s="70">
        <f t="shared" si="12"/>
        <v>10810.199999999999</v>
      </c>
      <c r="N36" s="70">
        <f t="shared" si="12"/>
        <v>13356.388589974089</v>
      </c>
      <c r="O36" s="67">
        <f t="shared" ref="O36:U41" si="13">O$35*O29</f>
        <v>12250.610806734005</v>
      </c>
      <c r="P36" s="67">
        <f t="shared" si="13"/>
        <v>13414.886068479294</v>
      </c>
      <c r="Q36" s="68">
        <f t="shared" si="13"/>
        <v>17314.619428995167</v>
      </c>
      <c r="R36" s="69">
        <f t="shared" si="13"/>
        <v>16788.030710368639</v>
      </c>
      <c r="S36" s="67">
        <f t="shared" si="13"/>
        <v>14657.084037737879</v>
      </c>
      <c r="T36" s="67">
        <f t="shared" si="13"/>
        <v>13390.410473684211</v>
      </c>
      <c r="U36" s="68">
        <f t="shared" si="13"/>
        <v>13172.684798889586</v>
      </c>
    </row>
    <row r="37" spans="1:21" ht="75" x14ac:dyDescent="0.2">
      <c r="A37" s="129"/>
      <c r="C37" s="129"/>
      <c r="E37" s="47" t="s">
        <v>84</v>
      </c>
      <c r="F37" s="70"/>
      <c r="G37" s="70">
        <v>11853</v>
      </c>
      <c r="H37" s="70">
        <v>15141.599999999999</v>
      </c>
      <c r="I37" s="70">
        <f t="shared" ref="I37:N37" si="14">I35*I30</f>
        <v>16458</v>
      </c>
      <c r="J37" s="70">
        <f t="shared" si="14"/>
        <v>15942.900000000001</v>
      </c>
      <c r="K37" s="70">
        <f t="shared" si="14"/>
        <v>15864</v>
      </c>
      <c r="L37" s="70">
        <f t="shared" si="14"/>
        <v>16763.400000000001</v>
      </c>
      <c r="M37" s="70">
        <f t="shared" si="14"/>
        <v>16089.6</v>
      </c>
      <c r="N37" s="70">
        <f t="shared" si="14"/>
        <v>14897.510350355715</v>
      </c>
      <c r="O37" s="67">
        <f t="shared" si="13"/>
        <v>14135.320161616159</v>
      </c>
      <c r="P37" s="67">
        <f t="shared" si="13"/>
        <v>16003.723730817404</v>
      </c>
      <c r="Q37" s="68">
        <f t="shared" si="13"/>
        <v>13495.218084363878</v>
      </c>
      <c r="R37" s="69">
        <f t="shared" si="13"/>
        <v>15975.706643737896</v>
      </c>
      <c r="S37" s="67">
        <f t="shared" si="13"/>
        <v>15190.068911837439</v>
      </c>
      <c r="T37" s="67">
        <f t="shared" si="13"/>
        <v>17066.209427244583</v>
      </c>
      <c r="U37" s="68">
        <f t="shared" si="13"/>
        <v>17937.272917636881</v>
      </c>
    </row>
    <row r="38" spans="1:21" ht="18.75" x14ac:dyDescent="0.2">
      <c r="A38" s="129"/>
      <c r="C38" s="129"/>
      <c r="E38" s="47" t="s">
        <v>85</v>
      </c>
      <c r="F38" s="70"/>
      <c r="G38" s="70">
        <v>6804.5</v>
      </c>
      <c r="H38" s="70">
        <v>5467.8</v>
      </c>
      <c r="I38" s="70">
        <f t="shared" ref="I38:N38" si="15">I35*I31</f>
        <v>7596</v>
      </c>
      <c r="J38" s="70">
        <f t="shared" si="15"/>
        <v>7831.6</v>
      </c>
      <c r="K38" s="70">
        <f t="shared" si="15"/>
        <v>8725.2000000000007</v>
      </c>
      <c r="L38" s="70">
        <f t="shared" si="15"/>
        <v>10258.200000000001</v>
      </c>
      <c r="M38" s="70">
        <f t="shared" si="15"/>
        <v>8044.8</v>
      </c>
      <c r="N38" s="70">
        <f t="shared" si="15"/>
        <v>6678.1942949870445</v>
      </c>
      <c r="O38" s="67">
        <f t="shared" si="13"/>
        <v>8716.7807663299645</v>
      </c>
      <c r="P38" s="67">
        <f t="shared" si="13"/>
        <v>8472.5596221974483</v>
      </c>
      <c r="Q38" s="68">
        <f t="shared" si="13"/>
        <v>10439.69700865885</v>
      </c>
      <c r="R38" s="69">
        <f t="shared" si="13"/>
        <v>12997.185066091848</v>
      </c>
      <c r="S38" s="67">
        <f t="shared" si="13"/>
        <v>15723.053785936998</v>
      </c>
      <c r="T38" s="67">
        <f t="shared" si="13"/>
        <v>14965.752882352943</v>
      </c>
      <c r="U38" s="68">
        <f t="shared" si="13"/>
        <v>19338.622364327264</v>
      </c>
    </row>
    <row r="39" spans="1:21" ht="37.5" x14ac:dyDescent="0.2">
      <c r="A39" s="129"/>
      <c r="C39" s="129"/>
      <c r="E39" s="47" t="s">
        <v>86</v>
      </c>
      <c r="F39" s="70"/>
      <c r="G39" s="70">
        <v>45217</v>
      </c>
      <c r="H39" s="70">
        <v>41008.5</v>
      </c>
      <c r="I39" s="70">
        <f t="shared" ref="I39:N39" si="16">I35*I32</f>
        <v>56210.400000000001</v>
      </c>
      <c r="J39" s="70">
        <f t="shared" si="16"/>
        <v>59855.799999999996</v>
      </c>
      <c r="K39" s="70">
        <f t="shared" si="16"/>
        <v>63456</v>
      </c>
      <c r="L39" s="70">
        <f t="shared" si="16"/>
        <v>53292.6</v>
      </c>
      <c r="M39" s="70">
        <f t="shared" si="16"/>
        <v>54302.400000000001</v>
      </c>
      <c r="N39" s="70">
        <f t="shared" si="16"/>
        <v>55223.529747008251</v>
      </c>
      <c r="O39" s="67">
        <f t="shared" si="13"/>
        <v>54185.393952861945</v>
      </c>
      <c r="P39" s="67">
        <f t="shared" si="13"/>
        <v>54365.590909100298</v>
      </c>
      <c r="Q39" s="68">
        <f t="shared" si="13"/>
        <v>50925.351261750489</v>
      </c>
      <c r="R39" s="69">
        <f t="shared" si="13"/>
        <v>54696.487153136535</v>
      </c>
      <c r="S39" s="67">
        <f t="shared" si="13"/>
        <v>58095.351276851958</v>
      </c>
      <c r="T39" s="67">
        <f t="shared" si="13"/>
        <v>55399.541371517029</v>
      </c>
      <c r="U39" s="68">
        <f t="shared" si="13"/>
        <v>59417.216539672168</v>
      </c>
    </row>
    <row r="40" spans="1:21" ht="56.25" x14ac:dyDescent="0.2">
      <c r="A40" s="129"/>
      <c r="C40" s="129"/>
      <c r="E40" s="47" t="s">
        <v>87</v>
      </c>
      <c r="F40" s="70"/>
      <c r="G40" s="70">
        <v>16243</v>
      </c>
      <c r="H40" s="70">
        <v>18296.099999999999</v>
      </c>
      <c r="I40" s="70">
        <f t="shared" ref="I40:N40" si="17">I35*I33</f>
        <v>20509.2</v>
      </c>
      <c r="J40" s="70">
        <f t="shared" si="17"/>
        <v>22935.4</v>
      </c>
      <c r="K40" s="70">
        <f t="shared" si="17"/>
        <v>23267.199999999997</v>
      </c>
      <c r="L40" s="70">
        <f t="shared" si="17"/>
        <v>22267.8</v>
      </c>
      <c r="M40" s="70">
        <f t="shared" si="17"/>
        <v>21369</v>
      </c>
      <c r="N40" s="70">
        <f t="shared" si="17"/>
        <v>22859.972778994113</v>
      </c>
      <c r="O40" s="67">
        <f t="shared" si="13"/>
        <v>21202.980242424237</v>
      </c>
      <c r="P40" s="67">
        <f t="shared" si="13"/>
        <v>19769.305785127381</v>
      </c>
      <c r="Q40" s="68">
        <f t="shared" si="13"/>
        <v>20624.767261008947</v>
      </c>
      <c r="R40" s="69">
        <f t="shared" si="13"/>
        <v>24098.9473100453</v>
      </c>
      <c r="S40" s="67">
        <f t="shared" si="13"/>
        <v>25316.781519729066</v>
      </c>
      <c r="T40" s="67">
        <f t="shared" si="13"/>
        <v>20742.008380804957</v>
      </c>
      <c r="U40" s="68">
        <f t="shared" si="13"/>
        <v>21020.24170035572</v>
      </c>
    </row>
    <row r="41" spans="1:21" ht="37.5" x14ac:dyDescent="0.2">
      <c r="A41" s="129"/>
      <c r="C41" s="131"/>
      <c r="E41" s="131" t="s">
        <v>88</v>
      </c>
      <c r="F41" s="70"/>
      <c r="G41" s="70">
        <v>130383</v>
      </c>
      <c r="H41" s="70">
        <v>118609.19999999998</v>
      </c>
      <c r="I41" s="70">
        <f t="shared" ref="I41:N41" si="18">I35*I34</f>
        <v>139006.80000000002</v>
      </c>
      <c r="J41" s="70">
        <f t="shared" si="18"/>
        <v>154114.70000000001</v>
      </c>
      <c r="K41" s="70">
        <f t="shared" si="18"/>
        <v>142776</v>
      </c>
      <c r="L41" s="70">
        <f t="shared" si="18"/>
        <v>138610.80000000002</v>
      </c>
      <c r="M41" s="70">
        <f t="shared" si="18"/>
        <v>140784</v>
      </c>
      <c r="N41" s="70">
        <f t="shared" si="18"/>
        <v>143838.03096895173</v>
      </c>
      <c r="O41" s="71">
        <f t="shared" si="13"/>
        <v>125097.58343030301</v>
      </c>
      <c r="P41" s="71">
        <f t="shared" si="13"/>
        <v>123322.81227865176</v>
      </c>
      <c r="Q41" s="72">
        <f t="shared" si="13"/>
        <v>141827.10326397512</v>
      </c>
      <c r="R41" s="70">
        <f t="shared" si="13"/>
        <v>146218.3319935333</v>
      </c>
      <c r="S41" s="71">
        <f t="shared" si="13"/>
        <v>137510.09751768628</v>
      </c>
      <c r="T41" s="71">
        <f t="shared" si="13"/>
        <v>140993.14557585141</v>
      </c>
      <c r="U41" s="72">
        <f t="shared" si="13"/>
        <v>149383.85101719468</v>
      </c>
    </row>
    <row r="42" spans="1:21" ht="19.5" customHeight="1" x14ac:dyDescent="0.2"/>
  </sheetData>
  <mergeCells count="4">
    <mergeCell ref="F1:I1"/>
    <mergeCell ref="J1:M1"/>
    <mergeCell ref="N1:Q1"/>
    <mergeCell ref="R1:U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rightToLeft="1" topLeftCell="A39" zoomScale="80" zoomScaleNormal="80" workbookViewId="0">
      <selection activeCell="F32" sqref="E32:F48"/>
    </sheetView>
  </sheetViews>
  <sheetFormatPr defaultRowHeight="14.25" x14ac:dyDescent="0.2"/>
  <cols>
    <col min="1" max="1" width="12.25" customWidth="1"/>
    <col min="2" max="6" width="15.875" customWidth="1"/>
    <col min="7" max="8" width="10.875" bestFit="1" customWidth="1"/>
    <col min="9" max="9" width="9" customWidth="1"/>
    <col min="10" max="10" width="9.25" bestFit="1" customWidth="1"/>
    <col min="11" max="11" width="10.875" bestFit="1" customWidth="1"/>
  </cols>
  <sheetData>
    <row r="1" spans="1:19" ht="20.25" x14ac:dyDescent="0.3">
      <c r="A1" s="155"/>
      <c r="C1" s="155"/>
      <c r="D1" s="135">
        <v>2020</v>
      </c>
      <c r="E1" s="135"/>
      <c r="F1" s="135"/>
      <c r="G1" s="135"/>
      <c r="H1" s="135">
        <v>2019</v>
      </c>
      <c r="I1" s="135"/>
      <c r="J1" s="135"/>
      <c r="K1" s="135"/>
      <c r="L1" s="135">
        <v>2018</v>
      </c>
      <c r="M1" s="135"/>
      <c r="N1" s="135"/>
      <c r="O1" s="135"/>
      <c r="P1" s="135">
        <v>2017</v>
      </c>
      <c r="Q1" s="135"/>
      <c r="R1" s="135"/>
      <c r="S1" s="135"/>
    </row>
    <row r="2" spans="1:19" ht="21" thickBot="1" x14ac:dyDescent="0.35">
      <c r="A2" s="156"/>
      <c r="C2" s="156"/>
      <c r="D2" s="135" t="s">
        <v>1</v>
      </c>
      <c r="E2" s="135" t="s">
        <v>4</v>
      </c>
      <c r="F2" s="135" t="s">
        <v>3</v>
      </c>
      <c r="G2" s="135" t="s">
        <v>2</v>
      </c>
      <c r="H2" s="135" t="s">
        <v>1</v>
      </c>
      <c r="I2" s="135" t="s">
        <v>4</v>
      </c>
      <c r="J2" s="135" t="s">
        <v>3</v>
      </c>
      <c r="K2" s="135" t="s">
        <v>2</v>
      </c>
      <c r="L2" s="135" t="s">
        <v>1</v>
      </c>
      <c r="M2" s="135" t="s">
        <v>4</v>
      </c>
      <c r="N2" s="135" t="s">
        <v>3</v>
      </c>
      <c r="O2" s="135" t="s">
        <v>2</v>
      </c>
      <c r="P2" s="135" t="s">
        <v>1</v>
      </c>
      <c r="Q2" s="135" t="s">
        <v>4</v>
      </c>
      <c r="R2" s="135" t="s">
        <v>3</v>
      </c>
      <c r="S2" s="135" t="s">
        <v>2</v>
      </c>
    </row>
    <row r="3" spans="1:19" ht="19.5" thickTop="1" x14ac:dyDescent="0.3">
      <c r="A3" s="200" t="s">
        <v>29</v>
      </c>
      <c r="B3" t="s">
        <v>114</v>
      </c>
      <c r="C3" s="27" t="s">
        <v>53</v>
      </c>
      <c r="D3" s="80"/>
      <c r="E3" s="80"/>
      <c r="F3" s="80"/>
      <c r="G3" s="80">
        <f>G17+G32</f>
        <v>994200</v>
      </c>
      <c r="H3" s="80">
        <f>H17+H32</f>
        <v>1023700</v>
      </c>
      <c r="I3" s="80">
        <f>'נתונים מרכזייםb '!I7</f>
        <v>1005500</v>
      </c>
      <c r="J3" s="80">
        <f>'נתונים מרכזייםb '!J7</f>
        <v>979200</v>
      </c>
      <c r="K3" s="80">
        <f>'נתונים מרכזייםb '!K7</f>
        <v>963700</v>
      </c>
      <c r="L3" s="80">
        <f>'נתונים מרכזייםb '!L7</f>
        <v>1006633.0317145546</v>
      </c>
      <c r="M3" s="80">
        <f>'נתונים מרכזייםb '!M7</f>
        <v>960456.09692419413</v>
      </c>
      <c r="N3" s="80">
        <f>'נתונים מרכזייםb '!N7</f>
        <v>921053.04201862402</v>
      </c>
      <c r="O3" s="80">
        <f>'נתונים מרכזייםb '!O7</f>
        <v>934638.83708332828</v>
      </c>
      <c r="P3" s="80">
        <f>'נתונים מרכזייםb '!P7</f>
        <v>967358.34813617286</v>
      </c>
      <c r="Q3" s="80">
        <f>'נתונים מרכזייםb '!Q7</f>
        <v>948726.5326134623</v>
      </c>
      <c r="R3" s="80">
        <f>'נתונים מרכזייםb '!R7</f>
        <v>925872.13082922506</v>
      </c>
      <c r="S3" s="80">
        <f>'נתונים מרכזייםb '!S7</f>
        <v>954391.93380356079</v>
      </c>
    </row>
    <row r="4" spans="1:19" ht="37.5" x14ac:dyDescent="0.3">
      <c r="A4" s="201"/>
      <c r="C4" s="16" t="s">
        <v>54</v>
      </c>
      <c r="D4" s="81"/>
      <c r="E4" s="81"/>
      <c r="F4" s="81"/>
      <c r="G4" s="81">
        <v>0.20599999999999999</v>
      </c>
      <c r="H4" s="81">
        <v>0.20699999999999999</v>
      </c>
      <c r="I4" s="81">
        <v>0.20300000000000001</v>
      </c>
      <c r="J4" s="81">
        <v>0.20499999999999999</v>
      </c>
      <c r="K4" s="81">
        <v>0.215</v>
      </c>
      <c r="L4" s="81">
        <v>0.20899999999999999</v>
      </c>
      <c r="M4" s="81">
        <v>0.20300000000000001</v>
      </c>
      <c r="N4" s="81">
        <v>0.21</v>
      </c>
      <c r="O4" s="81">
        <v>0.224</v>
      </c>
      <c r="P4" s="81">
        <v>0.21199999999999999</v>
      </c>
      <c r="Q4" s="81">
        <v>0.20799999999999999</v>
      </c>
      <c r="R4" s="81">
        <v>0.219</v>
      </c>
      <c r="S4" s="81">
        <v>0.215</v>
      </c>
    </row>
    <row r="5" spans="1:19" ht="56.25" x14ac:dyDescent="0.3">
      <c r="A5" s="201"/>
      <c r="C5" s="6" t="s">
        <v>55</v>
      </c>
      <c r="D5" s="80"/>
      <c r="E5" s="80"/>
      <c r="F5" s="80"/>
      <c r="G5" s="80">
        <f>G3*G4</f>
        <v>204805.19999999998</v>
      </c>
      <c r="H5" s="80">
        <f>H3*H4</f>
        <v>211905.9</v>
      </c>
      <c r="I5" s="80">
        <f>I3*I4</f>
        <v>204116.5</v>
      </c>
      <c r="J5" s="80">
        <f>J3*J4</f>
        <v>200736</v>
      </c>
      <c r="K5" s="80">
        <f t="shared" ref="K5:S5" si="0">K3*K4</f>
        <v>207195.5</v>
      </c>
      <c r="L5" s="80">
        <f t="shared" si="0"/>
        <v>210386.30362834191</v>
      </c>
      <c r="M5" s="80">
        <f t="shared" si="0"/>
        <v>194972.58767561143</v>
      </c>
      <c r="N5" s="80">
        <f t="shared" si="0"/>
        <v>193421.13882391102</v>
      </c>
      <c r="O5" s="80">
        <f t="shared" si="0"/>
        <v>209359.09950666555</v>
      </c>
      <c r="P5" s="80">
        <f t="shared" si="0"/>
        <v>205079.96980486866</v>
      </c>
      <c r="Q5" s="80">
        <f t="shared" si="0"/>
        <v>197335.11878360016</v>
      </c>
      <c r="R5" s="80">
        <f t="shared" si="0"/>
        <v>202765.99665160029</v>
      </c>
      <c r="S5" s="80">
        <f t="shared" si="0"/>
        <v>205194.26576776558</v>
      </c>
    </row>
    <row r="6" spans="1:19" ht="56.25" x14ac:dyDescent="0.3">
      <c r="A6" s="201"/>
      <c r="C6" s="6" t="s">
        <v>56</v>
      </c>
      <c r="D6" s="81"/>
      <c r="E6" s="81"/>
      <c r="F6" s="81"/>
      <c r="G6" s="81">
        <v>0.63500000000000001</v>
      </c>
      <c r="H6" s="81">
        <v>0.625</v>
      </c>
      <c r="I6" s="81">
        <v>0.621</v>
      </c>
      <c r="J6" s="81">
        <v>0.628</v>
      </c>
      <c r="K6" s="81">
        <v>0.61699999999999999</v>
      </c>
      <c r="L6" s="81"/>
      <c r="M6" s="81"/>
      <c r="N6" s="81"/>
      <c r="O6" s="81"/>
      <c r="P6" s="81"/>
      <c r="Q6" s="81"/>
      <c r="R6" s="81"/>
      <c r="S6" s="81"/>
    </row>
    <row r="7" spans="1:19" ht="37.5" x14ac:dyDescent="0.3">
      <c r="A7" s="201"/>
      <c r="C7" s="6" t="s">
        <v>98</v>
      </c>
      <c r="D7" s="99"/>
      <c r="E7" s="99"/>
      <c r="F7" s="99"/>
      <c r="G7" s="99">
        <v>115.1</v>
      </c>
      <c r="H7" s="99">
        <v>110.4</v>
      </c>
      <c r="I7" s="99">
        <v>112</v>
      </c>
      <c r="J7" s="99">
        <v>110.8</v>
      </c>
      <c r="K7" s="99">
        <v>110</v>
      </c>
      <c r="L7" s="99">
        <v>110.8</v>
      </c>
      <c r="M7" s="99">
        <v>107.7</v>
      </c>
      <c r="N7" s="99">
        <v>105.5</v>
      </c>
      <c r="O7" s="99">
        <v>111.1</v>
      </c>
      <c r="P7" s="99">
        <v>109.1</v>
      </c>
      <c r="Q7" s="99">
        <v>106.9</v>
      </c>
      <c r="R7" s="99">
        <v>107.3</v>
      </c>
      <c r="S7" s="99"/>
    </row>
    <row r="8" spans="1:19" ht="37.5" x14ac:dyDescent="0.3">
      <c r="A8" s="201"/>
      <c r="C8" s="6" t="s">
        <v>92</v>
      </c>
      <c r="D8" s="80"/>
      <c r="E8" s="80"/>
      <c r="F8" s="80"/>
      <c r="G8" s="80">
        <f>G3*G6</f>
        <v>631317</v>
      </c>
      <c r="H8" s="80">
        <f>H3*H6</f>
        <v>639812.5</v>
      </c>
      <c r="I8" s="80">
        <f>I3*I6</f>
        <v>624415.5</v>
      </c>
      <c r="J8" s="80">
        <f>J3*J6</f>
        <v>614937.59999999998</v>
      </c>
      <c r="K8" s="80">
        <f t="shared" ref="K8:S8" si="1">K3*K6</f>
        <v>594602.9</v>
      </c>
      <c r="L8" s="80">
        <f t="shared" si="1"/>
        <v>0</v>
      </c>
      <c r="M8" s="80">
        <f t="shared" si="1"/>
        <v>0</v>
      </c>
      <c r="N8" s="80">
        <f t="shared" si="1"/>
        <v>0</v>
      </c>
      <c r="O8" s="80">
        <f t="shared" si="1"/>
        <v>0</v>
      </c>
      <c r="P8" s="80">
        <f t="shared" si="1"/>
        <v>0</v>
      </c>
      <c r="Q8" s="80">
        <f t="shared" si="1"/>
        <v>0</v>
      </c>
      <c r="R8" s="80">
        <f t="shared" si="1"/>
        <v>0</v>
      </c>
      <c r="S8" s="80">
        <f t="shared" si="1"/>
        <v>0</v>
      </c>
    </row>
    <row r="9" spans="1:19" ht="37.5" x14ac:dyDescent="0.3">
      <c r="A9" s="201"/>
      <c r="C9" s="6" t="s">
        <v>57</v>
      </c>
      <c r="D9" s="81"/>
      <c r="E9" s="81"/>
      <c r="F9" s="81"/>
      <c r="G9" s="81">
        <v>0.12</v>
      </c>
      <c r="H9" s="81">
        <v>0.13</v>
      </c>
      <c r="I9" s="81">
        <v>0.13800000000000001</v>
      </c>
      <c r="J9" s="81">
        <v>0.13100000000000001</v>
      </c>
      <c r="K9" s="81">
        <v>0.129</v>
      </c>
      <c r="L9" s="81"/>
      <c r="M9" s="81"/>
      <c r="N9" s="81"/>
      <c r="O9" s="81"/>
      <c r="P9" s="81"/>
      <c r="Q9" s="81"/>
      <c r="R9" s="81"/>
      <c r="S9" s="81"/>
    </row>
    <row r="10" spans="1:19" ht="37.5" x14ac:dyDescent="0.3">
      <c r="A10" s="201"/>
      <c r="C10" s="6" t="s">
        <v>59</v>
      </c>
      <c r="D10" s="81"/>
      <c r="E10" s="81"/>
      <c r="F10" s="81"/>
      <c r="G10" s="81">
        <v>3.9E-2</v>
      </c>
      <c r="H10" s="81">
        <v>3.7999999999999999E-2</v>
      </c>
      <c r="I10" s="81">
        <v>3.7999999999999999E-2</v>
      </c>
      <c r="J10" s="81">
        <v>3.5999999999999997E-2</v>
      </c>
      <c r="K10" s="81">
        <v>3.9E-2</v>
      </c>
      <c r="L10" s="81"/>
      <c r="M10" s="81"/>
      <c r="N10" s="81"/>
      <c r="O10" s="81"/>
      <c r="P10" s="81"/>
      <c r="Q10" s="81"/>
      <c r="R10" s="81"/>
      <c r="S10" s="81"/>
    </row>
    <row r="11" spans="1:19" ht="37.5" x14ac:dyDescent="0.3">
      <c r="A11" s="201"/>
      <c r="C11" s="6" t="s">
        <v>58</v>
      </c>
      <c r="D11" s="80"/>
      <c r="E11" s="80"/>
      <c r="F11" s="80"/>
      <c r="G11" s="80">
        <f>G3*G10</f>
        <v>38773.800000000003</v>
      </c>
      <c r="H11" s="80">
        <f>H3*H10</f>
        <v>38900.6</v>
      </c>
      <c r="I11" s="80">
        <f>I3*I10</f>
        <v>38209</v>
      </c>
      <c r="J11" s="80">
        <f>J3*J10</f>
        <v>35251.199999999997</v>
      </c>
      <c r="K11" s="80">
        <f t="shared" ref="K11:S11" si="2">K3*K10</f>
        <v>37584.300000000003</v>
      </c>
      <c r="L11" s="80">
        <f t="shared" si="2"/>
        <v>0</v>
      </c>
      <c r="M11" s="80">
        <f t="shared" si="2"/>
        <v>0</v>
      </c>
      <c r="N11" s="80">
        <f t="shared" si="2"/>
        <v>0</v>
      </c>
      <c r="O11" s="80">
        <f t="shared" si="2"/>
        <v>0</v>
      </c>
      <c r="P11" s="80">
        <f t="shared" si="2"/>
        <v>0</v>
      </c>
      <c r="Q11" s="80">
        <f t="shared" si="2"/>
        <v>0</v>
      </c>
      <c r="R11" s="80">
        <f t="shared" si="2"/>
        <v>0</v>
      </c>
      <c r="S11" s="80">
        <f t="shared" si="2"/>
        <v>0</v>
      </c>
    </row>
    <row r="12" spans="1:19" ht="37.5" x14ac:dyDescent="0.3">
      <c r="A12" s="201"/>
      <c r="C12" s="7" t="s">
        <v>60</v>
      </c>
      <c r="D12" s="83"/>
      <c r="E12" s="83"/>
      <c r="F12" s="83"/>
      <c r="G12" s="83">
        <v>22</v>
      </c>
      <c r="H12" s="83">
        <v>21.9</v>
      </c>
      <c r="I12" s="83">
        <v>22.3</v>
      </c>
      <c r="J12" s="83">
        <v>23.2</v>
      </c>
      <c r="K12" s="83">
        <v>22.1</v>
      </c>
      <c r="L12" s="83">
        <v>22.7</v>
      </c>
      <c r="M12" s="83">
        <v>22.7</v>
      </c>
      <c r="N12" s="83">
        <v>23</v>
      </c>
      <c r="O12" s="83">
        <v>22.5</v>
      </c>
      <c r="P12" s="83">
        <v>23.1</v>
      </c>
      <c r="Q12" s="83">
        <v>23.1</v>
      </c>
      <c r="R12" s="83">
        <v>22.9</v>
      </c>
      <c r="S12" s="83">
        <v>22.2</v>
      </c>
    </row>
    <row r="13" spans="1:19" ht="75.75" thickBot="1" x14ac:dyDescent="0.35">
      <c r="A13" s="201"/>
      <c r="C13" s="26" t="s">
        <v>63</v>
      </c>
      <c r="D13" s="81"/>
      <c r="E13" s="81"/>
      <c r="F13" s="81"/>
      <c r="G13" s="81">
        <v>0.53500000000000003</v>
      </c>
      <c r="H13" s="81">
        <v>0.51300000000000001</v>
      </c>
      <c r="I13" s="81">
        <v>0.45800000000000002</v>
      </c>
      <c r="J13" s="81">
        <v>0.46700000000000003</v>
      </c>
      <c r="K13" s="81">
        <v>0.48499999999999999</v>
      </c>
      <c r="L13" s="81">
        <v>0.48199999999999998</v>
      </c>
      <c r="M13" s="81">
        <v>0.47399999999999998</v>
      </c>
      <c r="N13" s="81">
        <v>0.52600000000000002</v>
      </c>
      <c r="O13" s="81">
        <v>0.51400000000000001</v>
      </c>
      <c r="P13" s="81">
        <v>0.50600000000000001</v>
      </c>
      <c r="Q13" s="81">
        <v>0.53600000000000003</v>
      </c>
      <c r="R13" s="81">
        <v>0.505</v>
      </c>
      <c r="S13" s="81"/>
    </row>
    <row r="14" spans="1:19" ht="94.5" thickBot="1" x14ac:dyDescent="0.35">
      <c r="A14" s="201"/>
      <c r="C14" s="26" t="s">
        <v>64</v>
      </c>
      <c r="D14" s="81"/>
      <c r="E14" s="81"/>
      <c r="F14" s="81"/>
      <c r="G14" s="81">
        <v>0.29499999999999998</v>
      </c>
      <c r="H14" s="81">
        <v>0.26800000000000002</v>
      </c>
      <c r="I14" s="81">
        <v>0.318</v>
      </c>
      <c r="J14" s="81">
        <v>0.29599999999999999</v>
      </c>
      <c r="K14" s="81">
        <v>0.26800000000000002</v>
      </c>
      <c r="L14" s="81">
        <v>0.25</v>
      </c>
      <c r="M14" s="81">
        <v>0.26100000000000001</v>
      </c>
      <c r="N14" s="81">
        <v>0.249</v>
      </c>
      <c r="O14" s="81">
        <v>0.245</v>
      </c>
      <c r="P14" s="81">
        <v>0.221</v>
      </c>
      <c r="Q14" s="81">
        <v>0.214</v>
      </c>
      <c r="R14" s="81">
        <v>0.219</v>
      </c>
      <c r="S14" s="81"/>
    </row>
    <row r="15" spans="1:19" ht="75.75" thickBot="1" x14ac:dyDescent="0.35">
      <c r="A15" s="217"/>
      <c r="C15" s="26" t="s">
        <v>66</v>
      </c>
      <c r="D15" s="81"/>
      <c r="E15" s="81"/>
      <c r="F15" s="81"/>
      <c r="G15" s="81">
        <v>0.32800000000000001</v>
      </c>
      <c r="H15" s="81">
        <v>0.30499999999999999</v>
      </c>
      <c r="I15" s="81">
        <v>0.35099999999999998</v>
      </c>
      <c r="J15" s="81">
        <v>0.308</v>
      </c>
      <c r="K15" s="81">
        <v>0.29699999999999999</v>
      </c>
      <c r="L15" s="81">
        <v>0.25800000000000001</v>
      </c>
      <c r="M15" s="81">
        <v>0.255</v>
      </c>
      <c r="N15" s="81">
        <v>0.24</v>
      </c>
      <c r="O15" s="81">
        <v>0.23200000000000001</v>
      </c>
      <c r="P15" s="81">
        <v>0.21199999999999999</v>
      </c>
      <c r="Q15" s="81">
        <v>0.19800000000000001</v>
      </c>
      <c r="R15" s="81">
        <v>0.20699999999999999</v>
      </c>
      <c r="S15" s="81"/>
    </row>
    <row r="16" spans="1:19" ht="113.25" thickBot="1" x14ac:dyDescent="0.35">
      <c r="A16" s="202"/>
      <c r="C16" s="26" t="s">
        <v>65</v>
      </c>
      <c r="D16" s="81"/>
      <c r="E16" s="81"/>
      <c r="F16" s="81"/>
      <c r="G16" s="81">
        <v>0.53300000000000003</v>
      </c>
      <c r="H16" s="81">
        <v>0.46500000000000002</v>
      </c>
      <c r="I16" s="81">
        <v>0.52</v>
      </c>
      <c r="J16" s="81">
        <v>0.48899999999999999</v>
      </c>
      <c r="K16" s="81">
        <v>0.46500000000000002</v>
      </c>
      <c r="L16" s="81">
        <v>0.437</v>
      </c>
      <c r="M16" s="81">
        <v>0.46600000000000003</v>
      </c>
      <c r="N16" s="81">
        <v>0.39800000000000002</v>
      </c>
      <c r="O16" s="81">
        <v>0.41099999999999998</v>
      </c>
      <c r="P16" s="81">
        <v>0.36199999999999999</v>
      </c>
      <c r="Q16" s="81">
        <v>0.34200000000000003</v>
      </c>
      <c r="R16" s="81">
        <v>0.314</v>
      </c>
      <c r="S16" s="81"/>
    </row>
    <row r="17" spans="1:19" ht="19.5" thickTop="1" x14ac:dyDescent="0.3">
      <c r="A17" s="218" t="s">
        <v>15</v>
      </c>
      <c r="B17" t="s">
        <v>114</v>
      </c>
      <c r="C17" s="27" t="s">
        <v>53</v>
      </c>
      <c r="D17" s="80"/>
      <c r="E17" s="80">
        <v>216100</v>
      </c>
      <c r="F17" s="80">
        <v>205000</v>
      </c>
      <c r="G17" s="80">
        <f>'נתונים מרכזייםb '!G18</f>
        <v>246500</v>
      </c>
      <c r="H17" s="80">
        <f>'נתונים מרכזייםb '!H18</f>
        <v>270900</v>
      </c>
      <c r="I17" s="80">
        <f>'נתונים מרכזייםb '!I18</f>
        <v>254600</v>
      </c>
      <c r="J17" s="80">
        <f>'נתונים מרכזייםb '!J18</f>
        <v>241400</v>
      </c>
      <c r="K17" s="80">
        <f>'נתונים מרכזייםb '!K18</f>
        <v>241600</v>
      </c>
      <c r="L17" s="80">
        <f>'נתונים מרכזייםb '!L18</f>
        <v>256853.62673027095</v>
      </c>
      <c r="M17" s="80">
        <f>'נתונים מרכזייםb '!M18</f>
        <v>235588.66936026933</v>
      </c>
      <c r="N17" s="80">
        <f>'נתונים מרכזייםb '!N18</f>
        <v>235348.87839437358</v>
      </c>
      <c r="O17" s="80">
        <f>'נתונים מרכזייםb '!O18</f>
        <v>254626.75630875243</v>
      </c>
      <c r="P17" s="80">
        <f>'נתונים מרכזייםb '!P18</f>
        <v>270774.68887691351</v>
      </c>
      <c r="Q17" s="80">
        <f>'נתונים מרכזייםb '!Q18</f>
        <v>266492.43704977963</v>
      </c>
      <c r="R17" s="80">
        <f>'נתונים מרכזייםb '!R18</f>
        <v>262557.06811145513</v>
      </c>
      <c r="S17" s="80">
        <f>'נתונים מרכזייםb '!S18</f>
        <v>280269.88933807629</v>
      </c>
    </row>
    <row r="18" spans="1:19" ht="37.5" x14ac:dyDescent="0.3">
      <c r="A18" s="219"/>
      <c r="C18" s="16" t="s">
        <v>54</v>
      </c>
      <c r="D18" s="81"/>
      <c r="E18" s="81">
        <v>0.40500000000000003</v>
      </c>
      <c r="F18" s="81">
        <v>0.40100000000000002</v>
      </c>
      <c r="G18" s="81">
        <v>0.35799999999999998</v>
      </c>
      <c r="H18" s="81">
        <v>0.35499999999999998</v>
      </c>
      <c r="I18" s="81">
        <v>0.36299999999999999</v>
      </c>
      <c r="J18" s="81">
        <v>0.36799999999999999</v>
      </c>
      <c r="K18" s="81">
        <v>0.36799999999999999</v>
      </c>
      <c r="L18" s="81">
        <v>0.36899999999999999</v>
      </c>
      <c r="M18" s="81">
        <v>0.35099999999999998</v>
      </c>
      <c r="N18" s="81">
        <v>0.35599999999999998</v>
      </c>
      <c r="O18" s="81">
        <v>0.38</v>
      </c>
      <c r="P18" s="81">
        <v>0.36199999999999999</v>
      </c>
      <c r="Q18" s="81">
        <v>0.35899999999999999</v>
      </c>
      <c r="R18" s="81">
        <v>0.38100000000000001</v>
      </c>
      <c r="S18" s="81">
        <v>0.35799999999999998</v>
      </c>
    </row>
    <row r="19" spans="1:19" ht="56.25" x14ac:dyDescent="0.3">
      <c r="A19" s="219"/>
      <c r="C19" s="6" t="s">
        <v>55</v>
      </c>
      <c r="D19" s="80"/>
      <c r="E19" s="80">
        <v>87520.5</v>
      </c>
      <c r="F19" s="80">
        <v>82205</v>
      </c>
      <c r="G19" s="80">
        <f>G17*G18</f>
        <v>88247</v>
      </c>
      <c r="H19" s="80">
        <f>H17*H18</f>
        <v>96169.5</v>
      </c>
      <c r="I19" s="80">
        <f>I17*I18</f>
        <v>92419.8</v>
      </c>
      <c r="J19" s="80">
        <f>J17*J18</f>
        <v>88835.199999999997</v>
      </c>
      <c r="K19" s="80">
        <f t="shared" ref="K19:S19" si="3">K17*K18</f>
        <v>88908.800000000003</v>
      </c>
      <c r="L19" s="80">
        <f t="shared" si="3"/>
        <v>94778.988263469975</v>
      </c>
      <c r="M19" s="80">
        <f t="shared" si="3"/>
        <v>82691.622945454525</v>
      </c>
      <c r="N19" s="80">
        <f t="shared" si="3"/>
        <v>83784.200708396995</v>
      </c>
      <c r="O19" s="80">
        <f t="shared" si="3"/>
        <v>96758.167397325931</v>
      </c>
      <c r="P19" s="80">
        <f t="shared" si="3"/>
        <v>98020.437373442692</v>
      </c>
      <c r="Q19" s="80">
        <f t="shared" si="3"/>
        <v>95670.784900870887</v>
      </c>
      <c r="R19" s="80">
        <f t="shared" si="3"/>
        <v>100034.24295046441</v>
      </c>
      <c r="S19" s="80">
        <f t="shared" si="3"/>
        <v>100336.6203830313</v>
      </c>
    </row>
    <row r="20" spans="1:19" ht="37.5" x14ac:dyDescent="0.3">
      <c r="A20" s="219"/>
      <c r="C20" s="6" t="s">
        <v>98</v>
      </c>
      <c r="D20" s="99"/>
      <c r="E20" s="99">
        <v>91.7</v>
      </c>
      <c r="F20" s="99">
        <v>96.4</v>
      </c>
      <c r="G20" s="99">
        <v>94.5</v>
      </c>
      <c r="H20" s="99">
        <v>95.5</v>
      </c>
      <c r="I20" s="99">
        <v>89.7</v>
      </c>
      <c r="J20" s="99">
        <v>94.5</v>
      </c>
      <c r="K20" s="99">
        <v>93.3</v>
      </c>
      <c r="L20" s="99">
        <v>97.2</v>
      </c>
      <c r="M20" s="99">
        <v>95.3</v>
      </c>
      <c r="N20" s="99">
        <v>90.5</v>
      </c>
      <c r="O20" s="99">
        <v>94.2</v>
      </c>
      <c r="P20" s="99">
        <v>93.4</v>
      </c>
      <c r="Q20" s="99">
        <v>90.6</v>
      </c>
      <c r="R20" s="99">
        <v>92.3</v>
      </c>
      <c r="S20" s="99"/>
    </row>
    <row r="21" spans="1:19" ht="56.25" x14ac:dyDescent="0.3">
      <c r="A21" s="219"/>
      <c r="C21" s="6" t="s">
        <v>56</v>
      </c>
      <c r="D21" s="81"/>
      <c r="E21" s="81">
        <v>0.52300000000000002</v>
      </c>
      <c r="F21" s="81">
        <v>0.52</v>
      </c>
      <c r="G21" s="81">
        <v>0.56499999999999995</v>
      </c>
      <c r="H21" s="81">
        <v>0.56499999999999995</v>
      </c>
      <c r="I21" s="81">
        <v>0.56599999999999995</v>
      </c>
      <c r="J21" s="81">
        <v>0.55600000000000005</v>
      </c>
      <c r="K21" s="81">
        <v>0.55600000000000005</v>
      </c>
      <c r="L21" s="81"/>
      <c r="M21" s="81"/>
      <c r="N21" s="81"/>
      <c r="O21" s="81"/>
      <c r="P21" s="81"/>
      <c r="Q21" s="81"/>
      <c r="R21" s="81"/>
      <c r="S21" s="81"/>
    </row>
    <row r="22" spans="1:19" ht="37.5" x14ac:dyDescent="0.3">
      <c r="A22" s="219"/>
      <c r="C22" s="6" t="s">
        <v>92</v>
      </c>
      <c r="D22" s="80"/>
      <c r="E22" s="80">
        <v>113020.3</v>
      </c>
      <c r="F22" s="80">
        <v>106600</v>
      </c>
      <c r="G22" s="80">
        <f>G17*G21</f>
        <v>139272.5</v>
      </c>
      <c r="H22" s="80">
        <f>H17*H21</f>
        <v>153058.5</v>
      </c>
      <c r="I22" s="80">
        <f>I17*I21</f>
        <v>144103.59999999998</v>
      </c>
      <c r="J22" s="80">
        <f>J17*J21</f>
        <v>134218.40000000002</v>
      </c>
      <c r="K22" s="80">
        <f t="shared" ref="K22:S22" si="4">K17*K21</f>
        <v>134329.60000000001</v>
      </c>
      <c r="L22" s="80">
        <f t="shared" si="4"/>
        <v>0</v>
      </c>
      <c r="M22" s="80">
        <f t="shared" si="4"/>
        <v>0</v>
      </c>
      <c r="N22" s="80">
        <f t="shared" si="4"/>
        <v>0</v>
      </c>
      <c r="O22" s="80">
        <f t="shared" si="4"/>
        <v>0</v>
      </c>
      <c r="P22" s="80">
        <f t="shared" si="4"/>
        <v>0</v>
      </c>
      <c r="Q22" s="80">
        <f t="shared" si="4"/>
        <v>0</v>
      </c>
      <c r="R22" s="80">
        <f t="shared" si="4"/>
        <v>0</v>
      </c>
      <c r="S22" s="80">
        <f t="shared" si="4"/>
        <v>0</v>
      </c>
    </row>
    <row r="23" spans="1:19" ht="37.5" x14ac:dyDescent="0.3">
      <c r="A23" s="219"/>
      <c r="C23" s="6" t="s">
        <v>59</v>
      </c>
      <c r="D23" s="81"/>
      <c r="E23" s="81">
        <v>7.0999999999999994E-2</v>
      </c>
      <c r="F23" s="81">
        <v>7.9000000000000001E-2</v>
      </c>
      <c r="G23" s="81">
        <v>7.6999999999999999E-2</v>
      </c>
      <c r="H23" s="81">
        <v>0.08</v>
      </c>
      <c r="I23" s="81">
        <v>7.0000000000000007E-2</v>
      </c>
      <c r="J23" s="81">
        <v>7.5999999999999998E-2</v>
      </c>
      <c r="K23" s="81">
        <v>7.5999999999999998E-2</v>
      </c>
      <c r="L23" s="81"/>
      <c r="M23" s="81"/>
      <c r="N23" s="81"/>
      <c r="O23" s="81"/>
      <c r="P23" s="81"/>
      <c r="Q23" s="81"/>
      <c r="R23" s="81"/>
      <c r="S23" s="81"/>
    </row>
    <row r="24" spans="1:19" ht="37.5" x14ac:dyDescent="0.3">
      <c r="A24" s="219"/>
      <c r="C24" s="6" t="s">
        <v>58</v>
      </c>
      <c r="D24" s="80"/>
      <c r="E24" s="80">
        <v>15343.099999999999</v>
      </c>
      <c r="F24" s="80">
        <v>16195</v>
      </c>
      <c r="G24" s="80">
        <f>G17*G23</f>
        <v>18980.5</v>
      </c>
      <c r="H24" s="80">
        <f>H17*H23</f>
        <v>21672</v>
      </c>
      <c r="I24" s="80">
        <f>I17*I23</f>
        <v>17822</v>
      </c>
      <c r="J24" s="80">
        <f>J17*J23</f>
        <v>18346.399999999998</v>
      </c>
      <c r="K24" s="80">
        <f t="shared" ref="K24:S24" si="5">K17*K23</f>
        <v>18361.599999999999</v>
      </c>
      <c r="L24" s="80">
        <f t="shared" si="5"/>
        <v>0</v>
      </c>
      <c r="M24" s="80">
        <f t="shared" si="5"/>
        <v>0</v>
      </c>
      <c r="N24" s="80">
        <f t="shared" si="5"/>
        <v>0</v>
      </c>
      <c r="O24" s="80">
        <f t="shared" si="5"/>
        <v>0</v>
      </c>
      <c r="P24" s="80">
        <f t="shared" si="5"/>
        <v>0</v>
      </c>
      <c r="Q24" s="80">
        <f t="shared" si="5"/>
        <v>0</v>
      </c>
      <c r="R24" s="80">
        <f t="shared" si="5"/>
        <v>0</v>
      </c>
      <c r="S24" s="80">
        <f t="shared" si="5"/>
        <v>0</v>
      </c>
    </row>
    <row r="25" spans="1:19" ht="37.5" x14ac:dyDescent="0.3">
      <c r="A25" s="219"/>
      <c r="C25" s="7" t="s">
        <v>60</v>
      </c>
      <c r="D25" s="83"/>
      <c r="E25" s="83">
        <v>22.4</v>
      </c>
      <c r="F25" s="83">
        <v>22.1</v>
      </c>
      <c r="G25" s="83">
        <v>22.1</v>
      </c>
      <c r="H25" s="83">
        <v>22.5</v>
      </c>
      <c r="I25" s="83">
        <v>22.8</v>
      </c>
      <c r="J25" s="83">
        <v>22.8</v>
      </c>
      <c r="K25" s="83">
        <v>22.6</v>
      </c>
      <c r="L25" s="83">
        <v>22.8</v>
      </c>
      <c r="M25" s="83">
        <v>22.6</v>
      </c>
      <c r="N25" s="83">
        <v>23</v>
      </c>
      <c r="O25" s="83">
        <v>22.1</v>
      </c>
      <c r="P25" s="83">
        <v>22.9</v>
      </c>
      <c r="Q25" s="83">
        <v>23</v>
      </c>
      <c r="R25" s="83">
        <v>22.8</v>
      </c>
      <c r="S25" s="83">
        <v>21.9</v>
      </c>
    </row>
    <row r="26" spans="1:19" ht="75" x14ac:dyDescent="0.3">
      <c r="A26" s="219"/>
      <c r="C26" s="25" t="s">
        <v>61</v>
      </c>
      <c r="D26" s="80"/>
      <c r="E26" s="80"/>
      <c r="F26" s="80">
        <v>64800</v>
      </c>
      <c r="G26" s="80">
        <v>86900</v>
      </c>
      <c r="H26" s="80">
        <v>95600</v>
      </c>
      <c r="I26" s="80">
        <v>84400</v>
      </c>
      <c r="J26" s="80">
        <v>81100</v>
      </c>
      <c r="K26" s="80">
        <v>78000</v>
      </c>
      <c r="L26" s="80">
        <v>77500</v>
      </c>
      <c r="M26" s="80">
        <v>74100</v>
      </c>
      <c r="N26" s="80">
        <v>76200</v>
      </c>
      <c r="O26" s="80">
        <v>86300</v>
      </c>
      <c r="P26" s="80">
        <v>90300</v>
      </c>
      <c r="Q26" s="80">
        <v>85300</v>
      </c>
      <c r="R26" s="80">
        <v>89700</v>
      </c>
      <c r="S26" s="80"/>
    </row>
    <row r="27" spans="1:19" ht="93.75" x14ac:dyDescent="0.2">
      <c r="A27" s="219"/>
      <c r="C27" s="25" t="s">
        <v>62</v>
      </c>
      <c r="D27" s="84"/>
      <c r="E27" s="84"/>
      <c r="F27" s="84">
        <v>647</v>
      </c>
      <c r="G27" s="84">
        <v>641</v>
      </c>
      <c r="H27" s="84">
        <v>652</v>
      </c>
      <c r="I27" s="84">
        <v>674</v>
      </c>
      <c r="J27" s="84">
        <v>666</v>
      </c>
      <c r="K27" s="84">
        <v>638</v>
      </c>
      <c r="L27" s="84">
        <v>634</v>
      </c>
      <c r="M27" s="84">
        <v>679</v>
      </c>
      <c r="N27" s="84">
        <v>674</v>
      </c>
      <c r="O27" s="84">
        <v>693</v>
      </c>
      <c r="P27" s="84">
        <v>726</v>
      </c>
      <c r="Q27" s="84">
        <v>717</v>
      </c>
      <c r="R27" s="84">
        <v>732</v>
      </c>
      <c r="S27" s="84"/>
    </row>
    <row r="28" spans="1:19" ht="75.75" thickBot="1" x14ac:dyDescent="0.35">
      <c r="A28" s="219"/>
      <c r="C28" s="26" t="s">
        <v>63</v>
      </c>
      <c r="D28" s="81"/>
      <c r="E28" s="81"/>
      <c r="F28" s="81">
        <v>0.752</v>
      </c>
      <c r="G28" s="81">
        <v>0.753</v>
      </c>
      <c r="H28" s="81">
        <v>0.76</v>
      </c>
      <c r="I28" s="81">
        <v>0.746</v>
      </c>
      <c r="J28" s="81">
        <v>0.73499999999999999</v>
      </c>
      <c r="K28" s="81">
        <v>0.72699999999999998</v>
      </c>
      <c r="L28" s="81">
        <v>0.74099999999999999</v>
      </c>
      <c r="M28" s="81">
        <v>0.73499999999999999</v>
      </c>
      <c r="N28" s="81">
        <v>0.73499999999999999</v>
      </c>
      <c r="O28" s="81">
        <v>0.73799999999999999</v>
      </c>
      <c r="P28" s="81">
        <v>0.76600000000000001</v>
      </c>
      <c r="Q28" s="81">
        <v>0.75900000000000001</v>
      </c>
      <c r="R28" s="81">
        <v>0.75600000000000001</v>
      </c>
      <c r="S28" s="81"/>
    </row>
    <row r="29" spans="1:19" ht="94.5" thickBot="1" x14ac:dyDescent="0.35">
      <c r="A29" s="219"/>
      <c r="C29" s="26" t="s">
        <v>64</v>
      </c>
      <c r="D29" s="81"/>
      <c r="E29" s="81"/>
      <c r="F29" s="81">
        <v>0.20300000000000001</v>
      </c>
      <c r="G29" s="81">
        <v>0.17199999999999999</v>
      </c>
      <c r="H29" s="81">
        <v>0.17399999999999999</v>
      </c>
      <c r="I29" s="81">
        <v>0.16200000000000001</v>
      </c>
      <c r="J29" s="81">
        <v>0.17299999999999999</v>
      </c>
      <c r="K29" s="81">
        <v>0.19400000000000001</v>
      </c>
      <c r="L29" s="81">
        <v>0.193</v>
      </c>
      <c r="M29" s="81">
        <v>0.191</v>
      </c>
      <c r="N29" s="81">
        <v>0.19</v>
      </c>
      <c r="O29" s="81">
        <v>0.17399999999999999</v>
      </c>
      <c r="P29" s="81">
        <v>0.154</v>
      </c>
      <c r="Q29" s="81">
        <v>0.156</v>
      </c>
      <c r="R29" s="81">
        <v>0.156</v>
      </c>
      <c r="S29" s="81"/>
    </row>
    <row r="30" spans="1:19" ht="75.75" thickBot="1" x14ac:dyDescent="0.35">
      <c r="A30" s="220"/>
      <c r="C30" s="26" t="s">
        <v>66</v>
      </c>
      <c r="D30" s="81"/>
      <c r="E30" s="81"/>
      <c r="F30" s="81">
        <v>0.21299999999999999</v>
      </c>
      <c r="G30" s="81">
        <v>0.185</v>
      </c>
      <c r="H30" s="81">
        <v>0.185</v>
      </c>
      <c r="I30" s="81">
        <v>0.183</v>
      </c>
      <c r="J30" s="81">
        <v>0.189</v>
      </c>
      <c r="K30" s="81">
        <v>0.21299999999999999</v>
      </c>
      <c r="L30" s="81">
        <v>0.20300000000000001</v>
      </c>
      <c r="M30" s="81">
        <v>0.20699999999999999</v>
      </c>
      <c r="N30" s="81">
        <v>0.21</v>
      </c>
      <c r="O30" s="81">
        <v>0.185</v>
      </c>
      <c r="P30" s="81">
        <v>0.16300000000000001</v>
      </c>
      <c r="Q30" s="81">
        <v>0.16200000000000001</v>
      </c>
      <c r="R30" s="81">
        <v>0.17</v>
      </c>
      <c r="S30" s="81"/>
    </row>
    <row r="31" spans="1:19" ht="113.25" thickBot="1" x14ac:dyDescent="0.35">
      <c r="A31" s="221"/>
      <c r="C31" s="26" t="s">
        <v>65</v>
      </c>
      <c r="D31" s="81"/>
      <c r="E31" s="81"/>
      <c r="F31" s="81">
        <v>0.57399999999999995</v>
      </c>
      <c r="G31" s="81">
        <v>0.52500000000000002</v>
      </c>
      <c r="H31" s="81">
        <v>0.46800000000000003</v>
      </c>
      <c r="I31" s="81">
        <v>0.497</v>
      </c>
      <c r="J31" s="81" t="s">
        <v>91</v>
      </c>
      <c r="K31" s="81" t="s">
        <v>91</v>
      </c>
      <c r="L31" s="81">
        <v>0.45800000000000002</v>
      </c>
      <c r="M31" s="81">
        <v>0.54100000000000004</v>
      </c>
      <c r="N31" s="81">
        <v>0.47799999999999998</v>
      </c>
      <c r="O31" s="81">
        <v>0.38100000000000001</v>
      </c>
      <c r="P31" s="81">
        <v>0.32500000000000001</v>
      </c>
      <c r="Q31" s="81">
        <v>0.46500000000000002</v>
      </c>
      <c r="R31" s="81">
        <v>0.435</v>
      </c>
      <c r="S31" s="81"/>
    </row>
    <row r="32" spans="1:19" ht="19.5" thickTop="1" x14ac:dyDescent="0.3">
      <c r="A32" s="222" t="s">
        <v>16</v>
      </c>
      <c r="B32" t="s">
        <v>114</v>
      </c>
      <c r="C32" s="27" t="s">
        <v>53</v>
      </c>
      <c r="D32" s="80"/>
      <c r="E32" s="80">
        <v>703500</v>
      </c>
      <c r="F32" s="80">
        <v>671500</v>
      </c>
      <c r="G32" s="80">
        <f>'נתונים מרכזייםb '!G29</f>
        <v>747700</v>
      </c>
      <c r="H32" s="80">
        <f>'נתונים מרכזייםb '!H29</f>
        <v>752800</v>
      </c>
      <c r="I32" s="80">
        <f>'נתונים מרכזייםb '!I29</f>
        <v>750900</v>
      </c>
      <c r="J32" s="80">
        <f>'נתונים מרכזייםb '!J29</f>
        <v>737800</v>
      </c>
      <c r="K32" s="80">
        <f>'נתונים מרכזייםb '!K29</f>
        <v>722100</v>
      </c>
      <c r="L32" s="80">
        <f>'נתונים מרכזייםb '!L29</f>
        <v>729152.70498428377</v>
      </c>
      <c r="M32" s="80">
        <f>'נתונים מרכזייםb '!M29</f>
        <v>702659.5275639249</v>
      </c>
      <c r="N32" s="80">
        <f>'נתונים מרכזייםb '!N29</f>
        <v>665205.96362425049</v>
      </c>
      <c r="O32" s="80">
        <f>'נתונים מרכזייםb '!O29</f>
        <v>659054.60877457587</v>
      </c>
      <c r="P32" s="80">
        <f>'נתונים מרכזייםb '!P29</f>
        <v>674607.45925925928</v>
      </c>
      <c r="Q32" s="80">
        <f>'נתונים מרכזייםb '!Q29</f>
        <v>658943.59556368261</v>
      </c>
      <c r="R32" s="80">
        <f>'נתונים מרכזייםb '!R29</f>
        <v>639128.76271776995</v>
      </c>
      <c r="S32" s="80">
        <f>'נתונים מרכזייםb '!S29</f>
        <v>641472.94446548447</v>
      </c>
    </row>
    <row r="33" spans="1:19" ht="37.5" x14ac:dyDescent="0.3">
      <c r="A33" s="223"/>
      <c r="C33" s="16" t="s">
        <v>54</v>
      </c>
      <c r="D33" s="81"/>
      <c r="E33" s="81">
        <v>0.14599999999999999</v>
      </c>
      <c r="F33" s="81">
        <v>0.161</v>
      </c>
      <c r="G33" s="81">
        <v>0.155</v>
      </c>
      <c r="H33" s="81">
        <v>0.153</v>
      </c>
      <c r="I33" s="81">
        <v>0.14699999999999999</v>
      </c>
      <c r="J33" s="81">
        <v>0.15</v>
      </c>
      <c r="K33" s="81">
        <v>0.16200000000000001</v>
      </c>
      <c r="L33" s="81">
        <v>0.151</v>
      </c>
      <c r="M33" s="81">
        <v>0.153</v>
      </c>
      <c r="N33" s="81">
        <v>0.157</v>
      </c>
      <c r="O33" s="81">
        <v>0.16200000000000001</v>
      </c>
      <c r="P33" s="81">
        <v>0.153</v>
      </c>
      <c r="Q33" s="81">
        <v>0.14899999999999999</v>
      </c>
      <c r="R33" s="81">
        <v>0.154</v>
      </c>
      <c r="S33" s="81">
        <v>0.154</v>
      </c>
    </row>
    <row r="34" spans="1:19" ht="56.25" x14ac:dyDescent="0.3">
      <c r="A34" s="223"/>
      <c r="C34" s="6" t="s">
        <v>55</v>
      </c>
      <c r="D34" s="80"/>
      <c r="E34" s="80">
        <v>102711</v>
      </c>
      <c r="F34" s="80">
        <v>108111.5</v>
      </c>
      <c r="G34" s="80">
        <f>G32*G33</f>
        <v>115893.5</v>
      </c>
      <c r="H34" s="80">
        <f>H32*H33</f>
        <v>115178.4</v>
      </c>
      <c r="I34" s="80">
        <f>I32*I33</f>
        <v>110382.29999999999</v>
      </c>
      <c r="J34" s="80">
        <f>J32*J33</f>
        <v>110670</v>
      </c>
      <c r="K34" s="80">
        <f t="shared" ref="K34:S34" si="6">K32*K33</f>
        <v>116980.2</v>
      </c>
      <c r="L34" s="80">
        <f t="shared" si="6"/>
        <v>110102.05845262685</v>
      </c>
      <c r="M34" s="80">
        <f t="shared" si="6"/>
        <v>107506.90771728051</v>
      </c>
      <c r="N34" s="80">
        <f t="shared" si="6"/>
        <v>104437.33628900733</v>
      </c>
      <c r="O34" s="80">
        <f t="shared" si="6"/>
        <v>106766.84662148129</v>
      </c>
      <c r="P34" s="80">
        <f t="shared" si="6"/>
        <v>103214.94126666666</v>
      </c>
      <c r="Q34" s="80">
        <f t="shared" si="6"/>
        <v>98182.595738988704</v>
      </c>
      <c r="R34" s="80">
        <f t="shared" si="6"/>
        <v>98425.829458536566</v>
      </c>
      <c r="S34" s="80">
        <f t="shared" si="6"/>
        <v>98786.833447684607</v>
      </c>
    </row>
    <row r="35" spans="1:19" ht="37.5" x14ac:dyDescent="0.3">
      <c r="A35" s="223"/>
      <c r="C35" s="6" t="s">
        <v>98</v>
      </c>
      <c r="D35" s="99"/>
      <c r="E35" s="99">
        <v>124.8</v>
      </c>
      <c r="F35" s="99">
        <v>128.4</v>
      </c>
      <c r="G35" s="99">
        <v>126.3</v>
      </c>
      <c r="H35" s="99">
        <v>119.4</v>
      </c>
      <c r="I35" s="99">
        <v>125.1</v>
      </c>
      <c r="J35" s="99">
        <v>119.9</v>
      </c>
      <c r="K35" s="99">
        <v>118.5</v>
      </c>
      <c r="L35" s="99">
        <v>118.8</v>
      </c>
      <c r="M35" s="99">
        <v>114.2</v>
      </c>
      <c r="N35" s="99">
        <v>113.9</v>
      </c>
      <c r="O35" s="99">
        <v>120.8</v>
      </c>
      <c r="P35" s="99">
        <v>117.4</v>
      </c>
      <c r="Q35" s="99">
        <v>114.9</v>
      </c>
      <c r="R35" s="99">
        <v>115.2</v>
      </c>
      <c r="S35" s="99"/>
    </row>
    <row r="36" spans="1:19" ht="56.25" x14ac:dyDescent="0.3">
      <c r="A36" s="223"/>
      <c r="C36" s="6" t="s">
        <v>56</v>
      </c>
      <c r="D36" s="81"/>
      <c r="E36" s="81">
        <v>0.64500000000000002</v>
      </c>
      <c r="F36" s="81">
        <v>0.67700000000000005</v>
      </c>
      <c r="G36" s="81">
        <v>0.66</v>
      </c>
      <c r="H36" s="81">
        <v>0.64700000000000002</v>
      </c>
      <c r="I36" s="81">
        <v>0.64100000000000001</v>
      </c>
      <c r="J36" s="81">
        <v>0.65300000000000002</v>
      </c>
      <c r="K36" s="81">
        <v>0.63800000000000001</v>
      </c>
      <c r="L36" s="81"/>
      <c r="M36" s="81"/>
      <c r="N36" s="81"/>
      <c r="O36" s="81"/>
      <c r="P36" s="81"/>
      <c r="Q36" s="81"/>
      <c r="R36" s="81"/>
      <c r="S36" s="81"/>
    </row>
    <row r="37" spans="1:19" ht="37.5" x14ac:dyDescent="0.3">
      <c r="A37" s="223"/>
      <c r="C37" s="6" t="s">
        <v>92</v>
      </c>
      <c r="D37" s="80"/>
      <c r="E37" s="80">
        <v>453757.5</v>
      </c>
      <c r="F37" s="80">
        <v>454605.50000000006</v>
      </c>
      <c r="G37" s="80">
        <f>G32*G36</f>
        <v>493482</v>
      </c>
      <c r="H37" s="80">
        <f>H32*H36</f>
        <v>487061.60000000003</v>
      </c>
      <c r="I37" s="80">
        <f>I32*I36</f>
        <v>481326.9</v>
      </c>
      <c r="J37" s="80">
        <f>J32*J36</f>
        <v>481783.4</v>
      </c>
      <c r="K37" s="80">
        <f t="shared" ref="K37:S37" si="7">K32*K36</f>
        <v>460699.8</v>
      </c>
      <c r="L37" s="80">
        <f t="shared" si="7"/>
        <v>0</v>
      </c>
      <c r="M37" s="80">
        <f t="shared" si="7"/>
        <v>0</v>
      </c>
      <c r="N37" s="80">
        <f t="shared" si="7"/>
        <v>0</v>
      </c>
      <c r="O37" s="80">
        <f t="shared" si="7"/>
        <v>0</v>
      </c>
      <c r="P37" s="80">
        <f t="shared" si="7"/>
        <v>0</v>
      </c>
      <c r="Q37" s="80">
        <f t="shared" si="7"/>
        <v>0</v>
      </c>
      <c r="R37" s="80">
        <f t="shared" si="7"/>
        <v>0</v>
      </c>
      <c r="S37" s="80">
        <f t="shared" si="7"/>
        <v>0</v>
      </c>
    </row>
    <row r="38" spans="1:19" ht="37.5" x14ac:dyDescent="0.3">
      <c r="A38" s="223"/>
      <c r="C38" s="6" t="s">
        <v>57</v>
      </c>
      <c r="D38" s="81"/>
      <c r="E38" s="81">
        <v>0.184</v>
      </c>
      <c r="F38" s="81">
        <v>0.13800000000000001</v>
      </c>
      <c r="G38" s="81">
        <v>0.159</v>
      </c>
      <c r="H38" s="81">
        <v>0.17699999999999999</v>
      </c>
      <c r="I38" s="81">
        <v>0.185</v>
      </c>
      <c r="J38" s="81">
        <v>0.17499999999999999</v>
      </c>
      <c r="K38" s="81">
        <v>0.17399999999999999</v>
      </c>
      <c r="L38" s="81"/>
      <c r="M38" s="81"/>
      <c r="N38" s="81"/>
      <c r="O38" s="81"/>
      <c r="P38" s="81"/>
      <c r="Q38" s="81"/>
      <c r="R38" s="81"/>
      <c r="S38" s="81"/>
    </row>
    <row r="39" spans="1:19" ht="37.5" x14ac:dyDescent="0.3">
      <c r="A39" s="223"/>
      <c r="C39" s="6" t="s">
        <v>59</v>
      </c>
      <c r="D39" s="81"/>
      <c r="E39" s="81">
        <v>2.5000000000000001E-2</v>
      </c>
      <c r="F39" s="81">
        <v>2.4E-2</v>
      </c>
      <c r="G39" s="81">
        <v>2.5999999999999999E-2</v>
      </c>
      <c r="H39" s="81">
        <v>2.3E-2</v>
      </c>
      <c r="I39" s="81">
        <v>2.7E-2</v>
      </c>
      <c r="J39" s="81">
        <v>2.1999999999999999E-2</v>
      </c>
      <c r="K39" s="81">
        <v>2.5999999999999999E-2</v>
      </c>
      <c r="L39" s="81"/>
      <c r="M39" s="81"/>
      <c r="N39" s="81"/>
      <c r="O39" s="81"/>
      <c r="P39" s="81"/>
      <c r="Q39" s="81"/>
      <c r="R39" s="81"/>
      <c r="S39" s="81"/>
    </row>
    <row r="40" spans="1:19" ht="37.5" x14ac:dyDescent="0.3">
      <c r="A40" s="223"/>
      <c r="C40" s="6" t="s">
        <v>58</v>
      </c>
      <c r="D40" s="80"/>
      <c r="E40" s="80">
        <v>17587.5</v>
      </c>
      <c r="F40" s="80">
        <v>16116</v>
      </c>
      <c r="G40" s="80">
        <f>G32*G39</f>
        <v>19440.2</v>
      </c>
      <c r="H40" s="80">
        <f>H32*H39</f>
        <v>17314.400000000001</v>
      </c>
      <c r="I40" s="80">
        <f>I32*I39</f>
        <v>20274.3</v>
      </c>
      <c r="J40" s="80">
        <f>J32*J39</f>
        <v>16231.599999999999</v>
      </c>
      <c r="K40" s="80">
        <f t="shared" ref="K40:S40" si="8">K32*K39</f>
        <v>18774.599999999999</v>
      </c>
      <c r="L40" s="80">
        <f t="shared" si="8"/>
        <v>0</v>
      </c>
      <c r="M40" s="80">
        <f t="shared" si="8"/>
        <v>0</v>
      </c>
      <c r="N40" s="80">
        <f t="shared" si="8"/>
        <v>0</v>
      </c>
      <c r="O40" s="80">
        <f t="shared" si="8"/>
        <v>0</v>
      </c>
      <c r="P40" s="80">
        <f t="shared" si="8"/>
        <v>0</v>
      </c>
      <c r="Q40" s="80">
        <f t="shared" si="8"/>
        <v>0</v>
      </c>
      <c r="R40" s="80">
        <f t="shared" si="8"/>
        <v>0</v>
      </c>
      <c r="S40" s="80">
        <f t="shared" si="8"/>
        <v>0</v>
      </c>
    </row>
    <row r="41" spans="1:19" ht="56.25" x14ac:dyDescent="0.3">
      <c r="A41" s="223"/>
      <c r="C41" s="7" t="s">
        <v>99</v>
      </c>
      <c r="D41" s="83"/>
      <c r="E41" s="83">
        <v>20.3</v>
      </c>
      <c r="F41" s="83">
        <v>18.899999999999999</v>
      </c>
      <c r="G41" s="83">
        <v>19.8</v>
      </c>
      <c r="H41" s="83">
        <v>19.100000000000001</v>
      </c>
      <c r="I41" s="83">
        <v>20.2</v>
      </c>
      <c r="J41" s="83">
        <v>19.899999999999999</v>
      </c>
      <c r="K41" s="83">
        <v>20</v>
      </c>
      <c r="L41" s="83">
        <v>18.8</v>
      </c>
      <c r="M41" s="83">
        <v>19.7</v>
      </c>
      <c r="N41" s="83">
        <v>19.899999999999999</v>
      </c>
      <c r="O41" s="83">
        <v>20.100000000000001</v>
      </c>
      <c r="P41" s="83">
        <v>19.600000000000001</v>
      </c>
      <c r="Q41" s="83">
        <v>20.2</v>
      </c>
      <c r="R41" s="83">
        <v>18.399999999999999</v>
      </c>
      <c r="S41" s="80"/>
    </row>
    <row r="42" spans="1:19" ht="37.5" x14ac:dyDescent="0.3">
      <c r="A42" s="223"/>
      <c r="C42" s="7" t="s">
        <v>60</v>
      </c>
      <c r="D42" s="83"/>
      <c r="E42" s="83">
        <v>22.6</v>
      </c>
      <c r="F42" s="83">
        <v>21.7</v>
      </c>
      <c r="G42" s="83">
        <v>22.6</v>
      </c>
      <c r="H42" s="83">
        <v>22.5</v>
      </c>
      <c r="I42" s="83">
        <v>22.9</v>
      </c>
      <c r="J42" s="83">
        <v>23.3</v>
      </c>
      <c r="K42" s="83">
        <v>22.5</v>
      </c>
      <c r="L42" s="83">
        <v>22.6</v>
      </c>
      <c r="M42" s="83">
        <v>22.8</v>
      </c>
      <c r="N42" s="83">
        <v>23</v>
      </c>
      <c r="O42" s="83">
        <v>22.7</v>
      </c>
      <c r="P42" s="83">
        <v>23.2</v>
      </c>
      <c r="Q42" s="83">
        <v>23.1</v>
      </c>
      <c r="R42" s="83">
        <v>23</v>
      </c>
      <c r="S42" s="83">
        <v>22.4</v>
      </c>
    </row>
    <row r="43" spans="1:19" ht="75" x14ac:dyDescent="0.3">
      <c r="A43" s="223"/>
      <c r="C43" s="25" t="s">
        <v>61</v>
      </c>
      <c r="D43" s="80"/>
      <c r="E43" s="80">
        <v>432.32</v>
      </c>
      <c r="F43" s="80">
        <v>11400</v>
      </c>
      <c r="G43" s="80">
        <v>24900</v>
      </c>
      <c r="H43" s="80">
        <v>23800</v>
      </c>
      <c r="I43" s="80">
        <v>19600</v>
      </c>
      <c r="J43" s="80">
        <v>24600</v>
      </c>
      <c r="K43" s="80">
        <v>29200</v>
      </c>
      <c r="L43" s="80">
        <v>30800</v>
      </c>
      <c r="M43" s="80">
        <v>23800</v>
      </c>
      <c r="N43" s="80">
        <v>30300</v>
      </c>
      <c r="O43" s="80">
        <v>36300</v>
      </c>
      <c r="P43" s="80">
        <v>41000</v>
      </c>
      <c r="Q43" s="80">
        <v>40600</v>
      </c>
      <c r="R43" s="80">
        <v>40700</v>
      </c>
      <c r="S43" s="80"/>
    </row>
    <row r="44" spans="1:19" ht="93.75" x14ac:dyDescent="0.2">
      <c r="A44" s="223"/>
      <c r="C44" s="25" t="s">
        <v>62</v>
      </c>
      <c r="D44" s="84"/>
      <c r="E44" s="84">
        <v>647.3599999999999</v>
      </c>
      <c r="F44" s="84">
        <v>1146</v>
      </c>
      <c r="G44" s="84">
        <v>1050</v>
      </c>
      <c r="H44" s="84">
        <v>1027</v>
      </c>
      <c r="I44" s="84">
        <v>1017</v>
      </c>
      <c r="J44" s="84">
        <v>1063</v>
      </c>
      <c r="K44" s="84">
        <v>1038</v>
      </c>
      <c r="L44" s="84">
        <v>1033</v>
      </c>
      <c r="M44" s="84">
        <v>1101</v>
      </c>
      <c r="N44" s="84">
        <v>1101</v>
      </c>
      <c r="O44" s="84">
        <v>1074</v>
      </c>
      <c r="P44" s="84">
        <v>1070</v>
      </c>
      <c r="Q44" s="84">
        <v>1097</v>
      </c>
      <c r="R44" s="84">
        <v>1089</v>
      </c>
      <c r="S44" s="84"/>
    </row>
    <row r="45" spans="1:19" ht="75.75" thickBot="1" x14ac:dyDescent="0.35">
      <c r="A45" s="223"/>
      <c r="C45" s="26" t="s">
        <v>63</v>
      </c>
      <c r="D45" s="81"/>
      <c r="E45" s="81"/>
      <c r="F45" s="81">
        <v>0.34599999999999997</v>
      </c>
      <c r="G45" s="81">
        <v>0.45200000000000001</v>
      </c>
      <c r="H45" s="81">
        <v>0.4</v>
      </c>
      <c r="I45" s="81">
        <v>0.34200000000000003</v>
      </c>
      <c r="J45" s="81">
        <v>0.36</v>
      </c>
      <c r="K45" s="81">
        <v>0.38500000000000001</v>
      </c>
      <c r="L45" s="81">
        <v>0.373</v>
      </c>
      <c r="M45" s="81">
        <v>0.36799999999999999</v>
      </c>
      <c r="N45" s="81">
        <v>0.437</v>
      </c>
      <c r="O45" s="81">
        <v>0.41</v>
      </c>
      <c r="P45" s="81">
        <v>0.372</v>
      </c>
      <c r="Q45" s="81">
        <v>0.434</v>
      </c>
      <c r="R45" s="81">
        <v>0.38100000000000001</v>
      </c>
      <c r="S45" s="81"/>
    </row>
    <row r="46" spans="1:19" ht="94.5" thickBot="1" x14ac:dyDescent="0.35">
      <c r="A46" s="223"/>
      <c r="C46" s="26" t="s">
        <v>64</v>
      </c>
      <c r="D46" s="81"/>
      <c r="E46" s="81"/>
      <c r="F46" s="81">
        <v>0.437</v>
      </c>
      <c r="G46" s="81">
        <v>0.34100000000000003</v>
      </c>
      <c r="H46" s="81">
        <v>0.311</v>
      </c>
      <c r="I46" s="81">
        <v>0.38100000000000001</v>
      </c>
      <c r="J46" s="81">
        <v>0.34499999999999997</v>
      </c>
      <c r="K46" s="81">
        <v>0.29899999999999999</v>
      </c>
      <c r="L46" s="81">
        <v>0.27300000000000002</v>
      </c>
      <c r="M46" s="81">
        <v>0.28899999999999998</v>
      </c>
      <c r="N46" s="81">
        <v>0.27400000000000002</v>
      </c>
      <c r="O46" s="81">
        <v>0.27800000000000002</v>
      </c>
      <c r="P46" s="81">
        <v>0.253</v>
      </c>
      <c r="Q46" s="81">
        <v>0.24</v>
      </c>
      <c r="R46" s="81">
        <v>0.25</v>
      </c>
      <c r="S46" s="81"/>
    </row>
    <row r="47" spans="1:19" ht="75.75" thickBot="1" x14ac:dyDescent="0.35">
      <c r="A47" s="224"/>
      <c r="C47" s="26" t="s">
        <v>66</v>
      </c>
      <c r="D47" s="81"/>
      <c r="E47" s="81"/>
      <c r="F47" s="81">
        <v>0.46400000000000002</v>
      </c>
      <c r="G47" s="81">
        <v>0.38300000000000001</v>
      </c>
      <c r="H47" s="81">
        <v>0.35699999999999998</v>
      </c>
      <c r="I47" s="81">
        <v>0.41899999999999998</v>
      </c>
      <c r="J47" s="81">
        <v>0.35499999999999998</v>
      </c>
      <c r="K47" s="81">
        <v>0.33100000000000002</v>
      </c>
      <c r="L47" s="81">
        <v>0.28100000000000003</v>
      </c>
      <c r="M47" s="81">
        <v>0.27400000000000002</v>
      </c>
      <c r="N47" s="81">
        <v>0.253</v>
      </c>
      <c r="O47" s="81">
        <v>0.254</v>
      </c>
      <c r="P47" s="81">
        <v>0.23599999999999999</v>
      </c>
      <c r="Q47" s="81">
        <v>0.214</v>
      </c>
      <c r="R47" s="81">
        <v>0.22600000000000001</v>
      </c>
      <c r="S47" s="81"/>
    </row>
    <row r="48" spans="1:19" ht="113.25" thickBot="1" x14ac:dyDescent="0.35">
      <c r="A48" s="225"/>
      <c r="C48" s="26" t="s">
        <v>65</v>
      </c>
      <c r="D48" s="81"/>
      <c r="E48" s="81"/>
      <c r="F48" s="81">
        <v>0.57399999999999995</v>
      </c>
      <c r="G48" s="81">
        <v>0.53500000000000003</v>
      </c>
      <c r="H48" s="81">
        <v>0.46300000000000002</v>
      </c>
      <c r="I48" s="81">
        <v>0.52700000000000002</v>
      </c>
      <c r="J48" s="81">
        <v>0.48299999999999998</v>
      </c>
      <c r="K48" s="81">
        <v>0.46800000000000003</v>
      </c>
      <c r="L48" s="81">
        <v>0.42899999999999999</v>
      </c>
      <c r="M48" s="81">
        <v>0.44400000000000001</v>
      </c>
      <c r="N48" s="81">
        <v>0.372</v>
      </c>
      <c r="O48" s="81">
        <v>0.42199999999999999</v>
      </c>
      <c r="P48" s="81">
        <v>0.376</v>
      </c>
      <c r="Q48" s="81">
        <v>0.29799999999999999</v>
      </c>
      <c r="R48" s="81">
        <v>0.27200000000000002</v>
      </c>
      <c r="S48" s="81"/>
    </row>
    <row r="49" ht="15" thickTop="1" x14ac:dyDescent="0.2"/>
  </sheetData>
  <mergeCells count="3">
    <mergeCell ref="A3:A16"/>
    <mergeCell ref="A17:A31"/>
    <mergeCell ref="A32:A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1"/>
  <sheetViews>
    <sheetView rightToLeft="1" topLeftCell="D22" zoomScale="85" zoomScaleNormal="85" workbookViewId="0">
      <selection activeCell="G3" sqref="G3:J11"/>
    </sheetView>
  </sheetViews>
  <sheetFormatPr defaultRowHeight="14.25" x14ac:dyDescent="0.2"/>
  <cols>
    <col min="2" max="7" width="14.625" customWidth="1"/>
    <col min="8" max="8" width="10" bestFit="1" customWidth="1"/>
    <col min="9" max="9" width="9.875" bestFit="1" customWidth="1"/>
    <col min="10" max="10" width="12.875" customWidth="1"/>
    <col min="11" max="16" width="9.875" bestFit="1" customWidth="1"/>
    <col min="17" max="17" width="10.875" bestFit="1" customWidth="1"/>
    <col min="18" max="19" width="9.875" bestFit="1" customWidth="1"/>
  </cols>
  <sheetData>
    <row r="1" spans="1:34" ht="19.5" thickBot="1" x14ac:dyDescent="0.25">
      <c r="A1" s="139"/>
      <c r="B1" s="139"/>
      <c r="E1" s="139"/>
      <c r="F1" s="226">
        <v>2020</v>
      </c>
      <c r="G1" s="227"/>
      <c r="H1" s="227"/>
      <c r="I1" s="228"/>
      <c r="J1" s="226">
        <v>2019</v>
      </c>
      <c r="K1" s="227"/>
      <c r="L1" s="227"/>
      <c r="M1" s="228"/>
      <c r="N1" s="226">
        <v>2018</v>
      </c>
      <c r="O1" s="227"/>
      <c r="P1" s="227"/>
      <c r="Q1" s="228"/>
      <c r="R1" s="226">
        <v>2017</v>
      </c>
      <c r="S1" s="227"/>
      <c r="T1" s="227"/>
      <c r="U1" s="228"/>
      <c r="V1" s="226">
        <v>2016</v>
      </c>
      <c r="W1" s="227"/>
      <c r="X1" s="227"/>
      <c r="Y1" s="228"/>
      <c r="Z1" s="226">
        <v>2015</v>
      </c>
      <c r="AA1" s="227"/>
      <c r="AB1" s="227"/>
      <c r="AC1" s="228"/>
      <c r="AD1" s="226">
        <v>2014</v>
      </c>
      <c r="AE1" s="227"/>
      <c r="AF1" s="227"/>
      <c r="AG1" s="228"/>
      <c r="AH1" s="37"/>
    </row>
    <row r="2" spans="1:34" ht="19.5" thickBot="1" x14ac:dyDescent="0.25">
      <c r="A2" s="139"/>
      <c r="B2" s="139"/>
      <c r="E2" s="139"/>
      <c r="F2" s="140" t="s">
        <v>1</v>
      </c>
      <c r="G2" s="140" t="s">
        <v>4</v>
      </c>
      <c r="H2" s="140" t="s">
        <v>3</v>
      </c>
      <c r="I2" s="140" t="s">
        <v>2</v>
      </c>
      <c r="J2" s="140" t="s">
        <v>1</v>
      </c>
      <c r="K2" s="140" t="s">
        <v>4</v>
      </c>
      <c r="L2" s="140" t="s">
        <v>3</v>
      </c>
      <c r="M2" s="140" t="s">
        <v>2</v>
      </c>
      <c r="N2" s="140" t="s">
        <v>1</v>
      </c>
      <c r="O2" s="140" t="s">
        <v>4</v>
      </c>
      <c r="P2" s="140" t="s">
        <v>3</v>
      </c>
      <c r="Q2" s="140" t="s">
        <v>2</v>
      </c>
      <c r="R2" s="140" t="s">
        <v>1</v>
      </c>
      <c r="S2" s="140" t="s">
        <v>4</v>
      </c>
      <c r="T2" s="140" t="s">
        <v>3</v>
      </c>
      <c r="U2" s="140" t="s">
        <v>2</v>
      </c>
      <c r="V2" s="140" t="s">
        <v>1</v>
      </c>
      <c r="W2" s="140" t="s">
        <v>4</v>
      </c>
      <c r="X2" s="140" t="s">
        <v>3</v>
      </c>
      <c r="Y2" s="140" t="s">
        <v>2</v>
      </c>
      <c r="Z2" s="140" t="s">
        <v>1</v>
      </c>
      <c r="AA2" s="140" t="s">
        <v>4</v>
      </c>
      <c r="AB2" s="140" t="s">
        <v>3</v>
      </c>
      <c r="AC2" s="140" t="s">
        <v>2</v>
      </c>
      <c r="AD2" s="140" t="s">
        <v>1</v>
      </c>
      <c r="AE2" s="140" t="s">
        <v>4</v>
      </c>
      <c r="AF2" s="140" t="s">
        <v>3</v>
      </c>
      <c r="AG2" s="140" t="s">
        <v>2</v>
      </c>
      <c r="AH2" s="37"/>
    </row>
    <row r="3" spans="1:34" ht="93.75" x14ac:dyDescent="0.2">
      <c r="A3" s="124" t="s">
        <v>0</v>
      </c>
      <c r="B3" t="s">
        <v>115</v>
      </c>
      <c r="C3" s="124" t="s">
        <v>75</v>
      </c>
      <c r="E3" s="38" t="s">
        <v>76</v>
      </c>
      <c r="F3" s="141"/>
      <c r="G3" s="141">
        <v>0.17</v>
      </c>
      <c r="H3" s="141">
        <v>0.161</v>
      </c>
      <c r="I3" s="141">
        <v>0.161</v>
      </c>
      <c r="J3" s="141"/>
      <c r="K3" s="141">
        <v>0.17</v>
      </c>
      <c r="L3" s="141">
        <v>0.161</v>
      </c>
      <c r="M3" s="141">
        <v>0.161</v>
      </c>
      <c r="N3" s="142">
        <v>0.16700000000000001</v>
      </c>
      <c r="O3" s="142">
        <v>0.16300000000000001</v>
      </c>
      <c r="P3" s="142">
        <v>0.16</v>
      </c>
      <c r="Q3" s="142">
        <v>0.151</v>
      </c>
      <c r="R3" s="142">
        <v>0.14499999999999999</v>
      </c>
      <c r="S3" s="143">
        <v>0.14799999999999999</v>
      </c>
      <c r="T3" s="142">
        <v>0.13800000000000001</v>
      </c>
      <c r="U3" s="142">
        <v>0.13600000000000001</v>
      </c>
      <c r="V3" s="142">
        <v>0.14799999999999999</v>
      </c>
      <c r="W3" s="142">
        <v>0.14799999999999999</v>
      </c>
      <c r="X3" s="142">
        <v>0.14799999999999999</v>
      </c>
      <c r="Y3" s="142">
        <v>0.13800000000000001</v>
      </c>
      <c r="Z3" s="142">
        <v>5.5E-2</v>
      </c>
      <c r="AA3" s="142">
        <v>6.0999999999999999E-2</v>
      </c>
      <c r="AB3" s="142">
        <v>0.06</v>
      </c>
      <c r="AC3" s="142">
        <v>0.06</v>
      </c>
      <c r="AD3" s="142">
        <v>4.2000000000000003E-2</v>
      </c>
      <c r="AE3" s="142">
        <v>4.5999999999999999E-2</v>
      </c>
      <c r="AF3" s="142">
        <v>4.3999999999999997E-2</v>
      </c>
      <c r="AG3" s="142">
        <v>4.1000000000000002E-2</v>
      </c>
      <c r="AH3" s="37"/>
    </row>
    <row r="4" spans="1:34" ht="18.75" x14ac:dyDescent="0.2">
      <c r="A4" s="125"/>
      <c r="C4" s="125"/>
      <c r="E4" s="40" t="s">
        <v>77</v>
      </c>
      <c r="F4" s="141"/>
      <c r="G4" s="141">
        <v>0.45</v>
      </c>
      <c r="H4" s="141">
        <v>0.47099999999999997</v>
      </c>
      <c r="I4" s="141">
        <v>0.45400000000000001</v>
      </c>
      <c r="J4" s="141"/>
      <c r="K4" s="141">
        <v>0.45</v>
      </c>
      <c r="L4" s="141">
        <v>0.47099999999999997</v>
      </c>
      <c r="M4" s="141">
        <v>0.45400000000000001</v>
      </c>
      <c r="N4" s="142">
        <v>0.45700000000000002</v>
      </c>
      <c r="O4" s="142">
        <v>0.46400000000000002</v>
      </c>
      <c r="P4" s="142">
        <v>0.44600000000000001</v>
      </c>
      <c r="Q4" s="142">
        <v>0.44400000000000001</v>
      </c>
      <c r="R4" s="142">
        <v>0.46100000000000002</v>
      </c>
      <c r="S4" s="143">
        <v>0.47699999999999998</v>
      </c>
      <c r="T4" s="142">
        <v>0.46200000000000002</v>
      </c>
      <c r="U4" s="142">
        <v>0.45800000000000002</v>
      </c>
      <c r="V4" s="142">
        <v>0.45700000000000002</v>
      </c>
      <c r="W4" s="142">
        <v>0.45700000000000002</v>
      </c>
      <c r="X4" s="142">
        <v>0.441</v>
      </c>
      <c r="Y4" s="142">
        <v>0.45300000000000001</v>
      </c>
      <c r="Z4" s="142">
        <v>0.64800000000000002</v>
      </c>
      <c r="AA4" s="142">
        <v>0.63500000000000001</v>
      </c>
      <c r="AB4" s="142">
        <v>0.61399999999999999</v>
      </c>
      <c r="AC4" s="142">
        <v>0.62</v>
      </c>
      <c r="AD4" s="142">
        <v>0.68500000000000005</v>
      </c>
      <c r="AE4" s="142">
        <v>0.68400000000000005</v>
      </c>
      <c r="AF4" s="142">
        <v>0.67600000000000005</v>
      </c>
      <c r="AG4" s="142">
        <v>0.67900000000000005</v>
      </c>
      <c r="AH4" s="37"/>
    </row>
    <row r="5" spans="1:34" ht="37.5" x14ac:dyDescent="0.2">
      <c r="A5" s="125"/>
      <c r="C5" s="125"/>
      <c r="E5" s="40" t="s">
        <v>78</v>
      </c>
      <c r="F5" s="141"/>
      <c r="G5" s="141">
        <v>0.27800000000000002</v>
      </c>
      <c r="H5" s="141">
        <v>0.312</v>
      </c>
      <c r="I5" s="141">
        <v>0.318</v>
      </c>
      <c r="J5" s="141"/>
      <c r="K5" s="141">
        <v>0.27800000000000002</v>
      </c>
      <c r="L5" s="141">
        <v>0.312</v>
      </c>
      <c r="M5" s="141">
        <v>0.318</v>
      </c>
      <c r="N5" s="142">
        <v>0.30399999999999999</v>
      </c>
      <c r="O5" s="142">
        <v>0.29899999999999999</v>
      </c>
      <c r="P5" s="142">
        <v>0.318</v>
      </c>
      <c r="Q5" s="142">
        <v>0.33200000000000002</v>
      </c>
      <c r="R5" s="142">
        <v>0.32400000000000001</v>
      </c>
      <c r="S5" s="143">
        <v>0.30099999999999999</v>
      </c>
      <c r="T5" s="142">
        <v>0.32600000000000001</v>
      </c>
      <c r="U5" s="142">
        <v>0.33300000000000002</v>
      </c>
      <c r="V5" s="142">
        <v>0.312</v>
      </c>
      <c r="W5" s="142">
        <v>0.312</v>
      </c>
      <c r="X5" s="142">
        <v>0.32700000000000001</v>
      </c>
      <c r="Y5" s="142">
        <v>0.33400000000000002</v>
      </c>
      <c r="Z5" s="142">
        <v>0.27500000000000002</v>
      </c>
      <c r="AA5" s="142">
        <v>0.248</v>
      </c>
      <c r="AB5" s="142">
        <v>0.26500000000000001</v>
      </c>
      <c r="AC5" s="142">
        <v>0.26</v>
      </c>
      <c r="AD5" s="142">
        <v>0.26400000000000001</v>
      </c>
      <c r="AE5" s="142">
        <v>0.25800000000000001</v>
      </c>
      <c r="AF5" s="142">
        <v>0.27</v>
      </c>
      <c r="AG5" s="142">
        <v>0.27</v>
      </c>
      <c r="AH5" s="39"/>
    </row>
    <row r="6" spans="1:34" ht="19.5" thickBot="1" x14ac:dyDescent="0.25">
      <c r="A6" s="125"/>
      <c r="C6" s="125"/>
      <c r="E6" s="40" t="s">
        <v>79</v>
      </c>
      <c r="F6" s="144"/>
      <c r="G6" s="144">
        <v>0.10199999999999999</v>
      </c>
      <c r="H6" s="144">
        <v>5.6000000000000001E-2</v>
      </c>
      <c r="I6" s="144">
        <v>6.7000000000000004E-2</v>
      </c>
      <c r="J6" s="144"/>
      <c r="K6" s="144">
        <v>0.10199999999999999</v>
      </c>
      <c r="L6" s="144">
        <v>5.6000000000000001E-2</v>
      </c>
      <c r="M6" s="144">
        <v>6.7000000000000004E-2</v>
      </c>
      <c r="N6" s="142">
        <v>7.1999999999999995E-2</v>
      </c>
      <c r="O6" s="145">
        <v>7.3999999999999996E-2</v>
      </c>
      <c r="P6" s="145">
        <v>7.5999999999999998E-2</v>
      </c>
      <c r="Q6" s="145">
        <v>7.2999999999999995E-2</v>
      </c>
      <c r="R6" s="142">
        <v>7.0000000000000007E-2</v>
      </c>
      <c r="S6" s="143">
        <v>7.3999999999999996E-2</v>
      </c>
      <c r="T6" s="145">
        <v>7.3999999999999996E-2</v>
      </c>
      <c r="U6" s="145">
        <v>7.2999999999999995E-2</v>
      </c>
      <c r="V6" s="142">
        <v>8.3000000000000004E-2</v>
      </c>
      <c r="W6" s="145">
        <v>8.3000000000000004E-2</v>
      </c>
      <c r="X6" s="145">
        <v>6.2E-2</v>
      </c>
      <c r="Y6" s="145">
        <v>7.4999999999999997E-2</v>
      </c>
      <c r="Z6" s="145">
        <v>2.1999999999999999E-2</v>
      </c>
      <c r="AA6" s="142">
        <v>5.5999999999999994E-2</v>
      </c>
      <c r="AB6" s="145">
        <v>6.0999999999999999E-2</v>
      </c>
      <c r="AC6" s="145">
        <v>0.06</v>
      </c>
      <c r="AD6" s="145">
        <v>8.9999999999999993E-3</v>
      </c>
      <c r="AE6" s="145">
        <v>1.2E-2</v>
      </c>
      <c r="AF6" s="145">
        <v>0.01</v>
      </c>
      <c r="AG6" s="145">
        <v>0.01</v>
      </c>
      <c r="AH6" s="39"/>
    </row>
    <row r="7" spans="1:34" ht="56.25" x14ac:dyDescent="0.2">
      <c r="A7" s="125"/>
      <c r="C7" s="124" t="s">
        <v>80</v>
      </c>
      <c r="D7" t="s">
        <v>114</v>
      </c>
      <c r="E7" s="38" t="s">
        <v>76</v>
      </c>
      <c r="F7" s="146">
        <f>F3*'נתונים מרכזייםb '!D6</f>
        <v>0</v>
      </c>
      <c r="G7" s="146">
        <v>315435</v>
      </c>
      <c r="H7" s="146">
        <v>311100.3</v>
      </c>
      <c r="I7" s="146">
        <v>285597.90000000002</v>
      </c>
      <c r="J7" s="146">
        <v>0</v>
      </c>
      <c r="K7" s="146">
        <f>K3*'נתונים מרכזייםb '!I6</f>
        <v>291703</v>
      </c>
      <c r="L7" s="146">
        <f>L3*'נתונים מרכזייםb '!J6</f>
        <v>274279.60000000003</v>
      </c>
      <c r="M7" s="146">
        <f>M3*'נתונים מרכזייםb '!K6</f>
        <v>272460.3</v>
      </c>
      <c r="N7" s="146">
        <f>N3*'נתונים מרכזייםb '!L6</f>
        <v>280638.32872656692</v>
      </c>
      <c r="O7" s="146">
        <f>O3*'נתונים מרכזייםb '!M6</f>
        <v>274086.25084451976</v>
      </c>
      <c r="P7" s="146">
        <f>P3*'נתונים מרכזייםb '!N6</f>
        <v>272665.08475972386</v>
      </c>
      <c r="Q7" s="146">
        <f>Q3*'נתונים מרכזייםb '!O6</f>
        <v>253466.52279720327</v>
      </c>
      <c r="R7" s="146">
        <f>R3*'נתונים מרכזייםb '!P6</f>
        <v>238005.74018080579</v>
      </c>
      <c r="S7" s="146">
        <f>S3*'נתונים מרכזייםb '!Q6</f>
        <v>238412.18436512272</v>
      </c>
      <c r="T7" s="146">
        <f>T3*'נתונים מרכזייםb '!R6</f>
        <v>225401.68822065793</v>
      </c>
      <c r="U7" s="146">
        <f>U3*'נתונים מרכזייםb '!S6</f>
        <v>219393.15557788446</v>
      </c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39"/>
    </row>
    <row r="8" spans="1:34" ht="18.75" x14ac:dyDescent="0.2">
      <c r="A8" s="125"/>
      <c r="C8" s="125"/>
      <c r="E8" s="40" t="s">
        <v>77</v>
      </c>
      <c r="F8" s="146">
        <f>F4*'נתונים מרכזייםb '!D6</f>
        <v>0</v>
      </c>
      <c r="G8" s="146">
        <v>834975</v>
      </c>
      <c r="H8" s="146">
        <v>910113.29999999993</v>
      </c>
      <c r="I8" s="146">
        <v>805350.6</v>
      </c>
      <c r="J8" s="146">
        <v>0</v>
      </c>
      <c r="K8" s="146">
        <f>K4*'נתונים מרכזייםb '!I6</f>
        <v>772155</v>
      </c>
      <c r="L8" s="146">
        <f>L4*'נתונים מרכזייםb '!J6</f>
        <v>802395.6</v>
      </c>
      <c r="M8" s="146">
        <f>M4*'נתונים מרכזייםb '!K6</f>
        <v>768304.20000000007</v>
      </c>
      <c r="N8" s="146">
        <f>N4*'נתונים מרכזייםb '!L6</f>
        <v>767974.34867090476</v>
      </c>
      <c r="O8" s="146">
        <f>O4*'נתונים מרכזייםb '!M6</f>
        <v>780220.98399912368</v>
      </c>
      <c r="P8" s="146">
        <f>P4*'נתונים מרכזייםb '!N6</f>
        <v>760053.92376773024</v>
      </c>
      <c r="Q8" s="146">
        <f>Q4*'נתונים מרכזייםb '!O6</f>
        <v>745292.29219839908</v>
      </c>
      <c r="R8" s="146">
        <f>R4*'נתונים מרכזייםb '!P6</f>
        <v>756694.11188518256</v>
      </c>
      <c r="S8" s="146">
        <f>S4*'נתונים מרכזייםb '!Q6</f>
        <v>768396.02663624019</v>
      </c>
      <c r="T8" s="146">
        <f>T4*'נתונים מרכזייםb '!R6</f>
        <v>754605.65186915908</v>
      </c>
      <c r="U8" s="146">
        <f>U4*'נתונים מרכזייםb '!S6</f>
        <v>738838.71510787553</v>
      </c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41"/>
    </row>
    <row r="9" spans="1:34" ht="37.5" x14ac:dyDescent="0.2">
      <c r="A9" s="125"/>
      <c r="C9" s="125"/>
      <c r="E9" s="40" t="s">
        <v>78</v>
      </c>
      <c r="F9" s="146">
        <f>F5*'נתונים מרכזייםb '!D6</f>
        <v>0</v>
      </c>
      <c r="G9" s="146">
        <v>515829.00000000006</v>
      </c>
      <c r="H9" s="146">
        <v>602877.6</v>
      </c>
      <c r="I9" s="146">
        <v>564100.19999999995</v>
      </c>
      <c r="J9" s="146">
        <v>0</v>
      </c>
      <c r="K9" s="146">
        <f>K5*'נתונים מרכזייםb '!I6</f>
        <v>477020.20000000007</v>
      </c>
      <c r="L9" s="146">
        <f>L5*'נתונים מרכזייםb '!J6</f>
        <v>531523.19999999995</v>
      </c>
      <c r="M9" s="146">
        <f>M5*'נתונים מרכזייםb '!K6</f>
        <v>538151.4</v>
      </c>
      <c r="N9" s="146">
        <f>N5*'נתונים מרכזייםb '!L6</f>
        <v>510862.58642440924</v>
      </c>
      <c r="O9" s="146">
        <f>O5*'נתונים מרכזייםb '!M6</f>
        <v>502771.71167184907</v>
      </c>
      <c r="P9" s="146">
        <f>P5*'נתונים מרכזייםb '!N6</f>
        <v>541921.85595995118</v>
      </c>
      <c r="Q9" s="146">
        <f>Q5*'נתונים מרכזייםb '!O6</f>
        <v>557290.6329051092</v>
      </c>
      <c r="R9" s="146">
        <f>R5*'נתונים מרכזייםb '!P6</f>
        <v>531819.72288676607</v>
      </c>
      <c r="S9" s="146">
        <f>S5*'נתונים מרכזייםb '!Q6</f>
        <v>484878.83441825636</v>
      </c>
      <c r="T9" s="146">
        <f>T5*'נתונים מרכזייםb '!R6</f>
        <v>532470.65478213388</v>
      </c>
      <c r="U9" s="146">
        <f>U5*'נתונים מרכזייםb '!S6</f>
        <v>537190.59417231998</v>
      </c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42"/>
    </row>
    <row r="10" spans="1:34" ht="18.75" x14ac:dyDescent="0.2">
      <c r="A10" s="125"/>
      <c r="C10" s="125"/>
      <c r="E10" s="40" t="s">
        <v>79</v>
      </c>
      <c r="F10" s="146">
        <f>F6*'נתונים מרכזייםb '!D6</f>
        <v>0</v>
      </c>
      <c r="G10" s="146">
        <v>189261</v>
      </c>
      <c r="H10" s="146">
        <v>108208.8</v>
      </c>
      <c r="I10" s="146">
        <v>118851.3</v>
      </c>
      <c r="J10" s="146">
        <v>0</v>
      </c>
      <c r="K10" s="146">
        <f>K6*'נתונים מרכזייםb '!I6</f>
        <v>175021.8</v>
      </c>
      <c r="L10" s="146">
        <f>L6*'נתונים מרכזייםb '!J6</f>
        <v>95401.600000000006</v>
      </c>
      <c r="M10" s="146">
        <f>M6*'נתונים מרכזייםb '!K6</f>
        <v>113384.1</v>
      </c>
      <c r="N10" s="146">
        <f>N6*'נתונים מרכזייםb '!L6</f>
        <v>120993.77046893902</v>
      </c>
      <c r="O10" s="146">
        <f>O6*'נתונים מרכזייםb '!M6</f>
        <v>124431.7948619292</v>
      </c>
      <c r="P10" s="146">
        <f>P6*'נתונים מרכזייםb '!N6</f>
        <v>129515.91526086882</v>
      </c>
      <c r="Q10" s="146">
        <f>Q6*'נתונים מרכזייםb '!O6</f>
        <v>122536.79578937641</v>
      </c>
      <c r="R10" s="146">
        <f>R6*'נתונים מרכזייםb '!P6</f>
        <v>114899.32284590625</v>
      </c>
      <c r="S10" s="146">
        <f>S6*'נתונים מרכזייםb '!Q6</f>
        <v>119206.09218256136</v>
      </c>
      <c r="T10" s="146">
        <f>T6*'נתונים מרכזייםb '!R6</f>
        <v>120867.57194441075</v>
      </c>
      <c r="U10" s="146">
        <f>U6*'נתונים מרכזייםb '!S6</f>
        <v>117762.50262636444</v>
      </c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42"/>
    </row>
    <row r="11" spans="1:34" ht="19.5" thickBot="1" x14ac:dyDescent="0.25">
      <c r="A11" s="127"/>
      <c r="C11" s="127"/>
      <c r="E11" s="43" t="s">
        <v>38</v>
      </c>
      <c r="F11" s="146">
        <f>'נתונים מרכזייםb '!D6</f>
        <v>0</v>
      </c>
      <c r="G11" s="146">
        <v>1855500</v>
      </c>
      <c r="H11" s="146">
        <v>1932300</v>
      </c>
      <c r="I11" s="146">
        <v>1773900</v>
      </c>
      <c r="J11" s="146">
        <v>1723700</v>
      </c>
      <c r="K11" s="146">
        <f>'נתונים מרכזייםb '!I6</f>
        <v>1715900</v>
      </c>
      <c r="L11" s="146">
        <f>'נתונים מרכזייםb '!J6</f>
        <v>1703600</v>
      </c>
      <c r="M11" s="146">
        <f>'נתונים מרכזייםb '!K6</f>
        <v>1692300</v>
      </c>
      <c r="N11" s="146">
        <f>'נתונים מרכזייםb '!L6</f>
        <v>1680469.0342908199</v>
      </c>
      <c r="O11" s="146">
        <f>'נתונים מרכזייםb '!M6</f>
        <v>1681510.7413774217</v>
      </c>
      <c r="P11" s="146">
        <f>'נתונים מרכזייםb '!N6</f>
        <v>1704156.779748274</v>
      </c>
      <c r="Q11" s="146">
        <f>'נתונים מרכזייםb '!O6</f>
        <v>1678586.2436900879</v>
      </c>
      <c r="R11" s="146">
        <f>'נתונים מרכזייםb '!P6</f>
        <v>1641418.8977986607</v>
      </c>
      <c r="S11" s="146">
        <f>'נתונים מרכזייםb '!Q6</f>
        <v>1610893.1376021807</v>
      </c>
      <c r="T11" s="146">
        <f>'נתונים מרכזייםb '!R6</f>
        <v>1633345.5668163616</v>
      </c>
      <c r="U11" s="146">
        <f>'נתונים מרכזייםb '!S6</f>
        <v>1613184.9674844444</v>
      </c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42"/>
    </row>
    <row r="12" spans="1:34" ht="93.75" x14ac:dyDescent="0.2">
      <c r="A12" s="121" t="s">
        <v>16</v>
      </c>
      <c r="B12" t="s">
        <v>115</v>
      </c>
      <c r="C12" s="121" t="s">
        <v>75</v>
      </c>
      <c r="D12" t="s">
        <v>114</v>
      </c>
      <c r="E12" s="44" t="s">
        <v>76</v>
      </c>
      <c r="F12" s="141"/>
      <c r="G12" s="141">
        <v>0.15074388542732262</v>
      </c>
      <c r="H12" s="141">
        <v>0.13</v>
      </c>
      <c r="I12" s="141">
        <v>0.13700000000000001</v>
      </c>
      <c r="J12" s="141">
        <v>0.13800000000000001</v>
      </c>
      <c r="K12" s="141">
        <v>0.16400000000000001</v>
      </c>
      <c r="L12" s="141">
        <v>0.13600000000000001</v>
      </c>
      <c r="M12" s="141">
        <v>0.13500000000000001</v>
      </c>
      <c r="N12" s="142">
        <v>0.13400000000000001</v>
      </c>
      <c r="O12" s="142">
        <v>0.13400000000000001</v>
      </c>
      <c r="P12" s="142">
        <v>0.13900000000000001</v>
      </c>
      <c r="Q12" s="142">
        <v>0.128</v>
      </c>
      <c r="R12" s="142">
        <v>0.17499999999999999</v>
      </c>
      <c r="S12" s="143">
        <v>0.14199999999999999</v>
      </c>
      <c r="T12" s="142">
        <v>0.155</v>
      </c>
      <c r="U12" s="142">
        <v>0.123</v>
      </c>
      <c r="V12" s="142">
        <v>0.14099999999999999</v>
      </c>
      <c r="W12" s="142">
        <v>0.14099999999999999</v>
      </c>
      <c r="X12" s="142">
        <v>0.14499999999999999</v>
      </c>
      <c r="Y12" s="142">
        <v>0.13200000000000001</v>
      </c>
      <c r="Z12" s="142">
        <v>0.06</v>
      </c>
      <c r="AA12" s="142">
        <v>4.9000000000000002E-2</v>
      </c>
      <c r="AB12" s="142">
        <v>6.6000000000000003E-2</v>
      </c>
      <c r="AC12" s="142">
        <v>6.3E-2</v>
      </c>
      <c r="AD12" s="142">
        <v>5.3999999999999999E-2</v>
      </c>
      <c r="AE12" s="142">
        <v>5.8999999999999997E-2</v>
      </c>
      <c r="AF12" s="142">
        <v>5.6000000000000001E-2</v>
      </c>
      <c r="AG12" s="142">
        <v>0.05</v>
      </c>
      <c r="AH12" s="42"/>
    </row>
    <row r="13" spans="1:34" ht="18.75" x14ac:dyDescent="0.2">
      <c r="A13" s="122"/>
      <c r="C13" s="122"/>
      <c r="E13" s="45" t="s">
        <v>77</v>
      </c>
      <c r="F13" s="141"/>
      <c r="G13" s="141">
        <v>0.51460615642146379</v>
      </c>
      <c r="H13" s="141">
        <v>0.46500000000000002</v>
      </c>
      <c r="I13" s="141">
        <v>0.497</v>
      </c>
      <c r="J13" s="141">
        <v>0.49199999999999999</v>
      </c>
      <c r="K13" s="141">
        <v>0.48799999999999999</v>
      </c>
      <c r="L13" s="141">
        <v>0.50900000000000001</v>
      </c>
      <c r="M13" s="141">
        <v>0.48699999999999999</v>
      </c>
      <c r="N13" s="142">
        <v>0.49</v>
      </c>
      <c r="O13" s="142">
        <v>0.48399999999999999</v>
      </c>
      <c r="P13" s="142">
        <v>0.46400000000000002</v>
      </c>
      <c r="Q13" s="142">
        <v>0.46200000000000002</v>
      </c>
      <c r="R13" s="142">
        <v>0.43</v>
      </c>
      <c r="S13" s="143">
        <v>0.48199999999999998</v>
      </c>
      <c r="T13" s="142">
        <v>0.443</v>
      </c>
      <c r="U13" s="142">
        <v>0.47199999999999998</v>
      </c>
      <c r="V13" s="142">
        <v>0.47</v>
      </c>
      <c r="W13" s="142">
        <v>0.47</v>
      </c>
      <c r="X13" s="142">
        <v>0.45400000000000001</v>
      </c>
      <c r="Y13" s="142">
        <v>0.45900000000000002</v>
      </c>
      <c r="Z13" s="142">
        <v>0.63300000000000001</v>
      </c>
      <c r="AA13" s="142">
        <v>0.66300000000000003</v>
      </c>
      <c r="AB13" s="142">
        <v>0.59899999999999998</v>
      </c>
      <c r="AC13" s="142">
        <v>0.59499999999999997</v>
      </c>
      <c r="AD13" s="142">
        <v>0.67900000000000005</v>
      </c>
      <c r="AE13" s="142">
        <v>0.68100000000000005</v>
      </c>
      <c r="AF13" s="142">
        <v>0.67500000000000004</v>
      </c>
      <c r="AG13" s="142">
        <v>0.67200000000000004</v>
      </c>
      <c r="AH13" s="42"/>
    </row>
    <row r="14" spans="1:34" ht="37.5" x14ac:dyDescent="0.2">
      <c r="A14" s="122"/>
      <c r="C14" s="122"/>
      <c r="E14" s="45" t="s">
        <v>78</v>
      </c>
      <c r="F14" s="141"/>
      <c r="G14" s="141">
        <v>0.27668408816144335</v>
      </c>
      <c r="H14" s="141">
        <v>0.27400000000000002</v>
      </c>
      <c r="I14" s="141">
        <v>0.29799999999999999</v>
      </c>
      <c r="J14" s="141">
        <v>0.29499999999999998</v>
      </c>
      <c r="K14" s="141">
        <v>0.28100000000000003</v>
      </c>
      <c r="L14" s="141">
        <v>0.29799999999999999</v>
      </c>
      <c r="M14" s="141">
        <v>0.24</v>
      </c>
      <c r="N14" s="142">
        <v>0.29399999999999998</v>
      </c>
      <c r="O14" s="142">
        <v>0.29199999999999998</v>
      </c>
      <c r="P14" s="142">
        <v>0.308</v>
      </c>
      <c r="Q14" s="142">
        <v>0.32200000000000001</v>
      </c>
      <c r="R14" s="142">
        <v>0.34699999999999998</v>
      </c>
      <c r="S14" s="143">
        <v>0.28100000000000003</v>
      </c>
      <c r="T14" s="142">
        <v>0.35199999999999998</v>
      </c>
      <c r="U14" s="142">
        <v>0.31900000000000001</v>
      </c>
      <c r="V14" s="142">
        <v>0.29099999999999998</v>
      </c>
      <c r="W14" s="142">
        <v>0.29099999999999998</v>
      </c>
      <c r="X14" s="142">
        <v>0.29899999999999999</v>
      </c>
      <c r="Y14" s="142">
        <v>0.313</v>
      </c>
      <c r="Z14" s="142">
        <v>0.254</v>
      </c>
      <c r="AA14" s="142">
        <v>0.26600000000000001</v>
      </c>
      <c r="AB14" s="142">
        <v>0.251</v>
      </c>
      <c r="AC14" s="142">
        <v>0.25800000000000001</v>
      </c>
      <c r="AD14" s="142">
        <v>0.26</v>
      </c>
      <c r="AE14" s="142">
        <v>0.253</v>
      </c>
      <c r="AF14" s="142">
        <v>0.26</v>
      </c>
      <c r="AG14" s="142">
        <v>0.26800000000000002</v>
      </c>
      <c r="AH14" s="39"/>
    </row>
    <row r="15" spans="1:34" ht="19.5" thickBot="1" x14ac:dyDescent="0.25">
      <c r="A15" s="122"/>
      <c r="C15" s="122"/>
      <c r="E15" s="45" t="s">
        <v>79</v>
      </c>
      <c r="F15" s="144"/>
      <c r="G15" s="144">
        <v>5.7965869989770297E-2</v>
      </c>
      <c r="H15" s="144">
        <v>0.13100000000000001</v>
      </c>
      <c r="I15" s="144">
        <v>6.8000000000000005E-2</v>
      </c>
      <c r="J15" s="144">
        <v>7.4999999999999997E-2</v>
      </c>
      <c r="K15" s="144">
        <v>6.7000000000000004E-2</v>
      </c>
      <c r="L15" s="144">
        <v>5.6000000000000001E-2</v>
      </c>
      <c r="M15" s="144">
        <v>5.0999999999999997E-2</v>
      </c>
      <c r="N15" s="142">
        <v>8.2000000000000003E-2</v>
      </c>
      <c r="O15" s="142">
        <v>0.09</v>
      </c>
      <c r="P15" s="145">
        <v>8.8999999999999996E-2</v>
      </c>
      <c r="Q15" s="145">
        <v>8.7999999999999995E-2</v>
      </c>
      <c r="R15" s="142">
        <v>4.8000000000000001E-2</v>
      </c>
      <c r="S15" s="143">
        <v>9.2999999999999999E-2</v>
      </c>
      <c r="T15" s="145">
        <v>0.05</v>
      </c>
      <c r="U15" s="145">
        <v>8.5999999999999993E-2</v>
      </c>
      <c r="V15" s="142">
        <v>9.8000000000000004E-2</v>
      </c>
      <c r="W15" s="142">
        <v>9.8000000000000004E-2</v>
      </c>
      <c r="X15" s="145">
        <v>0.10199999999999999</v>
      </c>
      <c r="Y15" s="145">
        <v>9.6000000000000002E-2</v>
      </c>
      <c r="Z15" s="145">
        <v>5.2999999999999999E-2</v>
      </c>
      <c r="AA15" s="145">
        <v>2.1999999999999999E-2</v>
      </c>
      <c r="AB15" s="145">
        <v>8.4000000000000005E-2</v>
      </c>
      <c r="AC15" s="145">
        <v>8.4000000000000005E-2</v>
      </c>
      <c r="AD15" s="145">
        <v>7.0000000000000001E-3</v>
      </c>
      <c r="AE15" s="145">
        <v>7.0000000000000001E-3</v>
      </c>
      <c r="AF15" s="145">
        <v>8.9999999999999993E-3</v>
      </c>
      <c r="AG15" s="145">
        <v>0.01</v>
      </c>
      <c r="AH15" s="39"/>
    </row>
    <row r="16" spans="1:34" ht="56.25" x14ac:dyDescent="0.2">
      <c r="A16" s="122"/>
      <c r="C16" s="121" t="s">
        <v>80</v>
      </c>
      <c r="D16" t="s">
        <v>114</v>
      </c>
      <c r="E16" s="44" t="s">
        <v>76</v>
      </c>
      <c r="F16" s="146"/>
      <c r="G16" s="146">
        <v>162094.9</v>
      </c>
      <c r="H16" s="146">
        <v>149253</v>
      </c>
      <c r="I16" s="146">
        <f>I12*'נתונים מרכזייםb '!G28</f>
        <v>143891.1</v>
      </c>
      <c r="J16" s="146">
        <f>J12*'נתונים מרכזייםb '!H28</f>
        <v>142554</v>
      </c>
      <c r="K16" s="146">
        <f>K12*'נתונים מרכזייםb '!I28</f>
        <v>168641.2</v>
      </c>
      <c r="L16" s="146">
        <f>L12*'נתונים מרכזייםb '!J28</f>
        <v>137808.80000000002</v>
      </c>
      <c r="M16" s="146">
        <f>M12*'נתונים מרכזייםb '!K28</f>
        <v>135243</v>
      </c>
      <c r="N16" s="146">
        <f>N12*'נתונים מרכזייםb '!L28</f>
        <v>132332.68203309696</v>
      </c>
      <c r="O16" s="146">
        <f>O12*'נתונים מרכזייםb '!M28</f>
        <v>132663.4985221675</v>
      </c>
      <c r="P16" s="146">
        <f>P12*'נתונים מרכזייםb '!N28</f>
        <v>140715.53407193322</v>
      </c>
      <c r="Q16" s="146">
        <f>Q12*'נתונים מרכזייםb '!O28</f>
        <v>129273.15075806344</v>
      </c>
      <c r="R16" s="146">
        <f>R12*'נתונים מרכזייםb '!P28</f>
        <v>173481.35290148444</v>
      </c>
      <c r="S16" s="146">
        <f>S12*'נתונים מרכזייםb '!Q28</f>
        <v>138360.59839834133</v>
      </c>
      <c r="T16" s="146">
        <f>T12*'נתונים מרכזייםb '!R28</f>
        <v>151633.14502164503</v>
      </c>
      <c r="U16" s="146">
        <f>U12*'נתונים מרכזייםb '!S28</f>
        <v>119729.32057835645</v>
      </c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39"/>
    </row>
    <row r="17" spans="1:34" ht="18.75" x14ac:dyDescent="0.2">
      <c r="A17" s="122"/>
      <c r="C17" s="122"/>
      <c r="E17" s="45" t="s">
        <v>77</v>
      </c>
      <c r="F17" s="146"/>
      <c r="G17" s="146">
        <v>553356</v>
      </c>
      <c r="H17" s="146">
        <v>533866.5</v>
      </c>
      <c r="I17" s="146">
        <f>I13*'נתונים מרכזייםb '!G28</f>
        <v>521999.1</v>
      </c>
      <c r="J17" s="146">
        <f>J13*'נתונים מרכזייםb '!H28</f>
        <v>508236</v>
      </c>
      <c r="K17" s="146">
        <f>K13*'נתונים מרכזייםb '!I28</f>
        <v>501810.39999999997</v>
      </c>
      <c r="L17" s="146">
        <f>L13*'נתונים מרכזייםb '!J28</f>
        <v>515769.7</v>
      </c>
      <c r="M17" s="146">
        <f>M13*'נתונים מרכזייםb '!K28</f>
        <v>487876.6</v>
      </c>
      <c r="N17" s="146">
        <f>N13*'נתונים מרכזייםb '!L28</f>
        <v>483903.09101654851</v>
      </c>
      <c r="O17" s="146">
        <f>O13*'נתונים מרכזייםb '!M28</f>
        <v>479172.63645320194</v>
      </c>
      <c r="P17" s="146">
        <f>P13*'נתונים מרכזייםb '!N28</f>
        <v>469726.67488760437</v>
      </c>
      <c r="Q17" s="146">
        <f>Q13*'נתונים מרכזייםb '!O28</f>
        <v>466595.27851738525</v>
      </c>
      <c r="R17" s="146">
        <f>R13*'נתונים מרכזייםb '!P28</f>
        <v>426268.46712936176</v>
      </c>
      <c r="S17" s="146">
        <f>S13*'נתונים מרכזייםb '!Q28</f>
        <v>469646.53822535579</v>
      </c>
      <c r="T17" s="146">
        <f>T13*'נתונים מרכזייםb '!R28</f>
        <v>433377.3112554113</v>
      </c>
      <c r="U17" s="146">
        <f>U13*'נתונים מרכזייםb '!S28</f>
        <v>459449.10010556295</v>
      </c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41"/>
    </row>
    <row r="18" spans="1:34" ht="37.5" x14ac:dyDescent="0.2">
      <c r="A18" s="122"/>
      <c r="C18" s="122"/>
      <c r="E18" s="45" t="s">
        <v>78</v>
      </c>
      <c r="F18" s="146"/>
      <c r="G18" s="146">
        <v>297518.40000000002</v>
      </c>
      <c r="H18" s="146">
        <v>314579.40000000002</v>
      </c>
      <c r="I18" s="146">
        <f>I14*'נתונים מרכזייםb '!G28</f>
        <v>312989.39999999997</v>
      </c>
      <c r="J18" s="146">
        <f>J14*'נתונים מרכזייםb '!H28</f>
        <v>304735</v>
      </c>
      <c r="K18" s="146">
        <f>K14*'נתונים מרכזייםb '!I28</f>
        <v>288952.30000000005</v>
      </c>
      <c r="L18" s="146">
        <f>L14*'נתונים מרכזייםb '!J28</f>
        <v>301963.39999999997</v>
      </c>
      <c r="M18" s="146">
        <f>M14*'נתונים מרכזייםb '!K28</f>
        <v>240432</v>
      </c>
      <c r="N18" s="146">
        <f>N14*'נתונים מרכזייםb '!L28</f>
        <v>290341.85460992908</v>
      </c>
      <c r="O18" s="146">
        <f>O14*'נתונים מרכזייםb '!M28</f>
        <v>289087.62364532019</v>
      </c>
      <c r="P18" s="146">
        <f>P14*'נתונים מרכזייםb '!N28</f>
        <v>311801.32729608222</v>
      </c>
      <c r="Q18" s="146">
        <f>Q14*'נתונים מרכזייםb '!O28</f>
        <v>325202.76987575332</v>
      </c>
      <c r="R18" s="146">
        <f>R14*'נתונים מרכזייםb '!P28</f>
        <v>343988.73975322914</v>
      </c>
      <c r="S18" s="146">
        <f>S14*'נתונים מרכזייםb '!Q28</f>
        <v>273798.08556291496</v>
      </c>
      <c r="T18" s="146">
        <f>T14*'נתונים מרכזייםb '!R28</f>
        <v>344353.98095238098</v>
      </c>
      <c r="U18" s="146">
        <f>U14*'נתונים מרכזייםb '!S28</f>
        <v>310517.50621541229</v>
      </c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42"/>
    </row>
    <row r="19" spans="1:34" ht="18.75" x14ac:dyDescent="0.2">
      <c r="A19" s="122"/>
      <c r="C19" s="122"/>
      <c r="E19" s="45" t="s">
        <v>79</v>
      </c>
      <c r="F19" s="146"/>
      <c r="G19" s="146">
        <v>62330.7</v>
      </c>
      <c r="H19" s="146">
        <v>150401.1</v>
      </c>
      <c r="I19" s="146">
        <f>I15*'נתונים מרכזייםb '!G28</f>
        <v>71420.400000000009</v>
      </c>
      <c r="J19" s="146">
        <f>J15*'נתונים מרכזייםb '!H28</f>
        <v>77475</v>
      </c>
      <c r="K19" s="146">
        <f>K15*'נתונים מרכזייםb '!I28</f>
        <v>68896.100000000006</v>
      </c>
      <c r="L19" s="146">
        <f>L15*'נתונים מרכזייםb '!J28</f>
        <v>56744.800000000003</v>
      </c>
      <c r="M19" s="146">
        <f>M15*'נתונים מרכזייםb '!K28</f>
        <v>51091.799999999996</v>
      </c>
      <c r="N19" s="146">
        <f>N15*'נתונים מרכזייםb '!L28</f>
        <v>80979.700945626493</v>
      </c>
      <c r="O19" s="146">
        <f>O15*'נתונים מרכזייםb '!M28</f>
        <v>89102.34975369458</v>
      </c>
      <c r="P19" s="146">
        <f>P15*'נתונים מרכזייםb '!N28</f>
        <v>90098.435484906862</v>
      </c>
      <c r="Q19" s="146">
        <f>Q15*'נתונים מרכזייםb '!O28</f>
        <v>88875.291146168602</v>
      </c>
      <c r="R19" s="146">
        <f>R15*'נתונים מרכזייםb '!P28</f>
        <v>47583.456795835737</v>
      </c>
      <c r="S19" s="146">
        <f>S15*'נתונים מרכזייםb '!Q28</f>
        <v>90616.448246801025</v>
      </c>
      <c r="T19" s="146">
        <f>T15*'נתונים מרכזייםb '!R28</f>
        <v>48913.91774891776</v>
      </c>
      <c r="U19" s="146">
        <f>U15*'נתונים מרכזייםb '!S28</f>
        <v>83713.183493810197</v>
      </c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42"/>
    </row>
    <row r="20" spans="1:34" ht="19.5" thickBot="1" x14ac:dyDescent="0.25">
      <c r="A20" s="122"/>
      <c r="C20" s="122"/>
      <c r="E20" s="46" t="s">
        <v>38</v>
      </c>
      <c r="F20" s="146"/>
      <c r="G20" s="146">
        <v>1075300</v>
      </c>
      <c r="H20" s="146">
        <v>1148100</v>
      </c>
      <c r="I20" s="146">
        <f>'נתונים מרכזייםb '!G28</f>
        <v>1050300</v>
      </c>
      <c r="J20" s="146">
        <f>'נתונים מרכזייםb '!H28</f>
        <v>1033000</v>
      </c>
      <c r="K20" s="146">
        <f>'נתונים מרכזייםb '!I28</f>
        <v>1028300</v>
      </c>
      <c r="L20" s="146">
        <f>'נתונים מרכזייםb '!J28</f>
        <v>1013300</v>
      </c>
      <c r="M20" s="146">
        <f>'נתונים מרכזייםb '!K28</f>
        <v>1001800</v>
      </c>
      <c r="N20" s="146">
        <f>'נתונים מרכזייםb '!L28</f>
        <v>987557.3286052011</v>
      </c>
      <c r="O20" s="146">
        <f>'נתונים מרכזייםb '!M28</f>
        <v>990026.10837438423</v>
      </c>
      <c r="P20" s="146">
        <f>'נתונים מרכזייםb '!N28</f>
        <v>1012341.9717405266</v>
      </c>
      <c r="Q20" s="146">
        <f>'נתונים מרכזייםb '!O28</f>
        <v>1009946.4902973706</v>
      </c>
      <c r="R20" s="146">
        <f>'נתונים מרכזייםb '!P28</f>
        <v>991322.01657991111</v>
      </c>
      <c r="S20" s="146">
        <f>'נתונים מרכזייםb '!Q28</f>
        <v>974370.41125592496</v>
      </c>
      <c r="T20" s="146">
        <f>'נתונים מרכזייםb '!R28</f>
        <v>978278.35497835511</v>
      </c>
      <c r="U20" s="146">
        <f>'נתונים מרכזייםb '!S28</f>
        <v>973409.11039314186</v>
      </c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42"/>
    </row>
    <row r="21" spans="1:34" ht="93.75" x14ac:dyDescent="0.2">
      <c r="A21" s="128" t="s">
        <v>81</v>
      </c>
      <c r="B21" t="s">
        <v>115</v>
      </c>
      <c r="C21" s="128" t="s">
        <v>75</v>
      </c>
      <c r="D21" t="s">
        <v>114</v>
      </c>
      <c r="E21" s="47" t="s">
        <v>76</v>
      </c>
      <c r="F21" s="141"/>
      <c r="G21" s="141">
        <v>0.16237439118174826</v>
      </c>
      <c r="H21" s="141">
        <v>0.161</v>
      </c>
      <c r="I21" s="141">
        <v>0.17599999999999999</v>
      </c>
      <c r="J21" s="141">
        <v>0.18</v>
      </c>
      <c r="K21" s="141">
        <v>0.17799999999999999</v>
      </c>
      <c r="L21" s="141">
        <v>0.20100000000000001</v>
      </c>
      <c r="M21" s="141">
        <v>0.20200000000000001</v>
      </c>
      <c r="N21" s="142">
        <v>0.22</v>
      </c>
      <c r="O21" s="142">
        <v>0.21</v>
      </c>
      <c r="P21" s="142">
        <v>0.19700000000000001</v>
      </c>
      <c r="Q21" s="142">
        <v>0.188</v>
      </c>
      <c r="R21" s="142">
        <v>0.128</v>
      </c>
      <c r="S21" s="143">
        <v>0.157</v>
      </c>
      <c r="T21" s="142">
        <v>0.128</v>
      </c>
      <c r="U21" s="142">
        <v>0.157</v>
      </c>
      <c r="V21" s="142">
        <v>0.161</v>
      </c>
      <c r="W21" s="142">
        <v>0.161</v>
      </c>
      <c r="X21" s="142">
        <v>0.152</v>
      </c>
      <c r="Y21" s="142">
        <v>0.14899999999999999</v>
      </c>
      <c r="Z21" s="142">
        <v>0.66300000000000003</v>
      </c>
      <c r="AA21" s="142">
        <v>6.8000000000000005E-2</v>
      </c>
      <c r="AB21" s="142">
        <v>0.05</v>
      </c>
      <c r="AC21" s="142">
        <v>5.2999999999999999E-2</v>
      </c>
      <c r="AD21" s="142">
        <v>2.3E-2</v>
      </c>
      <c r="AE21" s="142">
        <v>2.3E-2</v>
      </c>
      <c r="AF21" s="142">
        <v>2.4E-2</v>
      </c>
      <c r="AG21" s="142">
        <v>2.5000000000000001E-2</v>
      </c>
      <c r="AH21" s="42"/>
    </row>
    <row r="22" spans="1:34" ht="18.75" x14ac:dyDescent="0.2">
      <c r="A22" s="129"/>
      <c r="C22" s="129"/>
      <c r="E22" s="47" t="s">
        <v>77</v>
      </c>
      <c r="F22" s="141"/>
      <c r="G22" s="141">
        <v>0.37267264803896433</v>
      </c>
      <c r="H22" s="141">
        <v>0.36099999999999999</v>
      </c>
      <c r="I22" s="141">
        <v>0.373</v>
      </c>
      <c r="J22" s="141">
        <v>0.39200000000000002</v>
      </c>
      <c r="K22" s="141">
        <v>0.39400000000000002</v>
      </c>
      <c r="L22" s="141">
        <v>0.41</v>
      </c>
      <c r="M22" s="141">
        <v>0.40200000000000002</v>
      </c>
      <c r="N22" s="142">
        <v>0.40400000000000003</v>
      </c>
      <c r="O22" s="142">
        <v>0.43099999999999999</v>
      </c>
      <c r="P22" s="142">
        <v>0.41599999999999998</v>
      </c>
      <c r="Q22" s="142">
        <v>0.41499999999999998</v>
      </c>
      <c r="R22" s="142">
        <v>0.47899999999999998</v>
      </c>
      <c r="S22" s="143">
        <v>0.46400000000000002</v>
      </c>
      <c r="T22" s="142">
        <v>0.47299999999999998</v>
      </c>
      <c r="U22" s="142">
        <v>0.433</v>
      </c>
      <c r="V22" s="142">
        <v>0.435</v>
      </c>
      <c r="W22" s="142">
        <v>0.435</v>
      </c>
      <c r="X22" s="142">
        <v>0.42</v>
      </c>
      <c r="Y22" s="142">
        <v>0.443</v>
      </c>
      <c r="Z22" s="142">
        <v>0.625</v>
      </c>
      <c r="AA22" s="142">
        <v>0.61899999999999999</v>
      </c>
      <c r="AB22" s="142">
        <v>0.64100000000000001</v>
      </c>
      <c r="AC22" s="142">
        <v>0.66500000000000004</v>
      </c>
      <c r="AD22" s="142">
        <v>0.69499999999999995</v>
      </c>
      <c r="AE22" s="142">
        <v>0.69</v>
      </c>
      <c r="AF22" s="142">
        <v>0.67800000000000005</v>
      </c>
      <c r="AG22" s="142">
        <v>0.69099999999999995</v>
      </c>
      <c r="AH22" s="42"/>
    </row>
    <row r="23" spans="1:34" ht="18.75" customHeight="1" x14ac:dyDescent="0.2">
      <c r="A23" s="129"/>
      <c r="C23" s="129"/>
      <c r="E23" s="47" t="s">
        <v>78</v>
      </c>
      <c r="F23" s="141"/>
      <c r="G23" s="141">
        <v>0.26517572417328888</v>
      </c>
      <c r="H23" s="141">
        <v>0.27400000000000002</v>
      </c>
      <c r="I23" s="141">
        <v>0.29199999999999998</v>
      </c>
      <c r="J23" s="141">
        <v>0.27500000000000002</v>
      </c>
      <c r="K23" s="141">
        <v>0.27500000000000002</v>
      </c>
      <c r="L23" s="141">
        <v>0.33300000000000002</v>
      </c>
      <c r="M23" s="141">
        <v>0.33500000000000002</v>
      </c>
      <c r="N23" s="142">
        <v>0.32</v>
      </c>
      <c r="O23" s="142">
        <v>0.311</v>
      </c>
      <c r="P23" s="142">
        <v>0.33500000000000002</v>
      </c>
      <c r="Q23" s="142">
        <v>0.34799999999999998</v>
      </c>
      <c r="R23" s="142">
        <v>0.31</v>
      </c>
      <c r="S23" s="143">
        <v>0.33400000000000002</v>
      </c>
      <c r="T23" s="142">
        <v>0.31</v>
      </c>
      <c r="U23" s="142">
        <v>0.35699999999999998</v>
      </c>
      <c r="V23" s="142">
        <v>0.34699999999999998</v>
      </c>
      <c r="W23" s="142">
        <v>0.34699999999999998</v>
      </c>
      <c r="X23" s="142">
        <v>0.377</v>
      </c>
      <c r="Y23" s="142">
        <v>0.371</v>
      </c>
      <c r="Z23" s="142">
        <v>0.24199999999999999</v>
      </c>
      <c r="AA23" s="142">
        <v>0.23799999999999999</v>
      </c>
      <c r="AB23" s="142">
        <v>0.29099999999999998</v>
      </c>
      <c r="AC23" s="142">
        <v>0.26500000000000001</v>
      </c>
      <c r="AD23" s="142">
        <v>0.27100000000000002</v>
      </c>
      <c r="AE23" s="142">
        <v>0.26700000000000002</v>
      </c>
      <c r="AF23" s="142">
        <v>0.28699999999999998</v>
      </c>
      <c r="AG23" s="142">
        <v>0.27300000000000002</v>
      </c>
      <c r="AH23" s="39"/>
    </row>
    <row r="24" spans="1:34" ht="19.5" thickBot="1" x14ac:dyDescent="0.25">
      <c r="A24" s="129"/>
      <c r="C24" s="129"/>
      <c r="E24" s="47" t="s">
        <v>79</v>
      </c>
      <c r="F24" s="144"/>
      <c r="G24" s="144">
        <v>0.19977723660599847</v>
      </c>
      <c r="H24" s="144">
        <v>0.20399999999999999</v>
      </c>
      <c r="I24" s="144">
        <v>0.159</v>
      </c>
      <c r="J24" s="144">
        <v>0.153</v>
      </c>
      <c r="K24" s="144">
        <v>0.153</v>
      </c>
      <c r="L24" s="144">
        <v>5.6000000000000001E-2</v>
      </c>
      <c r="M24" s="144">
        <v>6.0999999999999999E-2</v>
      </c>
      <c r="N24" s="142">
        <v>5.6000000000000001E-2</v>
      </c>
      <c r="O24" s="142">
        <v>4.8000000000000001E-2</v>
      </c>
      <c r="P24" s="145">
        <v>5.1999999999999998E-2</v>
      </c>
      <c r="Q24" s="145">
        <v>4.9000000000000002E-2</v>
      </c>
      <c r="R24" s="142">
        <v>8.3000000000000004E-2</v>
      </c>
      <c r="S24" s="143">
        <v>4.4999999999999998E-2</v>
      </c>
      <c r="T24" s="145">
        <v>8.8999999999999996E-2</v>
      </c>
      <c r="U24" s="145">
        <v>5.2999999999999999E-2</v>
      </c>
      <c r="V24" s="142">
        <v>5.7000000000000002E-2</v>
      </c>
      <c r="W24" s="142">
        <v>5.7000000000000002E-2</v>
      </c>
      <c r="X24" s="145">
        <v>5.0999999999999997E-2</v>
      </c>
      <c r="Y24" s="145">
        <v>3.6999999999999998E-2</v>
      </c>
      <c r="Z24" s="145">
        <v>7.0000000000000007E-2</v>
      </c>
      <c r="AA24" s="145">
        <v>7.4999999999999997E-2</v>
      </c>
      <c r="AB24" s="145">
        <v>1.7999999999999999E-2</v>
      </c>
      <c r="AC24" s="145">
        <v>1.7000000000000001E-2</v>
      </c>
      <c r="AD24" s="145">
        <v>1.0999999999999999E-2</v>
      </c>
      <c r="AE24" s="145">
        <v>0.02</v>
      </c>
      <c r="AF24" s="145">
        <v>1.0999999999999999E-2</v>
      </c>
      <c r="AG24" s="145">
        <v>1.0999999999999999E-2</v>
      </c>
      <c r="AH24" s="39"/>
    </row>
    <row r="25" spans="1:34" ht="56.25" x14ac:dyDescent="0.2">
      <c r="A25" s="129"/>
      <c r="C25" s="128" t="s">
        <v>80</v>
      </c>
      <c r="D25" t="s">
        <v>114</v>
      </c>
      <c r="E25" s="48" t="s">
        <v>76</v>
      </c>
      <c r="F25" s="148"/>
      <c r="G25" s="148">
        <v>126684.5</v>
      </c>
      <c r="H25" s="148">
        <v>126256.2</v>
      </c>
      <c r="I25" s="148">
        <f>I21*'נתונים מרכזייםb '!G17</f>
        <v>127353.59999999999</v>
      </c>
      <c r="J25" s="148">
        <f>J21*'נתונים מרכזייםb '!H17</f>
        <v>124326</v>
      </c>
      <c r="K25" s="148">
        <f>K21*'נתונים מרכזייםb '!I17</f>
        <v>122392.79999999999</v>
      </c>
      <c r="L25" s="148">
        <f>L21*'נתונים מרכזייםb '!J17</f>
        <v>138750.30000000002</v>
      </c>
      <c r="M25" s="148">
        <f>M21*'נתונים מרכזייםb '!K17</f>
        <v>139481</v>
      </c>
      <c r="N25" s="148">
        <f>N21*'נתונים מרכזייםb '!L17</f>
        <v>152440.57525083615</v>
      </c>
      <c r="O25" s="148">
        <f>O21*'נתונים מרכזייםb '!M17</f>
        <v>145211.7729306379</v>
      </c>
      <c r="P25" s="148">
        <f>P21*'נתונים מרכזייםb '!N17</f>
        <v>136287.51717752614</v>
      </c>
      <c r="Q25" s="148">
        <f>Q21*'נתונים מרכזייםb '!O17</f>
        <v>125704.27363783086</v>
      </c>
      <c r="R25" s="148">
        <f>R21*'נתונים מרכזייםb '!P17</f>
        <v>83212.400795999944</v>
      </c>
      <c r="S25" s="148">
        <f>S21*'נתונים מרכזייםb '!Q17</f>
        <v>99934.06803636215</v>
      </c>
      <c r="T25" s="148">
        <f>T21*'נתונים מרכזייםb '!R17</f>
        <v>83848.603115264807</v>
      </c>
      <c r="U25" s="148">
        <f>U21*'נתונים מרכזייםb '!S17</f>
        <v>100444.80956333454</v>
      </c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39"/>
    </row>
    <row r="26" spans="1:34" ht="18.75" x14ac:dyDescent="0.2">
      <c r="A26" s="129"/>
      <c r="C26" s="129"/>
      <c r="E26" s="47" t="s">
        <v>77</v>
      </c>
      <c r="F26" s="148"/>
      <c r="G26" s="148">
        <v>290759.19999999995</v>
      </c>
      <c r="H26" s="148">
        <v>283096.2</v>
      </c>
      <c r="I26" s="148">
        <f>I22*'נתונים מרכזייםb '!G17</f>
        <v>269902.8</v>
      </c>
      <c r="J26" s="148">
        <f>J22*'נתונים מרכזייםb '!H17</f>
        <v>270754.40000000002</v>
      </c>
      <c r="K26" s="148">
        <f>K22*'נתונים מרכזייםb '!I17</f>
        <v>270914.40000000002</v>
      </c>
      <c r="L26" s="148">
        <f>L22*'נתונים מרכזייםb '!J17</f>
        <v>283023</v>
      </c>
      <c r="M26" s="148">
        <f>M22*'נתונים מרכזייםb '!K17</f>
        <v>277581</v>
      </c>
      <c r="N26" s="148">
        <f>N22*'נתונים מרכזייםb '!L17</f>
        <v>279936.32909699</v>
      </c>
      <c r="O26" s="148">
        <f>O22*'נתונים מרכזייםb '!M17</f>
        <v>298029.87682430923</v>
      </c>
      <c r="P26" s="148">
        <f>P22*'נתונים מרכזייםb '!N17</f>
        <v>287794.96013122273</v>
      </c>
      <c r="Q26" s="148">
        <f>Q22*'נתונים מרכזייםb '!O17</f>
        <v>277485.49765797768</v>
      </c>
      <c r="R26" s="148">
        <f>R22*'נתונים מרכזייםb '!P17</f>
        <v>311396.40610378102</v>
      </c>
      <c r="S26" s="148">
        <f>S22*'נתונים מרכזייםb '!Q17</f>
        <v>295346.54502466269</v>
      </c>
      <c r="T26" s="148">
        <f>T22*'נתונים מרכזייםb '!R17</f>
        <v>309846.79119937698</v>
      </c>
      <c r="U26" s="148">
        <f>U22*'נתונים מרכזייםb '!S17</f>
        <v>277022.94612053409</v>
      </c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41"/>
    </row>
    <row r="27" spans="1:34" ht="18.75" customHeight="1" x14ac:dyDescent="0.2">
      <c r="A27" s="129"/>
      <c r="C27" s="129"/>
      <c r="E27" s="47" t="s">
        <v>78</v>
      </c>
      <c r="F27" s="148"/>
      <c r="G27" s="148">
        <v>206890.09999999998</v>
      </c>
      <c r="H27" s="148">
        <v>214870.80000000002</v>
      </c>
      <c r="I27" s="148">
        <f>I23*'נתונים מרכזייםb '!G17</f>
        <v>211291.19999999998</v>
      </c>
      <c r="J27" s="148">
        <f>J23*'נתונים מרכזייםb '!H17</f>
        <v>189942.50000000003</v>
      </c>
      <c r="K27" s="148">
        <f>K23*'נתונים מרכזייםb '!I17</f>
        <v>189090.00000000003</v>
      </c>
      <c r="L27" s="148">
        <f>L23*'נתונים מרכזייםb '!J17</f>
        <v>229869.90000000002</v>
      </c>
      <c r="M27" s="148">
        <f>M23*'נתונים מרכזייםb '!K17</f>
        <v>231317.5</v>
      </c>
      <c r="N27" s="148">
        <f>N23*'נתונים מרכזייםb '!L17</f>
        <v>221731.74581939803</v>
      </c>
      <c r="O27" s="148">
        <f>O23*'נתונים מרכזייםb '!M17</f>
        <v>215051.72086394471</v>
      </c>
      <c r="P27" s="148">
        <f>P23*'נתונים מרכזייםb '!N17</f>
        <v>231757.96068259524</v>
      </c>
      <c r="Q27" s="148">
        <f>Q23*'נתונים מרכזייםb '!O17</f>
        <v>232686.63418066563</v>
      </c>
      <c r="R27" s="148">
        <f>R23*'נתונים מרכזייםb '!P17</f>
        <v>201530.03317781235</v>
      </c>
      <c r="S27" s="148">
        <f>S23*'נתונים מרכזייםb '!Q17</f>
        <v>212598.59059964944</v>
      </c>
      <c r="T27" s="148">
        <f>T23*'נתונים מרכזייםb '!R17</f>
        <v>203070.83566978195</v>
      </c>
      <c r="U27" s="148">
        <f>U23*'נתונים מרכזייםb '!S17</f>
        <v>228399.98098159506</v>
      </c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42"/>
    </row>
    <row r="28" spans="1:34" ht="18.75" x14ac:dyDescent="0.2">
      <c r="A28" s="129"/>
      <c r="C28" s="129"/>
      <c r="E28" s="47" t="s">
        <v>79</v>
      </c>
      <c r="F28" s="148"/>
      <c r="G28" s="148">
        <v>155866.20000000001</v>
      </c>
      <c r="H28" s="148">
        <v>159976.79999999999</v>
      </c>
      <c r="I28" s="148">
        <f>I24*'נתונים מרכזייםb '!G17</f>
        <v>115052.40000000001</v>
      </c>
      <c r="J28" s="148">
        <f>J24*'נתונים מרכזייםb '!H17</f>
        <v>105677.09999999999</v>
      </c>
      <c r="K28" s="148">
        <f>K24*'נתונים מרכזייםb '!I17</f>
        <v>105202.8</v>
      </c>
      <c r="L28" s="148">
        <f>L24*'נתונים מרכזייםb '!J17</f>
        <v>38656.800000000003</v>
      </c>
      <c r="M28" s="148">
        <f>M24*'נתונים מרכזייםb '!K17</f>
        <v>42120.5</v>
      </c>
      <c r="N28" s="148">
        <f>N24*'נתונים מרכזייםb '!L17</f>
        <v>38803.055518394656</v>
      </c>
      <c r="O28" s="148">
        <f>O24*'נתונים מרכזייםb '!M17</f>
        <v>33191.262384145812</v>
      </c>
      <c r="P28" s="148">
        <f>P24*'נתונים מרכזייםb '!N17</f>
        <v>35974.370016402841</v>
      </c>
      <c r="Q28" s="148">
        <f>Q24*'נתונים מרכזייםb '!O17</f>
        <v>32763.34791624315</v>
      </c>
      <c r="R28" s="148">
        <f>R24*'נתונים מרכזייםb '!P17</f>
        <v>53958.041141156216</v>
      </c>
      <c r="S28" s="148">
        <f>S24*'נתונים מרכזייםb '!Q17</f>
        <v>28643.522685581509</v>
      </c>
      <c r="T28" s="148">
        <f>T24*'נתונים מרכזייםb '!R17</f>
        <v>58300.981853582554</v>
      </c>
      <c r="U28" s="148">
        <f>U24*'נתונים מרכזייםb '!S17</f>
        <v>33908.120425839043</v>
      </c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42"/>
    </row>
    <row r="29" spans="1:34" ht="19.5" thickBot="1" x14ac:dyDescent="0.25">
      <c r="A29" s="130"/>
      <c r="C29" s="130"/>
      <c r="E29" s="49" t="s">
        <v>38</v>
      </c>
      <c r="F29" s="148"/>
      <c r="G29" s="148">
        <v>780200</v>
      </c>
      <c r="H29" s="148">
        <v>784200</v>
      </c>
      <c r="I29" s="148">
        <f>'נתונים מרכזייםb '!G17</f>
        <v>723600</v>
      </c>
      <c r="J29" s="148">
        <f>'נתונים מרכזייםb '!H17</f>
        <v>690700</v>
      </c>
      <c r="K29" s="148">
        <f>'נתונים מרכזייםb '!I17</f>
        <v>687600</v>
      </c>
      <c r="L29" s="148">
        <f>'נתונים מרכזייםb '!J17</f>
        <v>690300</v>
      </c>
      <c r="M29" s="148">
        <f>'נתונים מרכזייםb '!K17</f>
        <v>690500</v>
      </c>
      <c r="N29" s="148">
        <f>'נתונים מרכזייםb '!L17</f>
        <v>692911.7056856188</v>
      </c>
      <c r="O29" s="148">
        <f>'נתונים מרכזייםb '!M17</f>
        <v>691484.63300303766</v>
      </c>
      <c r="P29" s="148">
        <f>'נתונים מרכזייםb '!N17</f>
        <v>691814.80800774693</v>
      </c>
      <c r="Q29" s="148">
        <f>'נתונים מרכזייםb '!O17</f>
        <v>668639.75339271734</v>
      </c>
      <c r="R29" s="148">
        <f>'נתונים מרכזייםb '!P17</f>
        <v>650096.88121874956</v>
      </c>
      <c r="S29" s="148">
        <f>'נתונים מרכזייםb '!Q17</f>
        <v>636522.72634625575</v>
      </c>
      <c r="T29" s="148">
        <f>'נתונים מרכזייםb '!R17</f>
        <v>655067.21183800627</v>
      </c>
      <c r="U29" s="148">
        <f>'נתונים מרכזייםb '!S17</f>
        <v>639775.85709130275</v>
      </c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42"/>
    </row>
    <row r="30" spans="1:34" x14ac:dyDescent="0.2">
      <c r="AF30" s="42"/>
      <c r="AG30" s="42"/>
      <c r="AH30" s="42"/>
    </row>
    <row r="31" spans="1:34" x14ac:dyDescent="0.2">
      <c r="AF31" s="42"/>
      <c r="AG31" s="42"/>
      <c r="AH31" s="42"/>
    </row>
    <row r="32" spans="1:34" x14ac:dyDescent="0.2">
      <c r="A32" s="37"/>
      <c r="B32" s="37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</row>
    <row r="33" spans="1:34" x14ac:dyDescent="0.2">
      <c r="AA33" s="37"/>
      <c r="AB33" s="37"/>
      <c r="AC33" s="37"/>
      <c r="AD33" s="37"/>
      <c r="AE33" s="37"/>
      <c r="AF33" s="37"/>
      <c r="AG33" s="37"/>
      <c r="AH33" s="37"/>
    </row>
    <row r="35" spans="1:34" x14ac:dyDescent="0.2"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</row>
    <row r="37" spans="1:34" x14ac:dyDescent="0.2">
      <c r="A37" s="53"/>
    </row>
    <row r="38" spans="1:34" x14ac:dyDescent="0.2">
      <c r="A38" s="53"/>
      <c r="AA38" s="37"/>
      <c r="AB38" s="37"/>
      <c r="AC38" s="37"/>
      <c r="AD38" s="37"/>
      <c r="AE38" s="37"/>
      <c r="AF38" s="37"/>
      <c r="AG38" s="37"/>
      <c r="AH38" s="37"/>
    </row>
    <row r="39" spans="1:34" x14ac:dyDescent="0.2">
      <c r="A39" s="53"/>
      <c r="AA39" s="37"/>
      <c r="AB39" s="37"/>
      <c r="AC39" s="37"/>
      <c r="AD39" s="37"/>
      <c r="AE39" s="37"/>
      <c r="AF39" s="37"/>
      <c r="AG39" s="37"/>
      <c r="AH39" s="37"/>
    </row>
    <row r="40" spans="1:34" x14ac:dyDescent="0.2">
      <c r="A40" s="53"/>
      <c r="AA40" s="37"/>
      <c r="AB40" s="37"/>
      <c r="AC40" s="37"/>
      <c r="AD40" s="37"/>
      <c r="AE40" s="37"/>
      <c r="AF40" s="37"/>
      <c r="AG40" s="37"/>
      <c r="AH40" s="37"/>
    </row>
    <row r="41" spans="1:34" x14ac:dyDescent="0.2">
      <c r="A41" s="53"/>
      <c r="AA41" s="37"/>
      <c r="AB41" s="37"/>
      <c r="AC41" s="37"/>
      <c r="AD41" s="37"/>
      <c r="AE41" s="37"/>
      <c r="AF41" s="37"/>
      <c r="AG41" s="37"/>
      <c r="AH41" s="37"/>
    </row>
    <row r="42" spans="1:34" x14ac:dyDescent="0.2">
      <c r="A42" s="53"/>
      <c r="AA42" s="37"/>
      <c r="AB42" s="37"/>
      <c r="AC42" s="37"/>
      <c r="AD42" s="37"/>
      <c r="AE42" s="37"/>
      <c r="AF42" s="37"/>
      <c r="AG42" s="37"/>
      <c r="AH42" s="37"/>
    </row>
    <row r="43" spans="1:34" x14ac:dyDescent="0.2">
      <c r="A43" s="53"/>
      <c r="AA43" s="37"/>
      <c r="AB43" s="37"/>
      <c r="AC43" s="37"/>
      <c r="AD43" s="37"/>
      <c r="AE43" s="37"/>
      <c r="AF43" s="37"/>
      <c r="AG43" s="37"/>
      <c r="AH43" s="37"/>
    </row>
    <row r="44" spans="1:34" x14ac:dyDescent="0.2">
      <c r="A44" s="53"/>
      <c r="AA44" s="37"/>
      <c r="AB44" s="37"/>
      <c r="AC44" s="37"/>
      <c r="AD44" s="37"/>
      <c r="AE44" s="37"/>
      <c r="AF44" s="37"/>
      <c r="AG44" s="37"/>
      <c r="AH44" s="37"/>
    </row>
    <row r="45" spans="1:34" x14ac:dyDescent="0.2">
      <c r="A45" s="53"/>
      <c r="AA45" s="37"/>
      <c r="AB45" s="37"/>
      <c r="AC45" s="37"/>
      <c r="AD45" s="37"/>
      <c r="AE45" s="37"/>
      <c r="AF45" s="37"/>
      <c r="AG45" s="37"/>
      <c r="AH45" s="37"/>
    </row>
    <row r="46" spans="1:34" x14ac:dyDescent="0.2">
      <c r="A46" s="53"/>
      <c r="AA46" s="37"/>
      <c r="AB46" s="37"/>
      <c r="AC46" s="37"/>
      <c r="AD46" s="37"/>
      <c r="AE46" s="37"/>
      <c r="AF46" s="37"/>
      <c r="AG46" s="37"/>
      <c r="AH46" s="37"/>
    </row>
    <row r="47" spans="1:34" x14ac:dyDescent="0.2">
      <c r="A47" s="53"/>
      <c r="AA47" s="37"/>
      <c r="AB47" s="37"/>
      <c r="AC47" s="37"/>
      <c r="AD47" s="37"/>
      <c r="AE47" s="37"/>
      <c r="AF47" s="37"/>
      <c r="AG47" s="37"/>
      <c r="AH47" s="37"/>
    </row>
    <row r="48" spans="1:34" x14ac:dyDescent="0.2">
      <c r="A48" s="53"/>
      <c r="AA48" s="37"/>
      <c r="AB48" s="37"/>
      <c r="AC48" s="37"/>
      <c r="AD48" s="37"/>
      <c r="AE48" s="37"/>
      <c r="AF48" s="37"/>
      <c r="AG48" s="37"/>
      <c r="AH48" s="37"/>
    </row>
    <row r="49" spans="1:34" x14ac:dyDescent="0.2">
      <c r="A49" s="53"/>
      <c r="AA49" s="37"/>
      <c r="AB49" s="37"/>
      <c r="AC49" s="37"/>
      <c r="AD49" s="37"/>
      <c r="AE49" s="37"/>
      <c r="AF49" s="37"/>
      <c r="AG49" s="37"/>
      <c r="AH49" s="37"/>
    </row>
    <row r="50" spans="1:34" x14ac:dyDescent="0.2">
      <c r="A50" s="53"/>
      <c r="AA50" s="37"/>
      <c r="AB50" s="37"/>
      <c r="AC50" s="37"/>
      <c r="AD50" s="37"/>
      <c r="AE50" s="37"/>
      <c r="AF50" s="37"/>
      <c r="AG50" s="37"/>
      <c r="AH50" s="37"/>
    </row>
    <row r="51" spans="1:34" x14ac:dyDescent="0.2">
      <c r="A51" s="53"/>
      <c r="AA51" s="37"/>
      <c r="AB51" s="37"/>
      <c r="AC51" s="37"/>
      <c r="AD51" s="37"/>
      <c r="AE51" s="37"/>
      <c r="AF51" s="37"/>
      <c r="AG51" s="37"/>
      <c r="AH51" s="37"/>
    </row>
    <row r="52" spans="1:34" x14ac:dyDescent="0.2">
      <c r="A52" s="53"/>
      <c r="AA52" s="37"/>
      <c r="AB52" s="37"/>
      <c r="AC52" s="37"/>
      <c r="AD52" s="37"/>
      <c r="AE52" s="37"/>
      <c r="AF52" s="37"/>
      <c r="AG52" s="37"/>
      <c r="AH52" s="37"/>
    </row>
    <row r="53" spans="1:34" x14ac:dyDescent="0.2">
      <c r="A53" s="53"/>
      <c r="AA53" s="37"/>
      <c r="AB53" s="37"/>
      <c r="AC53" s="37"/>
      <c r="AD53" s="37"/>
      <c r="AE53" s="37"/>
      <c r="AF53" s="37"/>
      <c r="AG53" s="37"/>
      <c r="AH53" s="37"/>
    </row>
    <row r="54" spans="1:34" x14ac:dyDescent="0.2">
      <c r="A54" s="53"/>
      <c r="AA54" s="37"/>
      <c r="AB54" s="37"/>
      <c r="AC54" s="37"/>
      <c r="AD54" s="37"/>
      <c r="AE54" s="37"/>
      <c r="AF54" s="37"/>
      <c r="AG54" s="37"/>
      <c r="AH54" s="37"/>
    </row>
    <row r="55" spans="1:34" x14ac:dyDescent="0.2">
      <c r="A55" s="53"/>
      <c r="AA55" s="37"/>
      <c r="AB55" s="37"/>
      <c r="AC55" s="37"/>
      <c r="AD55" s="37"/>
      <c r="AE55" s="37"/>
      <c r="AF55" s="37"/>
      <c r="AG55" s="37"/>
      <c r="AH55" s="37"/>
    </row>
    <row r="56" spans="1:34" x14ac:dyDescent="0.2">
      <c r="A56" s="53"/>
      <c r="AA56" s="37"/>
      <c r="AB56" s="37"/>
      <c r="AC56" s="37"/>
      <c r="AD56" s="37"/>
      <c r="AE56" s="37"/>
      <c r="AF56" s="37"/>
      <c r="AG56" s="37"/>
      <c r="AH56" s="37"/>
    </row>
    <row r="57" spans="1:34" x14ac:dyDescent="0.2">
      <c r="A57" s="53"/>
      <c r="AA57" s="37"/>
      <c r="AB57" s="37"/>
      <c r="AC57" s="37"/>
      <c r="AD57" s="37"/>
      <c r="AE57" s="37"/>
      <c r="AF57" s="37"/>
      <c r="AG57" s="37"/>
      <c r="AH57" s="37"/>
    </row>
    <row r="58" spans="1:34" x14ac:dyDescent="0.2">
      <c r="A58" s="53"/>
      <c r="AA58" s="37"/>
      <c r="AB58" s="37"/>
      <c r="AC58" s="37"/>
      <c r="AD58" s="37"/>
      <c r="AE58" s="37"/>
      <c r="AF58" s="37"/>
      <c r="AG58" s="37"/>
      <c r="AH58" s="37"/>
    </row>
    <row r="59" spans="1:34" x14ac:dyDescent="0.2">
      <c r="A59" s="53"/>
      <c r="AA59" s="37"/>
      <c r="AB59" s="37"/>
      <c r="AC59" s="37"/>
      <c r="AD59" s="37"/>
      <c r="AE59" s="37"/>
      <c r="AF59" s="37"/>
      <c r="AG59" s="37"/>
      <c r="AH59" s="37"/>
    </row>
    <row r="60" spans="1:34" x14ac:dyDescent="0.2">
      <c r="A60" s="53"/>
      <c r="AA60" s="37"/>
      <c r="AB60" s="37"/>
      <c r="AC60" s="37"/>
      <c r="AD60" s="37"/>
      <c r="AE60" s="37"/>
      <c r="AF60" s="37"/>
      <c r="AG60" s="37"/>
      <c r="AH60" s="37"/>
    </row>
    <row r="61" spans="1:34" x14ac:dyDescent="0.2">
      <c r="AA61" s="37"/>
      <c r="AB61" s="37"/>
      <c r="AC61" s="37"/>
      <c r="AD61" s="37"/>
      <c r="AE61" s="37"/>
      <c r="AF61" s="37"/>
      <c r="AG61" s="37"/>
      <c r="AH61" s="37"/>
    </row>
    <row r="62" spans="1:34" x14ac:dyDescent="0.2">
      <c r="AA62" s="37"/>
      <c r="AB62" s="37"/>
      <c r="AC62" s="37"/>
      <c r="AD62" s="37"/>
      <c r="AE62" s="37"/>
      <c r="AF62" s="37"/>
      <c r="AG62" s="37"/>
      <c r="AH62" s="37"/>
    </row>
    <row r="63" spans="1:34" x14ac:dyDescent="0.2">
      <c r="A63" s="53"/>
      <c r="AA63" s="50" t="e">
        <f>AB63-AC63</f>
        <v>#DIV/0!</v>
      </c>
      <c r="AB63" s="50" t="e">
        <f>(1-AD63)*C63</f>
        <v>#DIV/0!</v>
      </c>
      <c r="AC63" s="50" t="e">
        <f>(1-AE63)*P63</f>
        <v>#DIV/0!</v>
      </c>
      <c r="AD63" s="41" t="e">
        <f>AVERAGE(C37:R37)</f>
        <v>#DIV/0!</v>
      </c>
      <c r="AE63" s="41" t="e">
        <f>AVERAGE(S37:V37)</f>
        <v>#DIV/0!</v>
      </c>
      <c r="AF63" s="37"/>
      <c r="AG63" s="37"/>
      <c r="AH63" s="37"/>
    </row>
    <row r="64" spans="1:34" x14ac:dyDescent="0.2">
      <c r="A64" s="53"/>
      <c r="AA64" s="50" t="e">
        <f>AB64-AC64</f>
        <v>#DIV/0!</v>
      </c>
      <c r="AB64" s="50" t="e">
        <f>(1-AD64)*C64</f>
        <v>#DIV/0!</v>
      </c>
      <c r="AC64" s="50" t="e">
        <f>(1-AE64)*P64</f>
        <v>#DIV/0!</v>
      </c>
      <c r="AD64" s="41" t="e">
        <f>AVERAGE(C38:R38)</f>
        <v>#DIV/0!</v>
      </c>
      <c r="AE64" s="41" t="e">
        <f>AVERAGE(S38:V38)</f>
        <v>#DIV/0!</v>
      </c>
      <c r="AF64" s="37"/>
      <c r="AG64" s="37"/>
      <c r="AH64" s="37"/>
    </row>
    <row r="65" spans="1:34" x14ac:dyDescent="0.2">
      <c r="A65" s="53"/>
      <c r="AA65" s="50" t="e">
        <f>AB65-AC65</f>
        <v>#DIV/0!</v>
      </c>
      <c r="AB65" s="50" t="e">
        <f>(1-AD65)*C65</f>
        <v>#DIV/0!</v>
      </c>
      <c r="AC65" s="50" t="e">
        <f>(1-AE65)*P65</f>
        <v>#DIV/0!</v>
      </c>
      <c r="AD65" s="41" t="e">
        <f>AVERAGE(C39:R39)</f>
        <v>#DIV/0!</v>
      </c>
      <c r="AE65" s="41" t="e">
        <f>AVERAGE(S39:V39)</f>
        <v>#DIV/0!</v>
      </c>
      <c r="AF65" s="37"/>
      <c r="AG65" s="37"/>
      <c r="AH65" s="37"/>
    </row>
    <row r="66" spans="1:34" x14ac:dyDescent="0.2">
      <c r="A66" s="53"/>
      <c r="AA66" s="50" t="e">
        <f>AB66-AC66</f>
        <v>#DIV/0!</v>
      </c>
      <c r="AB66" s="50" t="e">
        <f>(1-AD66)*C66</f>
        <v>#DIV/0!</v>
      </c>
      <c r="AC66" s="50" t="e">
        <f>(1-AE66)*P66</f>
        <v>#DIV/0!</v>
      </c>
      <c r="AD66" s="41" t="e">
        <f>AVERAGE(C40:R40)</f>
        <v>#DIV/0!</v>
      </c>
      <c r="AE66" s="41" t="e">
        <f>AVERAGE(S40:V40)</f>
        <v>#DIV/0!</v>
      </c>
      <c r="AF66" s="37"/>
      <c r="AG66" s="37"/>
      <c r="AH66" s="37"/>
    </row>
    <row r="67" spans="1:34" x14ac:dyDescent="0.2">
      <c r="A67" s="53"/>
      <c r="AA67" s="50" t="e">
        <f>AB67-AC67</f>
        <v>#DIV/0!</v>
      </c>
      <c r="AB67" s="50" t="e">
        <f>(1-AD67)*C67</f>
        <v>#DIV/0!</v>
      </c>
      <c r="AC67" s="50" t="e">
        <f>(1-AE67)*P67</f>
        <v>#DIV/0!</v>
      </c>
      <c r="AD67" s="41" t="e">
        <f>AVERAGE(C41:R41)</f>
        <v>#DIV/0!</v>
      </c>
      <c r="AE67" s="41" t="e">
        <f>AVERAGE(S41:V41)</f>
        <v>#DIV/0!</v>
      </c>
      <c r="AF67" s="37"/>
      <c r="AG67" s="37"/>
      <c r="AH67" s="37"/>
    </row>
    <row r="68" spans="1:34" x14ac:dyDescent="0.2">
      <c r="A68" s="53"/>
      <c r="AA68" s="37"/>
      <c r="AB68" s="37"/>
      <c r="AC68" s="37"/>
      <c r="AD68" s="37"/>
      <c r="AE68" s="37"/>
      <c r="AF68" s="37"/>
      <c r="AG68" s="37"/>
      <c r="AH68" s="37"/>
    </row>
    <row r="69" spans="1:34" x14ac:dyDescent="0.2">
      <c r="A69" s="53"/>
      <c r="AA69" s="37"/>
      <c r="AB69" s="37"/>
      <c r="AC69" s="37"/>
      <c r="AD69" s="37"/>
      <c r="AE69" s="37"/>
      <c r="AF69" s="37"/>
      <c r="AG69" s="37"/>
      <c r="AH69" s="37"/>
    </row>
    <row r="70" spans="1:34" x14ac:dyDescent="0.2">
      <c r="A70" s="53"/>
      <c r="AA70" s="37"/>
      <c r="AB70" s="37"/>
      <c r="AC70" s="37"/>
      <c r="AD70" s="37"/>
      <c r="AE70" s="37"/>
      <c r="AF70" s="37"/>
      <c r="AG70" s="37"/>
      <c r="AH70" s="37"/>
    </row>
    <row r="71" spans="1:34" x14ac:dyDescent="0.2">
      <c r="A71" s="53"/>
      <c r="AA71" s="37"/>
      <c r="AB71" s="37"/>
      <c r="AC71" s="37"/>
      <c r="AD71" s="37"/>
      <c r="AE71" s="37"/>
      <c r="AF71" s="37"/>
      <c r="AG71" s="37"/>
      <c r="AH71" s="37"/>
    </row>
    <row r="72" spans="1:34" x14ac:dyDescent="0.2">
      <c r="A72" s="53"/>
      <c r="AA72" s="37"/>
      <c r="AB72" s="37"/>
      <c r="AC72" s="37"/>
      <c r="AD72" s="37"/>
      <c r="AE72" s="37"/>
      <c r="AF72" s="37"/>
      <c r="AG72" s="37"/>
      <c r="AH72" s="37"/>
    </row>
    <row r="73" spans="1:34" x14ac:dyDescent="0.2">
      <c r="A73" s="53"/>
      <c r="AA73" s="37"/>
      <c r="AB73" s="37"/>
      <c r="AC73" s="37"/>
      <c r="AD73" s="37"/>
      <c r="AE73" s="37"/>
      <c r="AF73" s="37"/>
      <c r="AG73" s="37"/>
      <c r="AH73" s="37"/>
    </row>
    <row r="74" spans="1:34" x14ac:dyDescent="0.2">
      <c r="A74" s="53"/>
      <c r="AA74" s="37"/>
      <c r="AB74" s="37"/>
      <c r="AC74" s="37"/>
      <c r="AD74" s="37"/>
      <c r="AE74" s="37"/>
      <c r="AF74" s="37"/>
      <c r="AG74" s="37"/>
      <c r="AH74" s="37"/>
    </row>
    <row r="75" spans="1:34" x14ac:dyDescent="0.2">
      <c r="A75" s="53"/>
      <c r="AA75" s="37"/>
      <c r="AB75" s="37"/>
      <c r="AC75" s="37"/>
      <c r="AD75" s="37"/>
      <c r="AE75" s="37"/>
      <c r="AF75" s="37"/>
      <c r="AG75" s="37"/>
      <c r="AH75" s="37"/>
    </row>
    <row r="76" spans="1:34" x14ac:dyDescent="0.2">
      <c r="A76" s="53"/>
      <c r="AA76" s="37"/>
      <c r="AB76" s="37"/>
      <c r="AC76" s="37"/>
      <c r="AD76" s="37"/>
      <c r="AE76" s="37"/>
      <c r="AF76" s="37"/>
      <c r="AG76" s="37"/>
      <c r="AH76" s="37"/>
    </row>
    <row r="77" spans="1:34" x14ac:dyDescent="0.2">
      <c r="A77" s="53"/>
      <c r="AA77" s="37"/>
      <c r="AB77" s="37"/>
      <c r="AC77" s="37"/>
      <c r="AD77" s="37"/>
      <c r="AE77" s="37"/>
      <c r="AF77" s="37"/>
      <c r="AG77" s="37"/>
      <c r="AH77" s="37"/>
    </row>
    <row r="78" spans="1:34" x14ac:dyDescent="0.2">
      <c r="A78" s="53"/>
      <c r="AA78" s="37"/>
      <c r="AB78" s="37"/>
      <c r="AC78" s="37"/>
      <c r="AD78" s="37"/>
      <c r="AE78" s="37"/>
      <c r="AF78" s="37"/>
      <c r="AG78" s="37"/>
      <c r="AH78" s="37"/>
    </row>
    <row r="79" spans="1:34" x14ac:dyDescent="0.2">
      <c r="A79" s="53"/>
      <c r="AA79" s="37"/>
      <c r="AB79" s="37"/>
      <c r="AC79" s="37"/>
      <c r="AD79" s="37"/>
      <c r="AE79" s="37"/>
      <c r="AF79" s="37"/>
      <c r="AG79" s="37"/>
      <c r="AH79" s="37"/>
    </row>
    <row r="80" spans="1:34" x14ac:dyDescent="0.2">
      <c r="A80" s="53"/>
      <c r="AA80" s="37"/>
      <c r="AB80" s="37"/>
      <c r="AC80" s="37"/>
      <c r="AD80" s="37"/>
      <c r="AE80" s="37"/>
      <c r="AF80" s="37"/>
      <c r="AG80" s="37"/>
      <c r="AH80" s="37"/>
    </row>
    <row r="81" spans="1:34" x14ac:dyDescent="0.2">
      <c r="A81" s="53"/>
      <c r="AA81" s="37"/>
      <c r="AB81" s="37"/>
      <c r="AC81" s="37"/>
      <c r="AD81" s="37"/>
      <c r="AE81" s="37"/>
      <c r="AF81" s="37"/>
      <c r="AG81" s="37"/>
      <c r="AH81" s="37"/>
    </row>
    <row r="82" spans="1:34" x14ac:dyDescent="0.2">
      <c r="A82" s="53"/>
      <c r="AA82" s="37"/>
      <c r="AB82" s="37"/>
      <c r="AC82" s="37"/>
      <c r="AD82" s="37"/>
      <c r="AE82" s="37"/>
      <c r="AF82" s="37"/>
      <c r="AG82" s="37"/>
      <c r="AH82" s="37"/>
    </row>
    <row r="83" spans="1:34" x14ac:dyDescent="0.2">
      <c r="A83" s="53"/>
      <c r="AA83" s="37"/>
      <c r="AB83" s="37"/>
      <c r="AC83" s="37"/>
      <c r="AD83" s="37"/>
      <c r="AE83" s="37"/>
      <c r="AF83" s="37"/>
      <c r="AG83" s="37"/>
      <c r="AH83" s="37"/>
    </row>
    <row r="84" spans="1:34" x14ac:dyDescent="0.2">
      <c r="A84" s="53"/>
      <c r="AA84" s="37"/>
      <c r="AB84" s="37"/>
      <c r="AC84" s="37"/>
      <c r="AD84" s="37"/>
      <c r="AE84" s="37"/>
      <c r="AF84" s="37"/>
      <c r="AG84" s="37"/>
      <c r="AH84" s="37"/>
    </row>
    <row r="85" spans="1:34" x14ac:dyDescent="0.2">
      <c r="A85" s="53"/>
      <c r="AA85" s="37"/>
      <c r="AB85" s="37"/>
      <c r="AC85" s="37"/>
      <c r="AD85" s="37"/>
      <c r="AE85" s="37"/>
      <c r="AF85" s="37"/>
      <c r="AG85" s="37"/>
      <c r="AH85" s="37"/>
    </row>
    <row r="86" spans="1:34" x14ac:dyDescent="0.2">
      <c r="A86" s="53"/>
      <c r="AA86" s="37"/>
      <c r="AB86" s="37"/>
      <c r="AC86" s="37"/>
      <c r="AD86" s="37"/>
      <c r="AE86" s="37"/>
      <c r="AF86" s="37"/>
      <c r="AG86" s="37"/>
      <c r="AH86" s="37"/>
    </row>
    <row r="87" spans="1:34" x14ac:dyDescent="0.2">
      <c r="AA87" s="37"/>
      <c r="AB87" s="37"/>
      <c r="AC87" s="37"/>
      <c r="AD87" s="37"/>
      <c r="AE87" s="37"/>
      <c r="AF87" s="37"/>
      <c r="AG87" s="37"/>
      <c r="AH87" s="37"/>
    </row>
    <row r="88" spans="1:34" x14ac:dyDescent="0.2">
      <c r="A88" s="53"/>
      <c r="B88" s="53"/>
      <c r="AA88" s="37">
        <v>31.2</v>
      </c>
      <c r="AB88" s="37">
        <v>34.6</v>
      </c>
      <c r="AC88" s="37">
        <v>33.9</v>
      </c>
      <c r="AD88" s="37">
        <v>33.5</v>
      </c>
      <c r="AE88" s="37">
        <v>33.5</v>
      </c>
      <c r="AF88" s="37"/>
      <c r="AG88" s="37"/>
      <c r="AH88" s="37"/>
    </row>
    <row r="89" spans="1:34" x14ac:dyDescent="0.2">
      <c r="A89" s="53"/>
      <c r="B89" s="53"/>
      <c r="AA89" s="37"/>
      <c r="AB89" s="37"/>
      <c r="AC89" s="37"/>
      <c r="AD89" s="37"/>
      <c r="AE89" s="37"/>
      <c r="AF89" s="37"/>
      <c r="AG89" s="37"/>
      <c r="AH89" s="37"/>
    </row>
    <row r="90" spans="1:34" x14ac:dyDescent="0.2">
      <c r="A90" s="53"/>
      <c r="B90" s="53"/>
      <c r="AA90" s="37">
        <v>51.6</v>
      </c>
      <c r="AB90" s="37">
        <v>55.7</v>
      </c>
      <c r="AC90" s="37">
        <v>55.8</v>
      </c>
      <c r="AD90" s="37">
        <v>57.6</v>
      </c>
      <c r="AE90" s="37">
        <v>57.6</v>
      </c>
      <c r="AF90" s="37"/>
      <c r="AG90" s="37"/>
      <c r="AH90" s="37"/>
    </row>
    <row r="91" spans="1:34" x14ac:dyDescent="0.2">
      <c r="A91" s="53"/>
      <c r="B91" s="53"/>
      <c r="AA91" s="37">
        <v>17.2</v>
      </c>
      <c r="AB91" s="37">
        <v>9.6999999999999993</v>
      </c>
      <c r="AC91" s="37">
        <v>10.3</v>
      </c>
      <c r="AD91" s="37">
        <v>8.9</v>
      </c>
      <c r="AE91" s="37">
        <v>8.9</v>
      </c>
      <c r="AF91" s="37"/>
      <c r="AG91" s="37"/>
      <c r="AH91" s="37"/>
    </row>
    <row r="92" spans="1:34" x14ac:dyDescent="0.2">
      <c r="A92" s="53"/>
      <c r="B92" s="53"/>
      <c r="AA92" s="37"/>
      <c r="AB92" s="37"/>
      <c r="AC92" s="37"/>
      <c r="AD92" s="37"/>
      <c r="AE92" s="37"/>
      <c r="AF92" s="37"/>
      <c r="AG92" s="37"/>
      <c r="AH92" s="37"/>
    </row>
    <row r="93" spans="1:34" x14ac:dyDescent="0.2">
      <c r="A93" s="53"/>
      <c r="B93" s="53"/>
      <c r="AA93" s="37"/>
      <c r="AB93" s="37"/>
      <c r="AC93" s="37"/>
      <c r="AD93" s="37"/>
      <c r="AE93" s="37"/>
      <c r="AF93" s="37"/>
      <c r="AG93" s="37"/>
      <c r="AH93" s="37"/>
    </row>
    <row r="94" spans="1:34" x14ac:dyDescent="0.2">
      <c r="A94" s="53"/>
      <c r="B94" s="53"/>
      <c r="AA94" s="37"/>
      <c r="AB94" s="37"/>
      <c r="AC94" s="37"/>
      <c r="AD94" s="37"/>
      <c r="AE94" s="37"/>
      <c r="AF94" s="37"/>
      <c r="AG94" s="37"/>
      <c r="AH94" s="37"/>
    </row>
    <row r="95" spans="1:34" x14ac:dyDescent="0.2">
      <c r="A95" s="53"/>
      <c r="B95" s="53"/>
      <c r="AA95" s="37"/>
      <c r="AB95" s="37"/>
      <c r="AC95" s="37"/>
      <c r="AD95" s="37"/>
      <c r="AE95" s="37"/>
      <c r="AF95" s="37"/>
      <c r="AG95" s="37"/>
      <c r="AH95" s="37"/>
    </row>
    <row r="96" spans="1:34" x14ac:dyDescent="0.2">
      <c r="A96" s="53"/>
      <c r="B96" s="53"/>
      <c r="AA96" s="37"/>
      <c r="AB96" s="37"/>
      <c r="AC96" s="37"/>
      <c r="AD96" s="37"/>
      <c r="AE96" s="37"/>
      <c r="AF96" s="37"/>
      <c r="AG96" s="37"/>
      <c r="AH96" s="37"/>
    </row>
    <row r="97" spans="1:34" x14ac:dyDescent="0.2">
      <c r="A97" s="53"/>
      <c r="B97" s="53"/>
      <c r="AA97" s="37">
        <v>31.2</v>
      </c>
      <c r="AB97" s="37">
        <v>37.200000000000003</v>
      </c>
      <c r="AC97" s="37">
        <v>37.700000000000003</v>
      </c>
      <c r="AD97" s="37">
        <v>36.4</v>
      </c>
      <c r="AE97" s="37">
        <v>36.4</v>
      </c>
      <c r="AF97" s="37"/>
      <c r="AG97" s="37"/>
      <c r="AH97" s="37"/>
    </row>
    <row r="98" spans="1:34" x14ac:dyDescent="0.2">
      <c r="A98" s="53"/>
      <c r="B98" s="53"/>
      <c r="AA98" s="37"/>
      <c r="AB98" s="37"/>
      <c r="AC98" s="37"/>
      <c r="AD98" s="37"/>
      <c r="AE98" s="37"/>
      <c r="AF98" s="37"/>
      <c r="AG98" s="37"/>
      <c r="AH98" s="37"/>
    </row>
    <row r="99" spans="1:34" x14ac:dyDescent="0.2">
      <c r="A99" s="53"/>
      <c r="B99" s="53"/>
      <c r="AA99" s="37">
        <v>46.5</v>
      </c>
      <c r="AB99" s="37">
        <v>51.7</v>
      </c>
      <c r="AC99" s="37">
        <v>53.6</v>
      </c>
      <c r="AD99" s="37">
        <v>53.3</v>
      </c>
      <c r="AE99" s="37">
        <v>53.3</v>
      </c>
      <c r="AF99" s="37"/>
      <c r="AG99" s="37"/>
      <c r="AH99" s="37"/>
    </row>
    <row r="100" spans="1:34" x14ac:dyDescent="0.2">
      <c r="A100" s="53"/>
      <c r="B100" s="53"/>
      <c r="AA100" s="37">
        <v>22.3</v>
      </c>
      <c r="AB100" s="37">
        <v>11.1</v>
      </c>
      <c r="AC100" s="37">
        <v>8.6999999999999993</v>
      </c>
      <c r="AD100" s="37">
        <v>10.3</v>
      </c>
      <c r="AE100" s="37">
        <v>10.3</v>
      </c>
      <c r="AF100" s="37"/>
      <c r="AG100" s="37"/>
      <c r="AH100" s="37"/>
    </row>
    <row r="101" spans="1:34" x14ac:dyDescent="0.2">
      <c r="A101" s="53"/>
      <c r="B101" s="53"/>
      <c r="AA101" s="37"/>
      <c r="AB101" s="37"/>
      <c r="AC101" s="37"/>
      <c r="AD101" s="37"/>
      <c r="AE101" s="37"/>
      <c r="AF101" s="37"/>
      <c r="AG101" s="37"/>
      <c r="AH101" s="37"/>
    </row>
    <row r="102" spans="1:34" x14ac:dyDescent="0.2">
      <c r="A102" s="53"/>
      <c r="B102" s="53"/>
      <c r="AA102" s="37"/>
      <c r="AB102" s="37"/>
      <c r="AC102" s="37"/>
      <c r="AD102" s="37"/>
      <c r="AE102" s="37"/>
      <c r="AF102" s="37"/>
      <c r="AG102" s="37"/>
      <c r="AH102" s="37"/>
    </row>
    <row r="103" spans="1:34" x14ac:dyDescent="0.2">
      <c r="A103" s="53"/>
      <c r="B103" s="53"/>
      <c r="AA103" s="37"/>
      <c r="AB103" s="37"/>
      <c r="AC103" s="37"/>
      <c r="AD103" s="37"/>
      <c r="AE103" s="37"/>
      <c r="AF103" s="37"/>
      <c r="AG103" s="37"/>
      <c r="AH103" s="37"/>
    </row>
    <row r="104" spans="1:34" x14ac:dyDescent="0.2">
      <c r="A104" s="53"/>
      <c r="B104" s="53"/>
      <c r="AA104" s="37"/>
      <c r="AB104" s="37"/>
      <c r="AC104" s="37"/>
      <c r="AD104" s="37"/>
      <c r="AE104" s="37"/>
      <c r="AF104" s="37"/>
      <c r="AG104" s="37"/>
      <c r="AH104" s="37"/>
    </row>
    <row r="105" spans="1:34" x14ac:dyDescent="0.2">
      <c r="A105" s="53"/>
      <c r="B105" s="53"/>
      <c r="AA105" s="37"/>
      <c r="AB105" s="37"/>
      <c r="AC105" s="37"/>
      <c r="AD105" s="37"/>
      <c r="AE105" s="37"/>
      <c r="AF105" s="37"/>
      <c r="AG105" s="37"/>
      <c r="AH105" s="37"/>
    </row>
    <row r="106" spans="1:34" x14ac:dyDescent="0.2">
      <c r="A106" s="53"/>
      <c r="B106" s="53"/>
      <c r="AA106" s="37">
        <v>31.4</v>
      </c>
      <c r="AB106" s="37">
        <v>30.5</v>
      </c>
      <c r="AC106" s="37">
        <v>28.6</v>
      </c>
      <c r="AD106" s="37">
        <v>33.1</v>
      </c>
      <c r="AE106" s="37">
        <v>33.1</v>
      </c>
      <c r="AF106" s="37"/>
      <c r="AG106" s="37"/>
      <c r="AH106" s="37"/>
    </row>
    <row r="107" spans="1:34" x14ac:dyDescent="0.2">
      <c r="A107" s="53"/>
      <c r="B107" s="53"/>
      <c r="AA107" s="37"/>
      <c r="AB107" s="37"/>
      <c r="AC107" s="37"/>
      <c r="AD107" s="37"/>
      <c r="AE107" s="37"/>
      <c r="AF107" s="37"/>
      <c r="AG107" s="37"/>
      <c r="AH107" s="37"/>
    </row>
    <row r="108" spans="1:34" x14ac:dyDescent="0.2">
      <c r="A108" s="53"/>
      <c r="B108" s="53"/>
      <c r="AA108" s="37">
        <v>60</v>
      </c>
      <c r="AB108" s="37">
        <v>62</v>
      </c>
      <c r="AC108" s="37">
        <v>58.7</v>
      </c>
      <c r="AD108" s="37">
        <v>57.8</v>
      </c>
      <c r="AE108" s="37">
        <v>57.8</v>
      </c>
      <c r="AF108" s="37"/>
      <c r="AG108" s="37"/>
      <c r="AH108" s="37"/>
    </row>
    <row r="109" spans="1:34" x14ac:dyDescent="0.2">
      <c r="A109" s="53"/>
      <c r="B109" s="53"/>
      <c r="AA109" s="37">
        <v>8.6</v>
      </c>
      <c r="AB109" s="37">
        <v>7.5</v>
      </c>
      <c r="AC109" s="37">
        <v>12.7</v>
      </c>
      <c r="AD109" s="37">
        <v>9.1</v>
      </c>
      <c r="AE109" s="37">
        <v>9.1</v>
      </c>
      <c r="AF109" s="37"/>
      <c r="AG109" s="37"/>
      <c r="AH109" s="37"/>
    </row>
    <row r="110" spans="1:34" x14ac:dyDescent="0.2">
      <c r="A110" s="53"/>
      <c r="B110" s="53"/>
      <c r="AA110" s="37"/>
      <c r="AB110" s="37"/>
      <c r="AC110" s="37"/>
      <c r="AD110" s="37"/>
      <c r="AE110" s="37"/>
      <c r="AF110" s="37"/>
      <c r="AG110" s="37"/>
      <c r="AH110" s="37"/>
    </row>
    <row r="111" spans="1:34" x14ac:dyDescent="0.2">
      <c r="A111" s="53"/>
      <c r="B111" s="53"/>
      <c r="AA111" s="37"/>
      <c r="AB111" s="37"/>
      <c r="AC111" s="37"/>
      <c r="AD111" s="37"/>
      <c r="AE111" s="37"/>
      <c r="AF111" s="37"/>
      <c r="AG111" s="37"/>
      <c r="AH111" s="37"/>
    </row>
    <row r="112" spans="1:34" x14ac:dyDescent="0.2">
      <c r="A112" s="53"/>
      <c r="B112" s="53"/>
      <c r="AA112" s="37"/>
      <c r="AB112" s="37"/>
      <c r="AC112" s="37"/>
      <c r="AD112" s="37"/>
      <c r="AE112" s="37"/>
      <c r="AF112" s="37"/>
      <c r="AG112" s="37"/>
      <c r="AH112" s="37"/>
    </row>
    <row r="113" spans="1:34" x14ac:dyDescent="0.2">
      <c r="A113" s="53"/>
      <c r="B113" s="53"/>
      <c r="AA113" s="37"/>
      <c r="AB113" s="37"/>
      <c r="AC113" s="37"/>
      <c r="AD113" s="37"/>
      <c r="AE113" s="37"/>
      <c r="AF113" s="37"/>
      <c r="AG113" s="37"/>
      <c r="AH113" s="37"/>
    </row>
    <row r="114" spans="1:34" x14ac:dyDescent="0.2">
      <c r="A114" s="53"/>
      <c r="B114" s="53"/>
      <c r="AA114" s="37"/>
      <c r="AB114" s="37"/>
      <c r="AC114" s="37"/>
      <c r="AD114" s="37"/>
      <c r="AE114" s="37"/>
      <c r="AF114" s="37"/>
      <c r="AG114" s="37"/>
      <c r="AH114" s="37"/>
    </row>
    <row r="115" spans="1:34" x14ac:dyDescent="0.2">
      <c r="A115" s="53"/>
      <c r="B115" s="53"/>
      <c r="AA115" s="52">
        <v>0.06</v>
      </c>
      <c r="AB115" s="51">
        <v>4.2000000000000003E-2</v>
      </c>
      <c r="AC115" s="51">
        <v>4.5999999999999999E-2</v>
      </c>
      <c r="AD115" s="51">
        <v>4.3999999999999997E-2</v>
      </c>
      <c r="AE115" s="51">
        <v>4.3999999999999997E-2</v>
      </c>
      <c r="AF115" s="37"/>
      <c r="AG115" s="37"/>
      <c r="AH115" s="37"/>
    </row>
    <row r="116" spans="1:34" x14ac:dyDescent="0.2">
      <c r="A116" s="53"/>
      <c r="B116" s="53"/>
      <c r="AA116" s="52">
        <v>0.62</v>
      </c>
      <c r="AB116" s="51">
        <v>0.68500000000000005</v>
      </c>
      <c r="AC116" s="51">
        <v>0.68400000000000005</v>
      </c>
      <c r="AD116" s="51">
        <v>0.67600000000000005</v>
      </c>
      <c r="AE116" s="51">
        <v>0.67600000000000005</v>
      </c>
      <c r="AF116" s="37"/>
      <c r="AG116" s="37"/>
      <c r="AH116" s="37"/>
    </row>
    <row r="117" spans="1:34" x14ac:dyDescent="0.2">
      <c r="A117" s="53"/>
      <c r="B117" s="53"/>
      <c r="AA117" s="52">
        <v>0.26</v>
      </c>
      <c r="AB117" s="51">
        <v>0.26400000000000001</v>
      </c>
      <c r="AC117" s="51">
        <v>0.25800000000000001</v>
      </c>
      <c r="AD117" s="52">
        <v>0.27</v>
      </c>
      <c r="AE117" s="52">
        <v>0.27</v>
      </c>
      <c r="AF117" s="37"/>
      <c r="AG117" s="37"/>
      <c r="AH117" s="37"/>
    </row>
    <row r="118" spans="1:34" x14ac:dyDescent="0.2">
      <c r="A118" s="53"/>
      <c r="B118" s="53"/>
      <c r="AA118" s="52">
        <v>0.06</v>
      </c>
      <c r="AB118" s="51">
        <v>8.9999999999999993E-3</v>
      </c>
      <c r="AC118" s="51">
        <v>1.2E-2</v>
      </c>
      <c r="AD118" s="52">
        <v>0.01</v>
      </c>
      <c r="AE118" s="52">
        <v>0.01</v>
      </c>
      <c r="AF118" s="37"/>
      <c r="AG118" s="37"/>
      <c r="AH118" s="37"/>
    </row>
    <row r="119" spans="1:34" x14ac:dyDescent="0.2">
      <c r="A119" s="53"/>
      <c r="B119" s="53"/>
      <c r="AA119" s="37"/>
      <c r="AB119" s="37"/>
      <c r="AC119" s="37"/>
      <c r="AD119" s="37"/>
      <c r="AE119" s="37"/>
      <c r="AF119" s="37"/>
      <c r="AG119" s="37"/>
      <c r="AH119" s="37"/>
    </row>
    <row r="120" spans="1:34" x14ac:dyDescent="0.2">
      <c r="A120" s="53"/>
      <c r="B120" s="53"/>
      <c r="AA120" s="37"/>
      <c r="AB120" s="37"/>
      <c r="AC120" s="37"/>
      <c r="AD120" s="37"/>
      <c r="AE120" s="37"/>
      <c r="AF120" s="37"/>
      <c r="AG120" s="37"/>
      <c r="AH120" s="37"/>
    </row>
    <row r="121" spans="1:34" x14ac:dyDescent="0.2">
      <c r="A121" s="53"/>
      <c r="B121" s="53"/>
      <c r="AA121" s="37"/>
      <c r="AB121" s="37"/>
      <c r="AC121" s="37"/>
      <c r="AD121" s="37"/>
      <c r="AE121" s="37"/>
      <c r="AF121" s="37"/>
      <c r="AG121" s="37"/>
      <c r="AH121" s="37"/>
    </row>
    <row r="122" spans="1:34" x14ac:dyDescent="0.2">
      <c r="A122" s="53"/>
      <c r="B122" s="53"/>
      <c r="AA122" s="37"/>
      <c r="AB122" s="37"/>
      <c r="AC122" s="37"/>
      <c r="AD122" s="37"/>
      <c r="AE122" s="37"/>
      <c r="AF122" s="37"/>
      <c r="AG122" s="37"/>
      <c r="AH122" s="37"/>
    </row>
    <row r="123" spans="1:34" x14ac:dyDescent="0.2">
      <c r="A123" s="53"/>
      <c r="B123" s="53"/>
      <c r="AA123" s="37"/>
      <c r="AB123" s="37"/>
      <c r="AC123" s="37"/>
      <c r="AD123" s="37"/>
      <c r="AE123" s="37"/>
      <c r="AF123" s="37"/>
      <c r="AG123" s="37"/>
      <c r="AH123" s="37"/>
    </row>
    <row r="124" spans="1:34" x14ac:dyDescent="0.2">
      <c r="A124" s="53"/>
      <c r="B124" s="53"/>
      <c r="AA124" s="39">
        <v>6.3E-2</v>
      </c>
      <c r="AB124" s="39">
        <v>5.3999999999999999E-2</v>
      </c>
      <c r="AC124" s="39">
        <v>5.8999999999999997E-2</v>
      </c>
      <c r="AD124" s="39">
        <v>5.6000000000000001E-2</v>
      </c>
      <c r="AE124" s="39">
        <v>5.6000000000000001E-2</v>
      </c>
      <c r="AF124" s="37"/>
      <c r="AG124" s="37"/>
      <c r="AH124" s="37"/>
    </row>
    <row r="125" spans="1:34" x14ac:dyDescent="0.2">
      <c r="A125" s="53"/>
      <c r="B125" s="53"/>
      <c r="AA125" s="39">
        <v>0.59499999999999997</v>
      </c>
      <c r="AB125" s="39">
        <v>0.67900000000000005</v>
      </c>
      <c r="AC125" s="39">
        <v>0.68100000000000005</v>
      </c>
      <c r="AD125" s="39">
        <v>0.67500000000000004</v>
      </c>
      <c r="AE125" s="39">
        <v>0.67500000000000004</v>
      </c>
      <c r="AF125" s="37"/>
      <c r="AG125" s="37"/>
      <c r="AH125" s="37"/>
    </row>
    <row r="126" spans="1:34" x14ac:dyDescent="0.2">
      <c r="A126" s="53"/>
      <c r="B126" s="53"/>
      <c r="AA126" s="39">
        <v>0.25800000000000001</v>
      </c>
      <c r="AB126" s="39">
        <v>0.26</v>
      </c>
      <c r="AC126" s="39">
        <v>0.253</v>
      </c>
      <c r="AD126" s="39">
        <v>0.26</v>
      </c>
      <c r="AE126" s="39">
        <v>0.26</v>
      </c>
      <c r="AF126" s="37"/>
      <c r="AG126" s="37"/>
      <c r="AH126" s="37"/>
    </row>
    <row r="127" spans="1:34" x14ac:dyDescent="0.2">
      <c r="A127" s="53"/>
      <c r="B127" s="53"/>
      <c r="AA127" s="39">
        <v>8.4000000000000005E-2</v>
      </c>
      <c r="AB127" s="39">
        <v>7.0000000000000001E-3</v>
      </c>
      <c r="AC127" s="39">
        <v>7.0000000000000001E-3</v>
      </c>
      <c r="AD127" s="39">
        <v>8.9999999999999993E-3</v>
      </c>
      <c r="AE127" s="39">
        <v>8.9999999999999993E-3</v>
      </c>
      <c r="AF127" s="37"/>
      <c r="AG127" s="37"/>
      <c r="AH127" s="37"/>
    </row>
    <row r="128" spans="1:34" x14ac:dyDescent="0.2">
      <c r="A128" s="53"/>
      <c r="B128" s="53"/>
      <c r="AA128" s="37"/>
      <c r="AB128" s="37"/>
      <c r="AC128" s="37"/>
      <c r="AD128" s="37"/>
      <c r="AE128" s="37"/>
      <c r="AF128" s="37"/>
      <c r="AG128" s="37"/>
      <c r="AH128" s="37"/>
    </row>
    <row r="129" spans="1:34" x14ac:dyDescent="0.2">
      <c r="A129" s="53"/>
      <c r="B129" s="53"/>
      <c r="AA129" s="37"/>
      <c r="AB129" s="37"/>
      <c r="AC129" s="37"/>
      <c r="AD129" s="37"/>
      <c r="AE129" s="37"/>
      <c r="AF129" s="37"/>
      <c r="AG129" s="37"/>
      <c r="AH129" s="37"/>
    </row>
    <row r="130" spans="1:34" x14ac:dyDescent="0.2">
      <c r="A130" s="53"/>
      <c r="B130" s="53"/>
      <c r="AA130" s="37"/>
      <c r="AB130" s="37"/>
      <c r="AC130" s="37"/>
      <c r="AD130" s="37"/>
      <c r="AE130" s="37"/>
      <c r="AF130" s="37"/>
      <c r="AG130" s="37"/>
      <c r="AH130" s="37"/>
    </row>
    <row r="131" spans="1:34" x14ac:dyDescent="0.2">
      <c r="A131" s="53"/>
      <c r="B131" s="53"/>
      <c r="AA131" s="37"/>
      <c r="AB131" s="37"/>
      <c r="AC131" s="37"/>
      <c r="AD131" s="37"/>
      <c r="AE131" s="37"/>
      <c r="AF131" s="37"/>
      <c r="AG131" s="37"/>
      <c r="AH131" s="37"/>
    </row>
    <row r="132" spans="1:34" x14ac:dyDescent="0.2">
      <c r="A132" s="53"/>
      <c r="B132" s="53"/>
      <c r="AA132" s="37"/>
      <c r="AB132" s="37"/>
      <c r="AC132" s="37"/>
      <c r="AD132" s="37"/>
      <c r="AE132" s="37"/>
      <c r="AF132" s="37"/>
      <c r="AG132" s="37"/>
      <c r="AH132" s="37"/>
    </row>
    <row r="133" spans="1:34" x14ac:dyDescent="0.2">
      <c r="A133" s="53"/>
      <c r="B133" s="53"/>
      <c r="AA133" s="39">
        <v>5.2999999999999999E-2</v>
      </c>
      <c r="AB133" s="39">
        <v>2.3E-2</v>
      </c>
      <c r="AC133" s="39">
        <v>2.3E-2</v>
      </c>
      <c r="AD133" s="39">
        <v>2.4E-2</v>
      </c>
      <c r="AE133" s="39">
        <v>2.4E-2</v>
      </c>
      <c r="AF133" s="37"/>
      <c r="AG133" s="37"/>
      <c r="AH133" s="37"/>
    </row>
    <row r="134" spans="1:34" x14ac:dyDescent="0.2">
      <c r="A134" s="53"/>
      <c r="B134" s="53"/>
      <c r="AA134" s="39">
        <v>0.66500000000000004</v>
      </c>
      <c r="AB134" s="39">
        <v>0.69499999999999995</v>
      </c>
      <c r="AC134" s="39">
        <v>0.69</v>
      </c>
      <c r="AD134" s="39">
        <v>0.67800000000000005</v>
      </c>
      <c r="AE134" s="39">
        <v>0.67800000000000005</v>
      </c>
      <c r="AF134" s="37"/>
      <c r="AG134" s="37"/>
      <c r="AH134" s="37"/>
    </row>
    <row r="135" spans="1:34" x14ac:dyDescent="0.2">
      <c r="A135" s="53"/>
      <c r="B135" s="53"/>
      <c r="AA135" s="51">
        <v>0.26500000000000001</v>
      </c>
      <c r="AB135" s="51">
        <v>0.27100000000000002</v>
      </c>
      <c r="AC135" s="51">
        <v>0.26700000000000002</v>
      </c>
      <c r="AD135" s="51">
        <v>0.28699999999999998</v>
      </c>
      <c r="AE135" s="51">
        <v>0.28699999999999998</v>
      </c>
      <c r="AF135" s="37"/>
      <c r="AG135" s="37"/>
      <c r="AH135" s="37"/>
    </row>
    <row r="136" spans="1:34" x14ac:dyDescent="0.2">
      <c r="A136" s="53"/>
      <c r="B136" s="53"/>
      <c r="AA136" s="39">
        <v>1.7000000000000001E-2</v>
      </c>
      <c r="AB136" s="39">
        <v>1.0999999999999999E-2</v>
      </c>
      <c r="AC136" s="39">
        <v>0.02</v>
      </c>
      <c r="AD136" s="39">
        <v>1.0999999999999999E-2</v>
      </c>
      <c r="AE136" s="39">
        <v>1.0999999999999999E-2</v>
      </c>
      <c r="AF136" s="37"/>
      <c r="AG136" s="37"/>
      <c r="AH136" s="37"/>
    </row>
    <row r="137" spans="1:34" x14ac:dyDescent="0.2">
      <c r="A137" s="53"/>
      <c r="B137" s="53"/>
      <c r="AA137" s="37"/>
      <c r="AB137" s="37"/>
      <c r="AC137" s="37"/>
      <c r="AD137" s="37"/>
      <c r="AE137" s="37"/>
      <c r="AF137" s="37"/>
      <c r="AG137" s="37"/>
      <c r="AH137" s="37"/>
    </row>
    <row r="138" spans="1:34" x14ac:dyDescent="0.2">
      <c r="A138" s="53"/>
      <c r="B138" s="53"/>
      <c r="AA138" s="37"/>
      <c r="AB138" s="37"/>
      <c r="AC138" s="37"/>
      <c r="AD138" s="37"/>
      <c r="AE138" s="37"/>
      <c r="AF138" s="37"/>
      <c r="AG138" s="37"/>
      <c r="AH138" s="37"/>
    </row>
    <row r="139" spans="1:34" x14ac:dyDescent="0.2">
      <c r="A139" s="53"/>
      <c r="B139" s="53"/>
      <c r="AA139" s="37"/>
      <c r="AB139" s="37"/>
      <c r="AC139" s="37"/>
      <c r="AD139" s="37"/>
      <c r="AE139" s="37"/>
      <c r="AF139" s="37"/>
      <c r="AG139" s="37"/>
      <c r="AH139" s="37"/>
    </row>
    <row r="140" spans="1:34" x14ac:dyDescent="0.2">
      <c r="A140" s="53"/>
      <c r="B140" s="53"/>
      <c r="AA140" s="37"/>
      <c r="AB140" s="37"/>
      <c r="AC140" s="37"/>
      <c r="AD140" s="37"/>
      <c r="AE140" s="37"/>
      <c r="AF140" s="37"/>
      <c r="AG140" s="37"/>
      <c r="AH140" s="37"/>
    </row>
    <row r="141" spans="1:34" x14ac:dyDescent="0.2">
      <c r="A141" s="53"/>
      <c r="B141" s="53"/>
      <c r="AA141" s="37"/>
      <c r="AB141" s="37"/>
      <c r="AC141" s="37"/>
      <c r="AD141" s="37"/>
      <c r="AE141" s="37"/>
      <c r="AF141" s="37"/>
      <c r="AG141" s="37"/>
      <c r="AH141" s="37"/>
    </row>
  </sheetData>
  <mergeCells count="7">
    <mergeCell ref="Z1:AC1"/>
    <mergeCell ref="AD1:AG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rightToLeft="1" topLeftCell="D22" workbookViewId="0">
      <selection activeCell="H32" sqref="G32:H32"/>
    </sheetView>
  </sheetViews>
  <sheetFormatPr defaultRowHeight="14.25" x14ac:dyDescent="0.2"/>
  <cols>
    <col min="1" max="1" width="17.75" customWidth="1"/>
    <col min="2" max="2" width="13.625" customWidth="1"/>
    <col min="3" max="7" width="15.375" customWidth="1"/>
    <col min="8" max="10" width="9" customWidth="1"/>
  </cols>
  <sheetData>
    <row r="1" spans="1:21" ht="20.25" x14ac:dyDescent="0.3">
      <c r="A1" s="159"/>
      <c r="C1" s="160"/>
      <c r="E1" s="161"/>
      <c r="F1" s="194">
        <v>2020</v>
      </c>
      <c r="G1" s="195"/>
      <c r="H1" s="195"/>
      <c r="I1" s="196"/>
      <c r="J1" s="194">
        <v>2019</v>
      </c>
      <c r="K1" s="195"/>
      <c r="L1" s="195"/>
      <c r="M1" s="196"/>
      <c r="N1" s="194">
        <v>2018</v>
      </c>
      <c r="O1" s="195"/>
      <c r="P1" s="195"/>
      <c r="Q1" s="196"/>
      <c r="R1" s="194">
        <v>2017</v>
      </c>
      <c r="S1" s="195"/>
      <c r="T1" s="195"/>
      <c r="U1" s="196"/>
    </row>
    <row r="2" spans="1:21" ht="21" thickBot="1" x14ac:dyDescent="0.35">
      <c r="A2" s="162"/>
      <c r="C2" s="163"/>
      <c r="E2" s="164"/>
      <c r="F2" s="23" t="s">
        <v>1</v>
      </c>
      <c r="G2" s="23" t="s">
        <v>4</v>
      </c>
      <c r="H2" s="23" t="s">
        <v>3</v>
      </c>
      <c r="I2" s="23" t="s">
        <v>2</v>
      </c>
      <c r="J2" s="23" t="s">
        <v>1</v>
      </c>
      <c r="K2" s="23" t="s">
        <v>4</v>
      </c>
      <c r="L2" s="23" t="s">
        <v>3</v>
      </c>
      <c r="M2" s="23" t="s">
        <v>2</v>
      </c>
      <c r="N2" s="23" t="s">
        <v>1</v>
      </c>
      <c r="O2" s="23" t="s">
        <v>4</v>
      </c>
      <c r="P2" s="23" t="s">
        <v>3</v>
      </c>
      <c r="Q2" s="23" t="s">
        <v>2</v>
      </c>
      <c r="R2" s="23" t="s">
        <v>1</v>
      </c>
      <c r="S2" s="23" t="s">
        <v>4</v>
      </c>
      <c r="T2" s="23" t="s">
        <v>3</v>
      </c>
      <c r="U2" s="23" t="s">
        <v>2</v>
      </c>
    </row>
    <row r="3" spans="1:21" ht="19.5" customHeight="1" thickTop="1" x14ac:dyDescent="0.3">
      <c r="A3" s="232" t="s">
        <v>39</v>
      </c>
      <c r="B3" t="s">
        <v>115</v>
      </c>
      <c r="C3" s="229" t="s">
        <v>6</v>
      </c>
      <c r="E3" s="19" t="s">
        <v>40</v>
      </c>
      <c r="F3" s="79"/>
      <c r="G3" s="79"/>
      <c r="H3" s="79"/>
      <c r="I3" s="79"/>
      <c r="J3" s="79">
        <v>0.63300000000000001</v>
      </c>
      <c r="K3" s="79">
        <v>0.66900000000000004</v>
      </c>
      <c r="L3" s="79">
        <v>0.68200000000000005</v>
      </c>
      <c r="M3" s="79">
        <v>0.7</v>
      </c>
      <c r="N3" s="79"/>
      <c r="O3" s="79"/>
      <c r="P3" s="79"/>
      <c r="Q3" s="79"/>
      <c r="R3" s="79"/>
      <c r="S3" s="79"/>
      <c r="T3" s="79"/>
      <c r="U3" s="79"/>
    </row>
    <row r="4" spans="1:21" ht="18.75" customHeight="1" x14ac:dyDescent="0.3">
      <c r="A4" s="208"/>
      <c r="C4" s="206"/>
      <c r="E4" s="24" t="s">
        <v>41</v>
      </c>
      <c r="F4" s="79"/>
      <c r="G4" s="79"/>
      <c r="H4" s="79"/>
      <c r="I4" s="79"/>
      <c r="J4" s="79">
        <v>0.66800000000000004</v>
      </c>
      <c r="K4" s="79">
        <v>0.61</v>
      </c>
      <c r="L4" s="79">
        <v>0.63600000000000001</v>
      </c>
      <c r="M4" s="79">
        <v>0.64300000000000002</v>
      </c>
      <c r="N4" s="79"/>
      <c r="O4" s="79"/>
      <c r="P4" s="79"/>
      <c r="Q4" s="79"/>
      <c r="R4" s="79"/>
      <c r="S4" s="79"/>
      <c r="T4" s="79"/>
      <c r="U4" s="79"/>
    </row>
    <row r="5" spans="1:21" ht="18.75" customHeight="1" x14ac:dyDescent="0.3">
      <c r="A5" s="208"/>
      <c r="C5" s="206"/>
      <c r="E5" s="24" t="s">
        <v>42</v>
      </c>
      <c r="F5" s="79"/>
      <c r="G5" s="79"/>
      <c r="H5" s="79"/>
      <c r="I5" s="79"/>
      <c r="J5" s="79">
        <v>0.68300000000000005</v>
      </c>
      <c r="K5" s="79">
        <v>0.64900000000000002</v>
      </c>
      <c r="L5" s="79">
        <v>0.68200000000000005</v>
      </c>
      <c r="M5" s="79">
        <v>0.71499999999999997</v>
      </c>
      <c r="N5" s="79"/>
      <c r="O5" s="79"/>
      <c r="P5" s="79"/>
      <c r="Q5" s="79"/>
      <c r="R5" s="79"/>
      <c r="S5" s="79"/>
      <c r="T5" s="79"/>
      <c r="U5" s="79"/>
    </row>
    <row r="6" spans="1:21" ht="18.75" customHeight="1" x14ac:dyDescent="0.3">
      <c r="A6" s="208"/>
      <c r="C6" s="206"/>
      <c r="E6" s="24" t="s">
        <v>43</v>
      </c>
      <c r="F6" s="79"/>
      <c r="G6" s="79"/>
      <c r="H6" s="79"/>
      <c r="I6" s="79"/>
      <c r="J6" s="79">
        <v>0.753</v>
      </c>
      <c r="K6" s="79">
        <v>0.68899999999999995</v>
      </c>
      <c r="L6" s="79">
        <v>0.75800000000000001</v>
      </c>
      <c r="M6" s="79">
        <v>0.81899999999999995</v>
      </c>
      <c r="N6" s="79"/>
      <c r="O6" s="79"/>
      <c r="P6" s="79"/>
      <c r="Q6" s="79"/>
      <c r="R6" s="79"/>
      <c r="S6" s="79"/>
      <c r="T6" s="79"/>
      <c r="U6" s="79"/>
    </row>
    <row r="7" spans="1:21" ht="18.75" customHeight="1" x14ac:dyDescent="0.3">
      <c r="A7" s="208"/>
      <c r="C7" s="206"/>
      <c r="E7" s="24" t="s">
        <v>44</v>
      </c>
      <c r="F7" s="79"/>
      <c r="G7" s="79"/>
      <c r="H7" s="79"/>
      <c r="I7" s="79"/>
      <c r="J7" s="79">
        <v>0.70699999999999996</v>
      </c>
      <c r="K7" s="79">
        <v>0.70599999999999996</v>
      </c>
      <c r="L7" s="79">
        <v>0.73899999999999999</v>
      </c>
      <c r="M7" s="79">
        <v>0.73499999999999999</v>
      </c>
      <c r="N7" s="79"/>
      <c r="O7" s="79"/>
      <c r="P7" s="79"/>
      <c r="Q7" s="79"/>
      <c r="R7" s="79"/>
      <c r="S7" s="79"/>
      <c r="T7" s="79"/>
      <c r="U7" s="79"/>
    </row>
    <row r="8" spans="1:21" ht="18.75" customHeight="1" x14ac:dyDescent="0.3">
      <c r="A8" s="208"/>
      <c r="C8" s="206"/>
      <c r="E8" s="24" t="s">
        <v>45</v>
      </c>
      <c r="F8" s="79"/>
      <c r="G8" s="79"/>
      <c r="H8" s="79"/>
      <c r="I8" s="79"/>
      <c r="J8" s="79">
        <v>0.745</v>
      </c>
      <c r="K8" s="79">
        <v>0.67200000000000004</v>
      </c>
      <c r="L8" s="79">
        <v>0.63100000000000001</v>
      </c>
      <c r="M8" s="79">
        <v>0.68899999999999995</v>
      </c>
      <c r="N8" s="79"/>
      <c r="O8" s="79"/>
      <c r="P8" s="79"/>
      <c r="Q8" s="79"/>
      <c r="R8" s="79"/>
      <c r="S8" s="79"/>
      <c r="T8" s="79"/>
      <c r="U8" s="79"/>
    </row>
    <row r="9" spans="1:21" ht="18.75" customHeight="1" x14ac:dyDescent="0.3">
      <c r="A9" s="208"/>
      <c r="C9" s="206"/>
      <c r="E9" s="24" t="s">
        <v>46</v>
      </c>
      <c r="F9" s="79"/>
      <c r="G9" s="79"/>
      <c r="H9" s="79"/>
      <c r="I9" s="79"/>
      <c r="J9" s="79">
        <v>0.73</v>
      </c>
      <c r="K9" s="79">
        <v>0.73</v>
      </c>
      <c r="L9" s="79">
        <v>0.67600000000000005</v>
      </c>
      <c r="M9" s="79">
        <v>0.71699999999999997</v>
      </c>
      <c r="N9" s="79"/>
      <c r="O9" s="79"/>
      <c r="P9" s="79"/>
      <c r="Q9" s="79"/>
      <c r="R9" s="79"/>
      <c r="S9" s="79"/>
      <c r="T9" s="79"/>
      <c r="U9" s="79"/>
    </row>
    <row r="10" spans="1:21" ht="37.5" x14ac:dyDescent="0.3">
      <c r="A10" s="208"/>
      <c r="C10" s="206"/>
      <c r="E10" s="24" t="s">
        <v>47</v>
      </c>
      <c r="F10" s="79"/>
      <c r="G10" s="79"/>
      <c r="H10" s="79"/>
      <c r="I10" s="79"/>
      <c r="J10" s="79">
        <v>0.754</v>
      </c>
      <c r="K10" s="79">
        <v>0.70699999999999996</v>
      </c>
      <c r="L10" s="79">
        <v>0.71399999999999997</v>
      </c>
      <c r="M10" s="79">
        <v>0.73799999999999999</v>
      </c>
      <c r="N10" s="79"/>
      <c r="O10" s="79"/>
      <c r="P10" s="79"/>
      <c r="Q10" s="79"/>
      <c r="R10" s="79"/>
      <c r="S10" s="79"/>
      <c r="T10" s="79"/>
      <c r="U10" s="79"/>
    </row>
    <row r="11" spans="1:21" ht="18.75" customHeight="1" x14ac:dyDescent="0.3">
      <c r="A11" s="208"/>
      <c r="C11" s="206"/>
      <c r="E11" s="24" t="s">
        <v>48</v>
      </c>
      <c r="F11" s="79"/>
      <c r="G11" s="79"/>
      <c r="H11" s="79"/>
      <c r="I11" s="79"/>
      <c r="J11" s="79">
        <v>0.746</v>
      </c>
      <c r="K11" s="79">
        <v>0.73799999999999999</v>
      </c>
      <c r="L11" s="79">
        <v>0.80500000000000005</v>
      </c>
      <c r="M11" s="79">
        <v>0.8</v>
      </c>
      <c r="N11" s="79"/>
      <c r="O11" s="79"/>
      <c r="P11" s="79"/>
      <c r="Q11" s="79"/>
      <c r="R11" s="79"/>
      <c r="S11" s="79"/>
      <c r="T11" s="79"/>
      <c r="U11" s="79"/>
    </row>
    <row r="12" spans="1:21" ht="18.75" customHeight="1" x14ac:dyDescent="0.3">
      <c r="A12" s="208"/>
      <c r="C12" s="206"/>
      <c r="E12" s="24" t="s">
        <v>49</v>
      </c>
      <c r="F12" s="79"/>
      <c r="G12" s="79"/>
      <c r="H12" s="79"/>
      <c r="I12" s="79"/>
      <c r="J12" s="79">
        <v>0.84699999999999998</v>
      </c>
      <c r="K12" s="79">
        <v>0.80300000000000005</v>
      </c>
      <c r="L12" s="79">
        <v>0.85799999999999998</v>
      </c>
      <c r="M12" s="79">
        <v>0.89500000000000002</v>
      </c>
      <c r="N12" s="79"/>
      <c r="O12" s="79"/>
      <c r="P12" s="79"/>
      <c r="Q12" s="79"/>
      <c r="R12" s="79"/>
      <c r="S12" s="79"/>
      <c r="T12" s="79"/>
      <c r="U12" s="79"/>
    </row>
    <row r="13" spans="1:21" ht="18.75" x14ac:dyDescent="0.3">
      <c r="A13" s="208"/>
      <c r="C13" s="206"/>
      <c r="E13" s="24" t="s">
        <v>85</v>
      </c>
      <c r="F13" s="79"/>
      <c r="G13" s="79"/>
      <c r="H13" s="79"/>
      <c r="I13" s="79"/>
      <c r="J13" s="79">
        <v>0.80500000000000005</v>
      </c>
      <c r="K13" s="79">
        <v>0.83199999999999996</v>
      </c>
      <c r="L13" s="79">
        <v>0.88400000000000001</v>
      </c>
      <c r="M13" s="79">
        <v>0.80400000000000005</v>
      </c>
      <c r="N13" s="79"/>
      <c r="O13" s="79"/>
      <c r="P13" s="79"/>
      <c r="Q13" s="79"/>
      <c r="R13" s="79"/>
      <c r="S13" s="79"/>
      <c r="T13" s="79"/>
      <c r="U13" s="79"/>
    </row>
    <row r="14" spans="1:21" ht="18.75" customHeight="1" x14ac:dyDescent="0.3">
      <c r="A14" s="208"/>
      <c r="C14" s="206"/>
      <c r="E14" s="24" t="s">
        <v>50</v>
      </c>
      <c r="F14" s="79"/>
      <c r="G14" s="79"/>
      <c r="H14" s="79"/>
      <c r="I14" s="79"/>
      <c r="J14" s="79">
        <v>0.78200000000000003</v>
      </c>
      <c r="K14" s="79">
        <v>0.79300000000000004</v>
      </c>
      <c r="L14" s="79">
        <v>0.78600000000000003</v>
      </c>
      <c r="M14" s="79">
        <v>0.75600000000000001</v>
      </c>
      <c r="N14" s="79"/>
      <c r="O14" s="79"/>
      <c r="P14" s="79"/>
      <c r="Q14" s="79"/>
      <c r="R14" s="79"/>
      <c r="S14" s="79"/>
      <c r="T14" s="79"/>
      <c r="U14" s="79"/>
    </row>
    <row r="15" spans="1:21" ht="37.5" x14ac:dyDescent="0.3">
      <c r="A15" s="208"/>
      <c r="C15" s="206"/>
      <c r="E15" s="24" t="s">
        <v>52</v>
      </c>
      <c r="F15" s="79"/>
      <c r="G15" s="79"/>
      <c r="H15" s="79"/>
      <c r="I15" s="79"/>
      <c r="J15" s="79">
        <v>0.6</v>
      </c>
      <c r="K15" s="79">
        <v>0.60599999999999998</v>
      </c>
      <c r="L15" s="79" t="s">
        <v>91</v>
      </c>
      <c r="M15" s="79" t="s">
        <v>91</v>
      </c>
      <c r="N15" s="79"/>
      <c r="O15" s="79"/>
      <c r="P15" s="79"/>
      <c r="Q15" s="79"/>
      <c r="R15" s="79"/>
      <c r="S15" s="79"/>
      <c r="T15" s="79"/>
      <c r="U15" s="79"/>
    </row>
    <row r="16" spans="1:21" ht="18.75" customHeight="1" x14ac:dyDescent="0.3">
      <c r="A16" s="208"/>
      <c r="C16" s="206"/>
      <c r="E16" s="24" t="s">
        <v>51</v>
      </c>
      <c r="F16" s="79"/>
      <c r="G16" s="79"/>
      <c r="H16" s="79"/>
      <c r="I16" s="79"/>
      <c r="J16" s="79">
        <v>0.64</v>
      </c>
      <c r="K16" s="79">
        <v>0.68100000000000005</v>
      </c>
      <c r="L16" s="79">
        <v>0.73699999999999999</v>
      </c>
      <c r="M16" s="79">
        <v>0.72599999999999998</v>
      </c>
      <c r="N16" s="79"/>
      <c r="O16" s="79"/>
      <c r="P16" s="79"/>
      <c r="Q16" s="79"/>
      <c r="R16" s="79"/>
      <c r="S16" s="79"/>
      <c r="T16" s="79"/>
      <c r="U16" s="79"/>
    </row>
    <row r="17" spans="1:21" ht="19.5" customHeight="1" thickBot="1" x14ac:dyDescent="0.35">
      <c r="A17" s="208"/>
      <c r="C17" s="207"/>
      <c r="E17" s="104" t="s">
        <v>38</v>
      </c>
      <c r="F17" s="79"/>
      <c r="G17" s="79">
        <v>0.72799999999999998</v>
      </c>
      <c r="H17" s="79">
        <v>0.63</v>
      </c>
      <c r="I17" s="79">
        <v>0.69699999999999995</v>
      </c>
      <c r="J17" s="79">
        <v>0.70199999999999996</v>
      </c>
      <c r="K17" s="79">
        <v>0.69899999999999995</v>
      </c>
      <c r="L17" s="79">
        <v>0.72499999999999998</v>
      </c>
      <c r="M17" s="79">
        <v>0.73</v>
      </c>
      <c r="N17" s="79"/>
      <c r="O17" s="79"/>
      <c r="P17" s="79"/>
      <c r="Q17" s="79"/>
      <c r="R17" s="79"/>
      <c r="S17" s="79"/>
      <c r="T17" s="79"/>
      <c r="U17" s="79"/>
    </row>
    <row r="18" spans="1:21" ht="18.75" customHeight="1" x14ac:dyDescent="0.3">
      <c r="A18" s="208"/>
      <c r="B18" t="s">
        <v>115</v>
      </c>
      <c r="C18" s="230" t="s">
        <v>10</v>
      </c>
      <c r="D18" t="s">
        <v>114</v>
      </c>
      <c r="E18" s="20" t="s">
        <v>40</v>
      </c>
      <c r="F18" s="79"/>
      <c r="G18" s="79"/>
      <c r="H18" s="79"/>
      <c r="I18" s="79"/>
      <c r="J18" s="79">
        <v>0.38600000000000001</v>
      </c>
      <c r="K18" s="79">
        <v>0.434</v>
      </c>
      <c r="L18" s="79">
        <v>0.42799999999999999</v>
      </c>
      <c r="M18" s="79">
        <v>0.434</v>
      </c>
      <c r="N18" s="79">
        <v>0.47099999999999997</v>
      </c>
      <c r="O18" s="79">
        <v>0.48699999999999999</v>
      </c>
      <c r="P18" s="79">
        <v>0.52600000000000002</v>
      </c>
      <c r="Q18" s="79">
        <v>0.45200000000000001</v>
      </c>
      <c r="R18" s="79">
        <v>0.39400000000000002</v>
      </c>
      <c r="S18" s="79"/>
      <c r="T18" s="79">
        <v>0.52200000000000002</v>
      </c>
      <c r="U18" s="79">
        <v>0.46200000000000002</v>
      </c>
    </row>
    <row r="19" spans="1:21" ht="18.75" customHeight="1" x14ac:dyDescent="0.3">
      <c r="A19" s="208"/>
      <c r="C19" s="230"/>
      <c r="E19" s="24" t="s">
        <v>41</v>
      </c>
      <c r="F19" s="79"/>
      <c r="G19" s="79"/>
      <c r="H19" s="79"/>
      <c r="I19" s="79"/>
      <c r="J19" s="79">
        <v>0.32900000000000001</v>
      </c>
      <c r="K19" s="79">
        <v>0.373</v>
      </c>
      <c r="L19" s="79">
        <v>0.30199999999999999</v>
      </c>
      <c r="M19" s="79">
        <v>0.33800000000000002</v>
      </c>
      <c r="N19" s="79">
        <v>0.32200000000000001</v>
      </c>
      <c r="O19" s="79">
        <v>0.38300000000000001</v>
      </c>
      <c r="P19" s="79">
        <v>0.36099999999999999</v>
      </c>
      <c r="Q19" s="79">
        <v>0.38600000000000001</v>
      </c>
      <c r="R19" s="79">
        <v>0.309</v>
      </c>
      <c r="S19" s="79"/>
      <c r="T19" s="79">
        <v>0.40100000000000002</v>
      </c>
      <c r="U19" s="79">
        <v>0.34100000000000003</v>
      </c>
    </row>
    <row r="20" spans="1:21" ht="18.75" customHeight="1" x14ac:dyDescent="0.3">
      <c r="A20" s="208"/>
      <c r="C20" s="230"/>
      <c r="E20" s="24" t="s">
        <v>42</v>
      </c>
      <c r="F20" s="79"/>
      <c r="G20" s="79"/>
      <c r="H20" s="79"/>
      <c r="I20" s="79"/>
      <c r="J20" s="79">
        <v>0.33400000000000002</v>
      </c>
      <c r="K20" s="79">
        <v>0.26500000000000001</v>
      </c>
      <c r="L20" s="79">
        <v>0.35899999999999999</v>
      </c>
      <c r="M20" s="79">
        <v>0.36899999999999999</v>
      </c>
      <c r="N20" s="79">
        <v>0.33400000000000002</v>
      </c>
      <c r="O20" s="79">
        <v>0.40400000000000003</v>
      </c>
      <c r="P20" s="79">
        <v>0.48299999999999998</v>
      </c>
      <c r="Q20" s="79">
        <v>0.39200000000000002</v>
      </c>
      <c r="R20" s="79">
        <v>0.32800000000000001</v>
      </c>
      <c r="S20" s="79"/>
      <c r="T20" s="79">
        <v>0.36199999999999999</v>
      </c>
      <c r="U20" s="79">
        <v>0.377</v>
      </c>
    </row>
    <row r="21" spans="1:21" ht="18.75" customHeight="1" x14ac:dyDescent="0.3">
      <c r="A21" s="208"/>
      <c r="C21" s="230"/>
      <c r="E21" s="24" t="s">
        <v>43</v>
      </c>
      <c r="F21" s="79"/>
      <c r="G21" s="79"/>
      <c r="H21" s="79"/>
      <c r="I21" s="79"/>
      <c r="J21" s="79">
        <v>0.496</v>
      </c>
      <c r="K21" s="79">
        <v>0.505</v>
      </c>
      <c r="L21" s="79">
        <v>0.48799999999999999</v>
      </c>
      <c r="M21" s="79">
        <v>0.52300000000000002</v>
      </c>
      <c r="N21" s="79">
        <v>0.52500000000000002</v>
      </c>
      <c r="O21" s="79">
        <v>0.49199999999999999</v>
      </c>
      <c r="P21" s="79">
        <v>0.50700000000000001</v>
      </c>
      <c r="Q21" s="79">
        <v>0.48199999999999998</v>
      </c>
      <c r="R21" s="79">
        <v>0.36599999999999999</v>
      </c>
      <c r="S21" s="79"/>
      <c r="T21" s="79">
        <v>0.45300000000000001</v>
      </c>
      <c r="U21" s="79">
        <v>0.51500000000000001</v>
      </c>
    </row>
    <row r="22" spans="1:21" ht="18.75" customHeight="1" x14ac:dyDescent="0.3">
      <c r="A22" s="208"/>
      <c r="C22" s="230"/>
      <c r="E22" s="24" t="s">
        <v>44</v>
      </c>
      <c r="F22" s="79"/>
      <c r="G22" s="79"/>
      <c r="H22" s="79"/>
      <c r="I22" s="79"/>
      <c r="J22" s="79">
        <v>0.27900000000000003</v>
      </c>
      <c r="K22" s="79">
        <v>0.24299999999999999</v>
      </c>
      <c r="L22" s="79">
        <v>0.29799999999999999</v>
      </c>
      <c r="M22" s="79">
        <v>0.29499999999999998</v>
      </c>
      <c r="N22" s="79">
        <v>0.34100000000000003</v>
      </c>
      <c r="O22" s="79">
        <v>0.374</v>
      </c>
      <c r="P22" s="79">
        <v>0.34</v>
      </c>
      <c r="Q22" s="79">
        <v>0.35799999999999998</v>
      </c>
      <c r="R22" s="79">
        <v>0.31</v>
      </c>
      <c r="S22" s="79"/>
      <c r="T22" s="79">
        <v>0.34599999999999997</v>
      </c>
      <c r="U22" s="79">
        <v>0.309</v>
      </c>
    </row>
    <row r="23" spans="1:21" ht="18.75" customHeight="1" x14ac:dyDescent="0.3">
      <c r="A23" s="208"/>
      <c r="C23" s="230"/>
      <c r="E23" s="24" t="s">
        <v>45</v>
      </c>
      <c r="F23" s="79"/>
      <c r="G23" s="79"/>
      <c r="H23" s="79"/>
      <c r="I23" s="79"/>
      <c r="J23" s="79">
        <v>0.17899999999999999</v>
      </c>
      <c r="K23" s="79">
        <v>0.18</v>
      </c>
      <c r="L23" s="79">
        <v>0.26100000000000001</v>
      </c>
      <c r="M23" s="79">
        <v>0.20399999999999999</v>
      </c>
      <c r="N23" s="79">
        <v>0.14699999999999999</v>
      </c>
      <c r="O23" s="79">
        <v>0.215</v>
      </c>
      <c r="P23" s="79">
        <v>0.22</v>
      </c>
      <c r="Q23" s="79">
        <v>0.14499999999999999</v>
      </c>
      <c r="R23" s="79">
        <v>0.22900000000000001</v>
      </c>
      <c r="S23" s="79"/>
      <c r="T23" s="79">
        <v>0.128</v>
      </c>
      <c r="U23" s="79">
        <v>0.192</v>
      </c>
    </row>
    <row r="24" spans="1:21" ht="18.75" customHeight="1" x14ac:dyDescent="0.3">
      <c r="A24" s="208"/>
      <c r="C24" s="230"/>
      <c r="E24" s="24" t="s">
        <v>46</v>
      </c>
      <c r="F24" s="79"/>
      <c r="G24" s="79"/>
      <c r="H24" s="79"/>
      <c r="I24" s="79"/>
      <c r="J24" s="79">
        <v>0.182</v>
      </c>
      <c r="K24" s="79">
        <v>0.26500000000000001</v>
      </c>
      <c r="L24" s="79">
        <v>0.35899999999999999</v>
      </c>
      <c r="M24" s="79">
        <v>0.317</v>
      </c>
      <c r="N24" s="79">
        <v>0.247</v>
      </c>
      <c r="O24" s="79">
        <v>0.314</v>
      </c>
      <c r="P24" s="79">
        <v>0.318</v>
      </c>
      <c r="Q24" s="79">
        <v>0.376</v>
      </c>
      <c r="R24" s="79">
        <v>0.29199999999999998</v>
      </c>
      <c r="S24" s="79">
        <v>0.38200000000000001</v>
      </c>
      <c r="T24" s="79">
        <v>0.41199999999999998</v>
      </c>
      <c r="U24" s="79">
        <v>0.49299999999999999</v>
      </c>
    </row>
    <row r="25" spans="1:21" ht="37.5" x14ac:dyDescent="0.3">
      <c r="A25" s="208"/>
      <c r="C25" s="230"/>
      <c r="E25" s="24" t="s">
        <v>47</v>
      </c>
      <c r="F25" s="79"/>
      <c r="G25" s="79"/>
      <c r="H25" s="79"/>
      <c r="I25" s="79"/>
      <c r="J25" s="79">
        <v>0.19400000000000001</v>
      </c>
      <c r="K25" s="79">
        <v>0.308</v>
      </c>
      <c r="L25" s="79">
        <v>0.252</v>
      </c>
      <c r="M25" s="79">
        <v>0.126</v>
      </c>
      <c r="N25" s="79">
        <v>0.189</v>
      </c>
      <c r="O25" s="79">
        <v>0.41</v>
      </c>
      <c r="P25" s="79">
        <v>0.39100000000000001</v>
      </c>
      <c r="Q25" s="79">
        <v>0.33600000000000002</v>
      </c>
      <c r="R25" s="79">
        <v>0.31900000000000001</v>
      </c>
      <c r="S25" s="79">
        <v>0.36499999999999999</v>
      </c>
      <c r="T25" s="79">
        <v>0.33700000000000002</v>
      </c>
      <c r="U25" s="79">
        <v>0.23300000000000001</v>
      </c>
    </row>
    <row r="26" spans="1:21" ht="19.5" customHeight="1" x14ac:dyDescent="0.3">
      <c r="A26" s="208"/>
      <c r="C26" s="230"/>
      <c r="E26" s="24" t="s">
        <v>48</v>
      </c>
      <c r="F26" s="79"/>
      <c r="G26" s="79"/>
      <c r="H26" s="79"/>
      <c r="I26" s="79"/>
      <c r="J26" s="79">
        <v>0.30099999999999999</v>
      </c>
      <c r="K26" s="79">
        <v>0.312</v>
      </c>
      <c r="L26" s="79">
        <v>0.28100000000000003</v>
      </c>
      <c r="M26" s="79">
        <v>0.32200000000000001</v>
      </c>
      <c r="N26" s="79">
        <v>0.41799999999999998</v>
      </c>
      <c r="O26" s="79">
        <v>0.36099999999999999</v>
      </c>
      <c r="P26" s="79">
        <v>0.35099999999999998</v>
      </c>
      <c r="Q26" s="79">
        <v>0.31</v>
      </c>
      <c r="R26" s="79">
        <v>0.33400000000000002</v>
      </c>
      <c r="S26" s="79">
        <v>0.39200000000000002</v>
      </c>
      <c r="T26" s="79">
        <v>0.35</v>
      </c>
      <c r="U26" s="79">
        <v>0.33500000000000002</v>
      </c>
    </row>
    <row r="27" spans="1:21" ht="18.75" x14ac:dyDescent="0.3">
      <c r="A27" s="208"/>
      <c r="C27" s="230"/>
      <c r="E27" s="24" t="s">
        <v>49</v>
      </c>
      <c r="F27" s="79"/>
      <c r="G27" s="79"/>
      <c r="H27" s="79"/>
      <c r="I27" s="79"/>
      <c r="J27" s="79">
        <v>0.23</v>
      </c>
      <c r="K27" s="79">
        <v>0.24399999999999999</v>
      </c>
      <c r="L27" s="79">
        <v>0.20200000000000001</v>
      </c>
      <c r="M27" s="79">
        <v>0.217</v>
      </c>
      <c r="N27" s="79">
        <v>0.247</v>
      </c>
      <c r="O27" s="79">
        <v>0.214</v>
      </c>
      <c r="P27" s="79">
        <v>0.255</v>
      </c>
      <c r="Q27" s="79">
        <v>0.29099999999999998</v>
      </c>
      <c r="R27" s="79">
        <v>0.30299999999999999</v>
      </c>
      <c r="S27" s="79">
        <v>0.314</v>
      </c>
      <c r="T27" s="79">
        <v>0.214</v>
      </c>
      <c r="U27" s="79">
        <v>0.252</v>
      </c>
    </row>
    <row r="28" spans="1:21" ht="18.75" x14ac:dyDescent="0.3">
      <c r="A28" s="208"/>
      <c r="C28" s="230"/>
      <c r="E28" s="24" t="s">
        <v>85</v>
      </c>
      <c r="F28" s="79"/>
      <c r="G28" s="79"/>
      <c r="H28" s="79"/>
      <c r="I28" s="79"/>
      <c r="J28" s="79">
        <v>0.29499999999999998</v>
      </c>
      <c r="K28" s="79">
        <v>0.29699999999999999</v>
      </c>
      <c r="L28" s="79">
        <v>0.32800000000000001</v>
      </c>
      <c r="M28" s="79">
        <v>0.25</v>
      </c>
      <c r="N28" s="79">
        <v>0.29299999999999998</v>
      </c>
      <c r="O28" s="79" t="s">
        <v>101</v>
      </c>
      <c r="P28" s="79">
        <v>0.25800000000000001</v>
      </c>
      <c r="Q28" s="79">
        <v>0.16600000000000001</v>
      </c>
      <c r="R28" s="79">
        <v>0.16200000000000001</v>
      </c>
      <c r="S28" s="79">
        <v>0.35399999999999998</v>
      </c>
      <c r="T28" s="79">
        <v>0.32200000000000001</v>
      </c>
      <c r="U28" s="79">
        <v>0.25800000000000001</v>
      </c>
    </row>
    <row r="29" spans="1:21" ht="18.75" x14ac:dyDescent="0.3">
      <c r="A29" s="208"/>
      <c r="C29" s="230"/>
      <c r="E29" s="24" t="s">
        <v>50</v>
      </c>
      <c r="F29" s="79"/>
      <c r="G29" s="79"/>
      <c r="H29" s="79"/>
      <c r="I29" s="79"/>
      <c r="J29" s="79">
        <v>0.26</v>
      </c>
      <c r="K29" s="79">
        <v>0.29599999999999999</v>
      </c>
      <c r="L29" s="79">
        <v>0.24099999999999999</v>
      </c>
      <c r="M29" s="79">
        <v>0.23300000000000001</v>
      </c>
      <c r="N29" s="79">
        <v>0.316</v>
      </c>
      <c r="O29" s="79">
        <v>0.32500000000000001</v>
      </c>
      <c r="P29" s="79">
        <v>0.28899999999999998</v>
      </c>
      <c r="Q29" s="79">
        <v>0.23899999999999999</v>
      </c>
      <c r="R29" s="79">
        <v>0.22600000000000001</v>
      </c>
      <c r="S29" s="79">
        <v>0.312</v>
      </c>
      <c r="T29" s="79">
        <v>0.24399999999999999</v>
      </c>
      <c r="U29" s="79">
        <v>0.186</v>
      </c>
    </row>
    <row r="30" spans="1:21" ht="37.5" x14ac:dyDescent="0.3">
      <c r="A30" s="208"/>
      <c r="C30" s="230"/>
      <c r="E30" s="24" t="s">
        <v>52</v>
      </c>
      <c r="F30" s="79"/>
      <c r="G30" s="79"/>
      <c r="H30" s="79"/>
      <c r="I30" s="79"/>
      <c r="J30" s="79">
        <v>7.9000000000000001E-2</v>
      </c>
      <c r="K30" s="79">
        <v>0.108</v>
      </c>
      <c r="L30" s="79">
        <v>0.189</v>
      </c>
      <c r="M30" s="79">
        <v>0.14699999999999999</v>
      </c>
      <c r="N30" s="79">
        <v>0.307</v>
      </c>
      <c r="O30" s="79">
        <v>0.27</v>
      </c>
      <c r="P30" s="79">
        <v>0.20300000000000001</v>
      </c>
      <c r="Q30" s="79">
        <v>0.11700000000000001</v>
      </c>
      <c r="R30" s="79">
        <v>0.20200000000000001</v>
      </c>
      <c r="S30" s="79">
        <v>0.29499999999999998</v>
      </c>
      <c r="T30" s="79">
        <v>0.29199999999999998</v>
      </c>
      <c r="U30" s="79">
        <v>0.247</v>
      </c>
    </row>
    <row r="31" spans="1:21" ht="18.75" x14ac:dyDescent="0.3">
      <c r="A31" s="208"/>
      <c r="C31" s="230"/>
      <c r="E31" s="24" t="s">
        <v>51</v>
      </c>
      <c r="F31" s="79"/>
      <c r="G31" s="79"/>
      <c r="H31" s="79"/>
      <c r="I31" s="79"/>
      <c r="J31" s="79">
        <v>0.247</v>
      </c>
      <c r="K31" s="79">
        <v>0.34300000000000003</v>
      </c>
      <c r="L31" s="79">
        <v>0.30399999999999999</v>
      </c>
      <c r="M31" s="79">
        <v>0.32400000000000001</v>
      </c>
      <c r="N31" s="79">
        <v>0.41399999999999998</v>
      </c>
      <c r="O31" s="79">
        <v>0.43099999999999999</v>
      </c>
      <c r="P31" s="79">
        <v>0.43</v>
      </c>
      <c r="Q31" s="79">
        <v>0.34799999999999998</v>
      </c>
      <c r="R31" s="79">
        <v>0.37</v>
      </c>
      <c r="S31" s="79">
        <v>0.39600000000000002</v>
      </c>
      <c r="T31" s="79">
        <v>0.34599999999999997</v>
      </c>
      <c r="U31" s="79">
        <v>0.315</v>
      </c>
    </row>
    <row r="32" spans="1:21" ht="19.5" thickBot="1" x14ac:dyDescent="0.35">
      <c r="A32" s="209"/>
      <c r="C32" s="231"/>
      <c r="E32" s="103" t="s">
        <v>38</v>
      </c>
      <c r="F32" s="79"/>
      <c r="G32" s="79">
        <v>0.34100000000000003</v>
      </c>
      <c r="H32" s="79">
        <v>0.30299999999999999</v>
      </c>
      <c r="I32" s="79">
        <v>0.30499999999999999</v>
      </c>
      <c r="J32" s="79">
        <v>0.29799999999999999</v>
      </c>
      <c r="K32" s="79">
        <v>0.313</v>
      </c>
      <c r="L32" s="79">
        <v>0.32</v>
      </c>
      <c r="M32" s="79">
        <v>0.32</v>
      </c>
      <c r="N32" s="98">
        <v>0.35399999999999998</v>
      </c>
      <c r="O32" s="98">
        <v>0.38200000000000001</v>
      </c>
      <c r="P32" s="98">
        <v>0.38300000000000001</v>
      </c>
      <c r="Q32" s="98">
        <v>0.34799999999999998</v>
      </c>
      <c r="R32" s="98">
        <v>0.31</v>
      </c>
      <c r="S32" s="98">
        <v>0.379</v>
      </c>
      <c r="T32" s="98">
        <v>0.36599999999999999</v>
      </c>
      <c r="U32" s="98">
        <v>0.33400000000000002</v>
      </c>
    </row>
    <row r="33" ht="15" thickTop="1" x14ac:dyDescent="0.2"/>
  </sheetData>
  <mergeCells count="7">
    <mergeCell ref="N1:Q1"/>
    <mergeCell ref="R1:U1"/>
    <mergeCell ref="C3:C17"/>
    <mergeCell ref="C18:C32"/>
    <mergeCell ref="A3:A32"/>
    <mergeCell ref="F1:I1"/>
    <mergeCell ref="J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12</vt:i4>
      </vt:variant>
    </vt:vector>
  </HeadingPairs>
  <TitlesOfParts>
    <vt:vector size="12" baseType="lpstr">
      <vt:lpstr>נתונים מרכזייםb </vt:lpstr>
      <vt:lpstr>נעדרים מעבודהb</vt:lpstr>
      <vt:lpstr>נתונים מרכזיים גבריםb</vt:lpstr>
      <vt:lpstr>נתונים מרכזיים נשיםb</vt:lpstr>
      <vt:lpstr>נתונים על פי גילd</vt:lpstr>
      <vt:lpstr>נתוני סקטוריםd</vt:lpstr>
      <vt:lpstr>נתוני מועסקיםb</vt:lpstr>
      <vt:lpstr>סיבות מחוץ לכוח העבודהd</vt:lpstr>
      <vt:lpstr>תעסוקת משכיליםb</vt:lpstr>
      <vt:lpstr>הכנסות שכר סקטור ציבורי וישראלb</vt:lpstr>
      <vt:lpstr>תעסוקה בישראל+</vt:lpstr>
      <vt:lpstr>נתונים שנתייםT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Nadya</cp:lastModifiedBy>
  <dcterms:created xsi:type="dcterms:W3CDTF">2019-07-18T16:14:54Z</dcterms:created>
  <dcterms:modified xsi:type="dcterms:W3CDTF">2020-11-26T09:30:43Z</dcterms:modified>
</cp:coreProperties>
</file>