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.DESKTOP-DSA42NM.003\PycharmProjects\pythonProject\"/>
    </mc:Choice>
  </mc:AlternateContent>
  <xr:revisionPtr revIDLastSave="0" documentId="13_ncr:1_{71FE9EE9-5CF5-45A8-A484-36075E338C90}" xr6:coauthVersionLast="45" xr6:coauthVersionMax="45" xr10:uidLastSave="{00000000-0000-0000-0000-000000000000}"/>
  <bookViews>
    <workbookView xWindow="-110" yWindow="-110" windowWidth="19420" windowHeight="10420" firstSheet="6" activeTab="7" xr2:uid="{C382A4F2-B6BE-4B94-BE09-C50D9C3AD498}"/>
  </bookViews>
  <sheets>
    <sheet name="תעסוקה בישראל+" sheetId="1" r:id="rId1"/>
    <sheet name="נתוני סקטורים3" sheetId="2" r:id="rId2"/>
    <sheet name="נתוני על פי גיל 3" sheetId="3" r:id="rId3"/>
    <sheet name="נתונים מרכזיים1" sheetId="7" r:id="rId4"/>
    <sheet name="הרכב רשפ שנתי!" sheetId="9" r:id="rId5"/>
    <sheet name="תוצר לנפש שנתי&amp;" sheetId="10" r:id="rId6"/>
    <sheet name="מאזןM" sheetId="4" r:id="rId7"/>
    <sheet name="פיגורי תשלומים4" sheetId="5" r:id="rId8"/>
    <sheet name="מדדU" sheetId="8" r:id="rId9"/>
    <sheet name="סיוע2" sheetId="6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0" l="1"/>
  <c r="E35" i="10" s="1"/>
  <c r="D33" i="10"/>
  <c r="E33" i="10" s="1"/>
  <c r="D31" i="10"/>
  <c r="E31" i="10" s="1"/>
  <c r="D29" i="10"/>
  <c r="E29" i="10" s="1"/>
  <c r="F28" i="10"/>
  <c r="F34" i="10" s="1"/>
  <c r="G34" i="10" s="1"/>
  <c r="D28" i="10"/>
  <c r="E28" i="10" s="1"/>
  <c r="B28" i="10"/>
  <c r="B34" i="10" s="1"/>
  <c r="C34" i="10" s="1"/>
  <c r="G27" i="10"/>
  <c r="E27" i="10"/>
  <c r="C27" i="10"/>
  <c r="G26" i="10"/>
  <c r="E26" i="10"/>
  <c r="C26" i="10"/>
  <c r="G25" i="10"/>
  <c r="E25" i="10"/>
  <c r="C25" i="10"/>
  <c r="G24" i="10"/>
  <c r="E24" i="10"/>
  <c r="C24" i="10"/>
  <c r="G23" i="10"/>
  <c r="E23" i="10"/>
  <c r="C23" i="10"/>
  <c r="G22" i="10"/>
  <c r="E22" i="10"/>
  <c r="C22" i="10"/>
  <c r="G21" i="10"/>
  <c r="E21" i="10"/>
  <c r="C21" i="10"/>
  <c r="G20" i="10"/>
  <c r="E20" i="10"/>
  <c r="C20" i="10"/>
  <c r="G19" i="10"/>
  <c r="E19" i="10"/>
  <c r="C19" i="10"/>
  <c r="G18" i="10"/>
  <c r="E18" i="10"/>
  <c r="C18" i="10"/>
  <c r="G17" i="10"/>
  <c r="E17" i="10"/>
  <c r="C17" i="10"/>
  <c r="G16" i="10"/>
  <c r="E16" i="10"/>
  <c r="C16" i="10"/>
  <c r="G15" i="10"/>
  <c r="E15" i="10"/>
  <c r="C15" i="10"/>
  <c r="G14" i="10"/>
  <c r="E14" i="10"/>
  <c r="C14" i="10"/>
  <c r="G12" i="10"/>
  <c r="E12" i="10"/>
  <c r="C12" i="10"/>
  <c r="G11" i="10"/>
  <c r="E11" i="10"/>
  <c r="C11" i="10"/>
  <c r="G10" i="10"/>
  <c r="E10" i="10"/>
  <c r="C10" i="10"/>
  <c r="G9" i="10"/>
  <c r="E9" i="10"/>
  <c r="C9" i="10"/>
  <c r="G8" i="10"/>
  <c r="E8" i="10"/>
  <c r="C8" i="10"/>
  <c r="G7" i="10"/>
  <c r="E7" i="10"/>
  <c r="C7" i="10"/>
  <c r="G6" i="10"/>
  <c r="E6" i="10"/>
  <c r="C6" i="10"/>
  <c r="G5" i="10"/>
  <c r="E5" i="10"/>
  <c r="C5" i="10"/>
  <c r="G4" i="10"/>
  <c r="E4" i="10"/>
  <c r="C4" i="10"/>
  <c r="G3" i="10"/>
  <c r="E3" i="10"/>
  <c r="C3" i="10"/>
  <c r="C28" i="10" l="1"/>
  <c r="G28" i="10"/>
  <c r="B29" i="10"/>
  <c r="C29" i="10" s="1"/>
  <c r="F29" i="10"/>
  <c r="G29" i="10" s="1"/>
  <c r="D30" i="10"/>
  <c r="E30" i="10" s="1"/>
  <c r="B31" i="10"/>
  <c r="C31" i="10" s="1"/>
  <c r="F31" i="10"/>
  <c r="G31" i="10" s="1"/>
  <c r="D32" i="10"/>
  <c r="E32" i="10" s="1"/>
  <c r="B33" i="10"/>
  <c r="C33" i="10" s="1"/>
  <c r="F33" i="10"/>
  <c r="G33" i="10" s="1"/>
  <c r="D34" i="10"/>
  <c r="E34" i="10" s="1"/>
  <c r="B35" i="10"/>
  <c r="C35" i="10" s="1"/>
  <c r="F35" i="10"/>
  <c r="G35" i="10" s="1"/>
  <c r="B30" i="10"/>
  <c r="C30" i="10" s="1"/>
  <c r="F30" i="10"/>
  <c r="G30" i="10" s="1"/>
  <c r="B32" i="10"/>
  <c r="C32" i="10" s="1"/>
  <c r="F32" i="10"/>
  <c r="G32" i="10" s="1"/>
  <c r="J167" i="9" l="1"/>
  <c r="I167" i="9"/>
  <c r="H167" i="9"/>
  <c r="G167" i="9"/>
  <c r="F167" i="9"/>
  <c r="E167" i="9"/>
  <c r="D167" i="9"/>
  <c r="C167" i="9"/>
  <c r="B167" i="9"/>
  <c r="J166" i="9"/>
  <c r="I166" i="9"/>
  <c r="H166" i="9"/>
  <c r="G166" i="9"/>
  <c r="F166" i="9"/>
  <c r="E166" i="9"/>
  <c r="D166" i="9"/>
  <c r="C166" i="9"/>
  <c r="J165" i="9"/>
  <c r="I165" i="9"/>
  <c r="H165" i="9"/>
  <c r="G165" i="9"/>
  <c r="F165" i="9"/>
  <c r="E165" i="9"/>
  <c r="D165" i="9"/>
  <c r="C165" i="9"/>
  <c r="J164" i="9"/>
  <c r="I164" i="9"/>
  <c r="H164" i="9"/>
  <c r="G164" i="9"/>
  <c r="F164" i="9"/>
  <c r="E164" i="9"/>
  <c r="D164" i="9"/>
  <c r="C164" i="9"/>
  <c r="J163" i="9"/>
  <c r="I163" i="9"/>
  <c r="H163" i="9"/>
  <c r="G163" i="9"/>
  <c r="F163" i="9"/>
  <c r="E163" i="9"/>
  <c r="D163" i="9"/>
  <c r="C163" i="9"/>
  <c r="B163" i="9"/>
  <c r="J162" i="9"/>
  <c r="I162" i="9"/>
  <c r="H162" i="9"/>
  <c r="G162" i="9"/>
  <c r="F162" i="9"/>
  <c r="E162" i="9"/>
  <c r="D162" i="9"/>
  <c r="C162" i="9"/>
  <c r="J161" i="9"/>
  <c r="I161" i="9"/>
  <c r="H161" i="9"/>
  <c r="G161" i="9"/>
  <c r="F161" i="9"/>
  <c r="E161" i="9"/>
  <c r="D161" i="9"/>
  <c r="C161" i="9"/>
  <c r="J160" i="9"/>
  <c r="I160" i="9"/>
  <c r="H160" i="9"/>
  <c r="G160" i="9"/>
  <c r="F160" i="9"/>
  <c r="E160" i="9"/>
  <c r="D160" i="9"/>
  <c r="C160" i="9"/>
  <c r="J159" i="9"/>
  <c r="I159" i="9"/>
  <c r="H159" i="9"/>
  <c r="G159" i="9"/>
  <c r="F159" i="9"/>
  <c r="E159" i="9"/>
  <c r="D159" i="9"/>
  <c r="C159" i="9"/>
  <c r="B159" i="9"/>
  <c r="J158" i="9"/>
  <c r="I158" i="9"/>
  <c r="H158" i="9"/>
  <c r="G158" i="9"/>
  <c r="F158" i="9"/>
  <c r="E158" i="9"/>
  <c r="D158" i="9"/>
  <c r="C158" i="9"/>
  <c r="J157" i="9"/>
  <c r="I157" i="9"/>
  <c r="H157" i="9"/>
  <c r="G157" i="9"/>
  <c r="F157" i="9"/>
  <c r="E157" i="9"/>
  <c r="D157" i="9"/>
  <c r="C157" i="9"/>
  <c r="J156" i="9"/>
  <c r="I156" i="9"/>
  <c r="H156" i="9"/>
  <c r="G156" i="9"/>
  <c r="F156" i="9"/>
  <c r="E156" i="9"/>
  <c r="D156" i="9"/>
  <c r="C156" i="9"/>
  <c r="J155" i="9"/>
  <c r="I155" i="9"/>
  <c r="H155" i="9"/>
  <c r="G155" i="9"/>
  <c r="F155" i="9"/>
  <c r="E155" i="9"/>
  <c r="D155" i="9"/>
  <c r="C155" i="9"/>
  <c r="B155" i="9"/>
  <c r="J154" i="9"/>
  <c r="I154" i="9"/>
  <c r="H154" i="9"/>
  <c r="G154" i="9"/>
  <c r="F154" i="9"/>
  <c r="E154" i="9"/>
  <c r="D154" i="9"/>
  <c r="C154" i="9"/>
  <c r="J153" i="9"/>
  <c r="I153" i="9"/>
  <c r="H153" i="9"/>
  <c r="G153" i="9"/>
  <c r="F153" i="9"/>
  <c r="E153" i="9"/>
  <c r="D153" i="9"/>
  <c r="C153" i="9"/>
  <c r="J152" i="9"/>
  <c r="I152" i="9"/>
  <c r="H152" i="9"/>
  <c r="G152" i="9"/>
  <c r="F152" i="9"/>
  <c r="E152" i="9"/>
  <c r="D152" i="9"/>
  <c r="C152" i="9"/>
  <c r="J151" i="9"/>
  <c r="I151" i="9"/>
  <c r="H151" i="9"/>
  <c r="G151" i="9"/>
  <c r="F151" i="9"/>
  <c r="E151" i="9"/>
  <c r="D151" i="9"/>
  <c r="C151" i="9"/>
  <c r="B151" i="9"/>
  <c r="J150" i="9"/>
  <c r="I150" i="9"/>
  <c r="H150" i="9"/>
  <c r="G150" i="9"/>
  <c r="F150" i="9"/>
  <c r="E150" i="9"/>
  <c r="D150" i="9"/>
  <c r="C150" i="9"/>
  <c r="J149" i="9"/>
  <c r="I149" i="9"/>
  <c r="H149" i="9"/>
  <c r="G149" i="9"/>
  <c r="F149" i="9"/>
  <c r="E149" i="9"/>
  <c r="D149" i="9"/>
  <c r="C149" i="9"/>
  <c r="I145" i="9"/>
  <c r="H145" i="9"/>
  <c r="G145" i="9"/>
  <c r="F145" i="9"/>
  <c r="E145" i="9"/>
  <c r="D145" i="9"/>
  <c r="C145" i="9"/>
  <c r="I144" i="9"/>
  <c r="H144" i="9"/>
  <c r="G144" i="9"/>
  <c r="F144" i="9"/>
  <c r="E144" i="9"/>
  <c r="D144" i="9"/>
  <c r="C144" i="9"/>
  <c r="I143" i="9"/>
  <c r="H143" i="9"/>
  <c r="G143" i="9"/>
  <c r="F143" i="9"/>
  <c r="E143" i="9"/>
  <c r="D143" i="9"/>
  <c r="C143" i="9"/>
  <c r="I142" i="9"/>
  <c r="H142" i="9"/>
  <c r="G142" i="9"/>
  <c r="F142" i="9"/>
  <c r="E142" i="9"/>
  <c r="D142" i="9"/>
  <c r="C142" i="9"/>
  <c r="I141" i="9"/>
  <c r="H141" i="9"/>
  <c r="G141" i="9"/>
  <c r="F141" i="9"/>
  <c r="E141" i="9"/>
  <c r="D141" i="9"/>
  <c r="C141" i="9"/>
  <c r="I140" i="9"/>
  <c r="H140" i="9"/>
  <c r="G140" i="9"/>
  <c r="F140" i="9"/>
  <c r="E140" i="9"/>
  <c r="D140" i="9"/>
  <c r="C140" i="9"/>
  <c r="I139" i="9"/>
  <c r="H139" i="9"/>
  <c r="G139" i="9"/>
  <c r="F139" i="9"/>
  <c r="E139" i="9"/>
  <c r="D139" i="9"/>
  <c r="C139" i="9"/>
  <c r="I138" i="9"/>
  <c r="H138" i="9"/>
  <c r="G138" i="9"/>
  <c r="F138" i="9"/>
  <c r="E138" i="9"/>
  <c r="D138" i="9"/>
  <c r="C138" i="9"/>
  <c r="I137" i="9"/>
  <c r="H137" i="9"/>
  <c r="G137" i="9"/>
  <c r="F137" i="9"/>
  <c r="E137" i="9"/>
  <c r="D137" i="9"/>
  <c r="C137" i="9"/>
  <c r="I136" i="9"/>
  <c r="H136" i="9"/>
  <c r="G136" i="9"/>
  <c r="F136" i="9"/>
  <c r="E136" i="9"/>
  <c r="D136" i="9"/>
  <c r="C136" i="9"/>
  <c r="I135" i="9"/>
  <c r="H135" i="9"/>
  <c r="G135" i="9"/>
  <c r="F135" i="9"/>
  <c r="E135" i="9"/>
  <c r="D135" i="9"/>
  <c r="C135" i="9"/>
  <c r="I134" i="9"/>
  <c r="H134" i="9"/>
  <c r="G134" i="9"/>
  <c r="F134" i="9"/>
  <c r="E134" i="9"/>
  <c r="D134" i="9"/>
  <c r="C134" i="9"/>
  <c r="I133" i="9"/>
  <c r="H133" i="9"/>
  <c r="G133" i="9"/>
  <c r="F133" i="9"/>
  <c r="E133" i="9"/>
  <c r="D133" i="9"/>
  <c r="C133" i="9"/>
  <c r="I132" i="9"/>
  <c r="H132" i="9"/>
  <c r="G132" i="9"/>
  <c r="F132" i="9"/>
  <c r="E132" i="9"/>
  <c r="D132" i="9"/>
  <c r="C132" i="9"/>
  <c r="I131" i="9"/>
  <c r="H131" i="9"/>
  <c r="G131" i="9"/>
  <c r="F131" i="9"/>
  <c r="E131" i="9"/>
  <c r="D131" i="9"/>
  <c r="C131" i="9"/>
  <c r="I130" i="9"/>
  <c r="H130" i="9"/>
  <c r="G130" i="9"/>
  <c r="F130" i="9"/>
  <c r="E130" i="9"/>
  <c r="D130" i="9"/>
  <c r="C130" i="9"/>
  <c r="I129" i="9"/>
  <c r="H129" i="9"/>
  <c r="G129" i="9"/>
  <c r="F129" i="9"/>
  <c r="E129" i="9"/>
  <c r="D129" i="9"/>
  <c r="C129" i="9"/>
  <c r="I128" i="9"/>
  <c r="H128" i="9"/>
  <c r="G128" i="9"/>
  <c r="F128" i="9"/>
  <c r="E128" i="9"/>
  <c r="D128" i="9"/>
  <c r="C128" i="9"/>
  <c r="I127" i="9"/>
  <c r="H127" i="9"/>
  <c r="G127" i="9"/>
  <c r="F127" i="9"/>
  <c r="E127" i="9"/>
  <c r="D127" i="9"/>
  <c r="C127" i="9"/>
  <c r="B121" i="9"/>
  <c r="B164" i="9" s="1"/>
  <c r="B120" i="9"/>
  <c r="B166" i="9" s="1"/>
  <c r="B119" i="9"/>
  <c r="B165" i="9" s="1"/>
  <c r="B118" i="9"/>
  <c r="B142" i="9" s="1"/>
  <c r="B117" i="9"/>
  <c r="B141" i="9" s="1"/>
  <c r="B116" i="9"/>
  <c r="B162" i="9" s="1"/>
  <c r="B115" i="9"/>
  <c r="B161" i="9" s="1"/>
  <c r="B114" i="9"/>
  <c r="B138" i="9" s="1"/>
  <c r="B113" i="9"/>
  <c r="B137" i="9" s="1"/>
  <c r="B112" i="9"/>
  <c r="B158" i="9" s="1"/>
  <c r="B111" i="9"/>
  <c r="B157" i="9" s="1"/>
  <c r="B110" i="9"/>
  <c r="B134" i="9" s="1"/>
  <c r="B109" i="9"/>
  <c r="B133" i="9" s="1"/>
  <c r="B108" i="9"/>
  <c r="B154" i="9" s="1"/>
  <c r="B107" i="9"/>
  <c r="B153" i="9" s="1"/>
  <c r="B106" i="9"/>
  <c r="B130" i="9" s="1"/>
  <c r="B105" i="9"/>
  <c r="B129" i="9" s="1"/>
  <c r="B104" i="9"/>
  <c r="B150" i="9" s="1"/>
  <c r="B103" i="9"/>
  <c r="B149" i="9" s="1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27" i="9"/>
  <c r="B90" i="9" s="1"/>
  <c r="B26" i="9"/>
  <c r="B89" i="9" s="1"/>
  <c r="B25" i="9"/>
  <c r="B88" i="9" s="1"/>
  <c r="B24" i="9"/>
  <c r="B87" i="9" s="1"/>
  <c r="B23" i="9"/>
  <c r="B86" i="9" s="1"/>
  <c r="B22" i="9"/>
  <c r="B85" i="9" s="1"/>
  <c r="B21" i="9"/>
  <c r="B84" i="9" s="1"/>
  <c r="B20" i="9"/>
  <c r="B83" i="9" s="1"/>
  <c r="B19" i="9"/>
  <c r="B82" i="9" s="1"/>
  <c r="B18" i="9"/>
  <c r="B81" i="9" s="1"/>
  <c r="B17" i="9"/>
  <c r="B80" i="9" s="1"/>
  <c r="B16" i="9"/>
  <c r="B79" i="9" s="1"/>
  <c r="B15" i="9"/>
  <c r="B78" i="9" s="1"/>
  <c r="B14" i="9"/>
  <c r="B77" i="9" s="1"/>
  <c r="B13" i="9"/>
  <c r="B76" i="9" s="1"/>
  <c r="B12" i="9"/>
  <c r="B75" i="9" s="1"/>
  <c r="B11" i="9"/>
  <c r="B74" i="9" s="1"/>
  <c r="B10" i="9"/>
  <c r="B73" i="9" s="1"/>
  <c r="B9" i="9"/>
  <c r="B72" i="9" s="1"/>
  <c r="B8" i="9"/>
  <c r="B71" i="9" s="1"/>
  <c r="B7" i="9"/>
  <c r="B70" i="9" s="1"/>
  <c r="B6" i="9"/>
  <c r="B69" i="9" s="1"/>
  <c r="B5" i="9"/>
  <c r="B68" i="9" s="1"/>
  <c r="B4" i="9"/>
  <c r="B67" i="9" s="1"/>
  <c r="B3" i="9"/>
  <c r="B66" i="9" s="1"/>
  <c r="B2" i="9"/>
  <c r="B65" i="9" s="1"/>
  <c r="B152" i="9" l="1"/>
  <c r="B127" i="9"/>
  <c r="B128" i="9"/>
  <c r="B131" i="9"/>
  <c r="B132" i="9"/>
  <c r="B135" i="9"/>
  <c r="B136" i="9"/>
  <c r="B139" i="9"/>
  <c r="B140" i="9"/>
  <c r="B143" i="9"/>
  <c r="B144" i="9"/>
  <c r="B145" i="9"/>
  <c r="B156" i="9"/>
  <c r="B160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K47" i="7"/>
  <c r="J47" i="7"/>
  <c r="H47" i="7"/>
  <c r="G47" i="7"/>
  <c r="S45" i="7"/>
  <c r="R45" i="7"/>
  <c r="Q45" i="7"/>
  <c r="P45" i="7"/>
  <c r="O45" i="7"/>
  <c r="N45" i="7"/>
  <c r="M45" i="7"/>
  <c r="L45" i="7"/>
  <c r="S44" i="7"/>
  <c r="R44" i="7"/>
  <c r="Q44" i="7"/>
  <c r="P44" i="7"/>
  <c r="O44" i="7"/>
  <c r="N44" i="7"/>
  <c r="M44" i="7"/>
  <c r="L44" i="7"/>
  <c r="K40" i="7"/>
  <c r="S38" i="7"/>
  <c r="S47" i="7" s="1"/>
  <c r="R38" i="7"/>
  <c r="R47" i="7" s="1"/>
  <c r="Q38" i="7"/>
  <c r="Q47" i="7" s="1"/>
  <c r="P38" i="7"/>
  <c r="P47" i="7" s="1"/>
  <c r="O38" i="7"/>
  <c r="O47" i="7" s="1"/>
  <c r="N38" i="7"/>
  <c r="N47" i="7" s="1"/>
  <c r="M38" i="7"/>
  <c r="M47" i="7" s="1"/>
  <c r="L38" i="7"/>
  <c r="L47" i="7" s="1"/>
  <c r="S37" i="7"/>
  <c r="S40" i="7" s="1"/>
  <c r="R37" i="7"/>
  <c r="R40" i="7" s="1"/>
  <c r="Q37" i="7"/>
  <c r="Q40" i="7" s="1"/>
  <c r="P37" i="7"/>
  <c r="P40" i="7" s="1"/>
  <c r="O37" i="7"/>
  <c r="O40" i="7" s="1"/>
  <c r="N37" i="7"/>
  <c r="N40" i="7" s="1"/>
  <c r="M37" i="7"/>
  <c r="M40" i="7" s="1"/>
  <c r="L37" i="7"/>
  <c r="L40" i="7" s="1"/>
  <c r="H37" i="7"/>
  <c r="G37" i="7"/>
  <c r="K30" i="7"/>
  <c r="J30" i="7"/>
  <c r="I30" i="7"/>
  <c r="H30" i="7"/>
  <c r="G30" i="7"/>
  <c r="S28" i="7"/>
  <c r="R28" i="7"/>
  <c r="Q28" i="7"/>
  <c r="P28" i="7"/>
  <c r="O28" i="7"/>
  <c r="N28" i="7"/>
  <c r="M28" i="7"/>
  <c r="L28" i="7"/>
  <c r="S27" i="7"/>
  <c r="R27" i="7"/>
  <c r="Q27" i="7"/>
  <c r="P27" i="7"/>
  <c r="O27" i="7"/>
  <c r="N27" i="7"/>
  <c r="M27" i="7"/>
  <c r="L27" i="7"/>
  <c r="K23" i="7"/>
  <c r="S21" i="7"/>
  <c r="S30" i="7" s="1"/>
  <c r="R21" i="7"/>
  <c r="R30" i="7" s="1"/>
  <c r="R26" i="7" s="1"/>
  <c r="R24" i="7" s="1"/>
  <c r="Q21" i="7"/>
  <c r="Q30" i="7" s="1"/>
  <c r="P21" i="7"/>
  <c r="P30" i="7" s="1"/>
  <c r="O21" i="7"/>
  <c r="O30" i="7" s="1"/>
  <c r="N21" i="7"/>
  <c r="N30" i="7" s="1"/>
  <c r="N26" i="7" s="1"/>
  <c r="N24" i="7" s="1"/>
  <c r="M21" i="7"/>
  <c r="M30" i="7" s="1"/>
  <c r="L21" i="7"/>
  <c r="L30" i="7" s="1"/>
  <c r="S20" i="7"/>
  <c r="S23" i="7" s="1"/>
  <c r="R20" i="7"/>
  <c r="R23" i="7" s="1"/>
  <c r="Q20" i="7"/>
  <c r="Q23" i="7" s="1"/>
  <c r="P20" i="7"/>
  <c r="P23" i="7" s="1"/>
  <c r="O20" i="7"/>
  <c r="O23" i="7" s="1"/>
  <c r="N20" i="7"/>
  <c r="N23" i="7" s="1"/>
  <c r="M20" i="7"/>
  <c r="M23" i="7" s="1"/>
  <c r="L20" i="7"/>
  <c r="L23" i="7" s="1"/>
  <c r="H20" i="7"/>
  <c r="G20" i="7"/>
  <c r="K13" i="7"/>
  <c r="J13" i="7"/>
  <c r="H13" i="7"/>
  <c r="G13" i="7"/>
  <c r="S11" i="7"/>
  <c r="R11" i="7"/>
  <c r="Q11" i="7"/>
  <c r="P11" i="7"/>
  <c r="O11" i="7"/>
  <c r="N11" i="7"/>
  <c r="M11" i="7"/>
  <c r="L11" i="7"/>
  <c r="S10" i="7"/>
  <c r="R10" i="7"/>
  <c r="Q10" i="7"/>
  <c r="P10" i="7"/>
  <c r="O10" i="7"/>
  <c r="N10" i="7"/>
  <c r="M10" i="7"/>
  <c r="L10" i="7"/>
  <c r="S7" i="7"/>
  <c r="R7" i="7"/>
  <c r="Q7" i="7"/>
  <c r="P7" i="7"/>
  <c r="O7" i="7"/>
  <c r="N7" i="7"/>
  <c r="M7" i="7"/>
  <c r="L7" i="7"/>
  <c r="K6" i="7"/>
  <c r="S4" i="7"/>
  <c r="S13" i="7" s="1"/>
  <c r="S9" i="7" s="1"/>
  <c r="R4" i="7"/>
  <c r="R13" i="7" s="1"/>
  <c r="Q4" i="7"/>
  <c r="Q13" i="7" s="1"/>
  <c r="Q9" i="7" s="1"/>
  <c r="P4" i="7"/>
  <c r="P13" i="7" s="1"/>
  <c r="O4" i="7"/>
  <c r="O13" i="7" s="1"/>
  <c r="O9" i="7" s="1"/>
  <c r="N4" i="7"/>
  <c r="N13" i="7" s="1"/>
  <c r="M4" i="7"/>
  <c r="M13" i="7" s="1"/>
  <c r="M9" i="7" s="1"/>
  <c r="L4" i="7"/>
  <c r="L13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H3" i="7"/>
  <c r="G3" i="7"/>
  <c r="P24" i="6"/>
  <c r="R24" i="6" s="1"/>
  <c r="N23" i="6"/>
  <c r="N25" i="6" s="1"/>
  <c r="J23" i="6"/>
  <c r="J25" i="6" s="1"/>
  <c r="O22" i="6"/>
  <c r="O23" i="6" s="1"/>
  <c r="O25" i="6" s="1"/>
  <c r="N22" i="6"/>
  <c r="M22" i="6"/>
  <c r="M23" i="6" s="1"/>
  <c r="M25" i="6" s="1"/>
  <c r="L22" i="6"/>
  <c r="L23" i="6" s="1"/>
  <c r="L25" i="6" s="1"/>
  <c r="K22" i="6"/>
  <c r="K23" i="6" s="1"/>
  <c r="K25" i="6" s="1"/>
  <c r="J22" i="6"/>
  <c r="I22" i="6"/>
  <c r="I23" i="6" s="1"/>
  <c r="I25" i="6" s="1"/>
  <c r="H22" i="6"/>
  <c r="G22" i="6"/>
  <c r="F22" i="6"/>
  <c r="E22" i="6"/>
  <c r="D22" i="6"/>
  <c r="D23" i="6" s="1"/>
  <c r="D25" i="6" s="1"/>
  <c r="P21" i="6"/>
  <c r="R21" i="6" s="1"/>
  <c r="P20" i="6"/>
  <c r="R20" i="6" s="1"/>
  <c r="P19" i="6"/>
  <c r="R19" i="6" s="1"/>
  <c r="P18" i="6"/>
  <c r="R18" i="6" s="1"/>
  <c r="P17" i="6"/>
  <c r="R17" i="6" s="1"/>
  <c r="P16" i="6"/>
  <c r="R16" i="6" s="1"/>
  <c r="P15" i="6"/>
  <c r="R15" i="6" s="1"/>
  <c r="P14" i="6"/>
  <c r="R14" i="6" s="1"/>
  <c r="P13" i="6"/>
  <c r="R13" i="6" s="1"/>
  <c r="O12" i="6"/>
  <c r="N12" i="6"/>
  <c r="M12" i="6"/>
  <c r="L12" i="6"/>
  <c r="K12" i="6"/>
  <c r="J12" i="6"/>
  <c r="I12" i="6"/>
  <c r="H12" i="6"/>
  <c r="G12" i="6"/>
  <c r="F12" i="6"/>
  <c r="E12" i="6"/>
  <c r="D12" i="6"/>
  <c r="P11" i="6"/>
  <c r="R11" i="6" s="1"/>
  <c r="P10" i="6"/>
  <c r="R10" i="6" s="1"/>
  <c r="P9" i="6"/>
  <c r="R9" i="6" s="1"/>
  <c r="P8" i="6"/>
  <c r="R8" i="6" s="1"/>
  <c r="P7" i="6"/>
  <c r="R7" i="6" s="1"/>
  <c r="P6" i="6"/>
  <c r="R6" i="6" s="1"/>
  <c r="R5" i="6"/>
  <c r="R4" i="6"/>
  <c r="P4" i="6"/>
  <c r="R3" i="6"/>
  <c r="P3" i="6"/>
  <c r="M43" i="7" l="1"/>
  <c r="M41" i="7" s="1"/>
  <c r="Q43" i="7"/>
  <c r="Q41" i="7" s="1"/>
  <c r="N43" i="7"/>
  <c r="N41" i="7" s="1"/>
  <c r="R43" i="7"/>
  <c r="R41" i="7" s="1"/>
  <c r="L26" i="7"/>
  <c r="L24" i="7" s="1"/>
  <c r="P26" i="7"/>
  <c r="P24" i="7" s="1"/>
  <c r="L9" i="7"/>
  <c r="P9" i="7"/>
  <c r="O26" i="7"/>
  <c r="O24" i="7" s="1"/>
  <c r="S26" i="7"/>
  <c r="S24" i="7" s="1"/>
  <c r="O43" i="7"/>
  <c r="O41" i="7" s="1"/>
  <c r="S43" i="7"/>
  <c r="S41" i="7" s="1"/>
  <c r="L43" i="7"/>
  <c r="L41" i="7" s="1"/>
  <c r="P43" i="7"/>
  <c r="P41" i="7" s="1"/>
  <c r="N9" i="7"/>
  <c r="R9" i="7"/>
  <c r="M26" i="7"/>
  <c r="M24" i="7" s="1"/>
  <c r="Q26" i="7"/>
  <c r="Q24" i="7" s="1"/>
  <c r="P12" i="6"/>
  <c r="R12" i="6" s="1"/>
  <c r="P22" i="6"/>
  <c r="P23" i="6" l="1"/>
  <c r="R22" i="6"/>
  <c r="R23" i="6" l="1"/>
  <c r="P25" i="6"/>
  <c r="R25" i="6" s="1"/>
  <c r="R14" i="5" l="1"/>
  <c r="R12" i="5"/>
  <c r="Q11" i="5"/>
  <c r="Q13" i="5" s="1"/>
  <c r="Q15" i="5" s="1"/>
  <c r="P11" i="5"/>
  <c r="P13" i="5" s="1"/>
  <c r="P15" i="5" s="1"/>
  <c r="O11" i="5"/>
  <c r="O13" i="5" s="1"/>
  <c r="O15" i="5" s="1"/>
  <c r="N11" i="5"/>
  <c r="N13" i="5" s="1"/>
  <c r="N15" i="5" s="1"/>
  <c r="M11" i="5"/>
  <c r="M13" i="5" s="1"/>
  <c r="M15" i="5" s="1"/>
  <c r="L11" i="5"/>
  <c r="L13" i="5" s="1"/>
  <c r="L15" i="5" s="1"/>
  <c r="K11" i="5"/>
  <c r="K13" i="5" s="1"/>
  <c r="K15" i="5" s="1"/>
  <c r="J11" i="5"/>
  <c r="J13" i="5" s="1"/>
  <c r="J15" i="5" s="1"/>
  <c r="I11" i="5"/>
  <c r="I13" i="5" s="1"/>
  <c r="I15" i="5" s="1"/>
  <c r="H11" i="5"/>
  <c r="H13" i="5" s="1"/>
  <c r="H15" i="5" s="1"/>
  <c r="G11" i="5"/>
  <c r="G13" i="5" s="1"/>
  <c r="G15" i="5" s="1"/>
  <c r="F11" i="5"/>
  <c r="F13" i="5" s="1"/>
  <c r="F15" i="5" s="1"/>
  <c r="R10" i="5"/>
  <c r="R9" i="5"/>
  <c r="R8" i="5"/>
  <c r="R7" i="5"/>
  <c r="R6" i="5"/>
  <c r="R5" i="5"/>
  <c r="R4" i="5"/>
  <c r="R3" i="5"/>
  <c r="Q48" i="4"/>
  <c r="M48" i="4"/>
  <c r="I48" i="4"/>
  <c r="S47" i="4"/>
  <c r="S48" i="4" s="1"/>
  <c r="R47" i="4"/>
  <c r="R48" i="4" s="1"/>
  <c r="Q47" i="4"/>
  <c r="P47" i="4"/>
  <c r="P48" i="4" s="1"/>
  <c r="O47" i="4"/>
  <c r="N47" i="4"/>
  <c r="N48" i="4" s="1"/>
  <c r="M47" i="4"/>
  <c r="L47" i="4"/>
  <c r="L48" i="4" s="1"/>
  <c r="K47" i="4"/>
  <c r="J47" i="4"/>
  <c r="J48" i="4" s="1"/>
  <c r="I47" i="4"/>
  <c r="H47" i="4"/>
  <c r="H48" i="4" s="1"/>
  <c r="T46" i="4"/>
  <c r="T45" i="4"/>
  <c r="T44" i="4"/>
  <c r="T43" i="4"/>
  <c r="T42" i="4"/>
  <c r="S41" i="4"/>
  <c r="R41" i="4"/>
  <c r="Q41" i="4"/>
  <c r="P41" i="4"/>
  <c r="O41" i="4"/>
  <c r="O48" i="4" s="1"/>
  <c r="N41" i="4"/>
  <c r="M41" i="4"/>
  <c r="L41" i="4"/>
  <c r="K41" i="4"/>
  <c r="K48" i="4" s="1"/>
  <c r="J41" i="4"/>
  <c r="I41" i="4"/>
  <c r="H41" i="4"/>
  <c r="T41" i="4" s="1"/>
  <c r="T40" i="4"/>
  <c r="T39" i="4"/>
  <c r="R37" i="4"/>
  <c r="P37" i="4"/>
  <c r="N37" i="4"/>
  <c r="L37" i="4"/>
  <c r="J37" i="4"/>
  <c r="H37" i="4"/>
  <c r="T37" i="4" s="1"/>
  <c r="T36" i="4"/>
  <c r="T35" i="4"/>
  <c r="S34" i="4"/>
  <c r="S37" i="4" s="1"/>
  <c r="R34" i="4"/>
  <c r="Q34" i="4"/>
  <c r="Q37" i="4" s="1"/>
  <c r="P34" i="4"/>
  <c r="O34" i="4"/>
  <c r="O37" i="4" s="1"/>
  <c r="N34" i="4"/>
  <c r="M34" i="4"/>
  <c r="M37" i="4" s="1"/>
  <c r="L34" i="4"/>
  <c r="K34" i="4"/>
  <c r="K37" i="4" s="1"/>
  <c r="J34" i="4"/>
  <c r="I34" i="4"/>
  <c r="I37" i="4" s="1"/>
  <c r="H34" i="4"/>
  <c r="T34" i="4" s="1"/>
  <c r="T33" i="4"/>
  <c r="T32" i="4"/>
  <c r="T31" i="4"/>
  <c r="T30" i="4"/>
  <c r="T29" i="4"/>
  <c r="T28" i="4"/>
  <c r="T27" i="4"/>
  <c r="T26" i="4"/>
  <c r="S24" i="4"/>
  <c r="S25" i="4" s="1"/>
  <c r="S38" i="4" s="1"/>
  <c r="R24" i="4"/>
  <c r="Q24" i="4"/>
  <c r="P24" i="4"/>
  <c r="O24" i="4"/>
  <c r="O25" i="4" s="1"/>
  <c r="O38" i="4" s="1"/>
  <c r="N24" i="4"/>
  <c r="M24" i="4"/>
  <c r="L24" i="4"/>
  <c r="K24" i="4"/>
  <c r="K25" i="4" s="1"/>
  <c r="K38" i="4" s="1"/>
  <c r="J24" i="4"/>
  <c r="I24" i="4"/>
  <c r="H24" i="4"/>
  <c r="T24" i="4" s="1"/>
  <c r="T23" i="4"/>
  <c r="T22" i="4"/>
  <c r="T21" i="4"/>
  <c r="T20" i="4"/>
  <c r="T19" i="4"/>
  <c r="T18" i="4"/>
  <c r="T16" i="4"/>
  <c r="S15" i="4"/>
  <c r="R15" i="4"/>
  <c r="Q15" i="4"/>
  <c r="P15" i="4"/>
  <c r="O15" i="4"/>
  <c r="N15" i="4"/>
  <c r="M15" i="4"/>
  <c r="L15" i="4"/>
  <c r="K15" i="4"/>
  <c r="J15" i="4"/>
  <c r="I15" i="4"/>
  <c r="H15" i="4"/>
  <c r="T15" i="4" s="1"/>
  <c r="T14" i="4"/>
  <c r="T13" i="4"/>
  <c r="S12" i="4"/>
  <c r="R12" i="4"/>
  <c r="Q12" i="4"/>
  <c r="P12" i="4"/>
  <c r="O12" i="4"/>
  <c r="N12" i="4"/>
  <c r="M12" i="4"/>
  <c r="L12" i="4"/>
  <c r="K12" i="4"/>
  <c r="J12" i="4"/>
  <c r="I12" i="4"/>
  <c r="H12" i="4"/>
  <c r="T12" i="4" s="1"/>
  <c r="T11" i="4"/>
  <c r="T10" i="4"/>
  <c r="S9" i="4"/>
  <c r="S17" i="4" s="1"/>
  <c r="R9" i="4"/>
  <c r="R17" i="4" s="1"/>
  <c r="R25" i="4" s="1"/>
  <c r="R38" i="4" s="1"/>
  <c r="Q9" i="4"/>
  <c r="Q17" i="4" s="1"/>
  <c r="P9" i="4"/>
  <c r="P17" i="4" s="1"/>
  <c r="P25" i="4" s="1"/>
  <c r="P38" i="4" s="1"/>
  <c r="O9" i="4"/>
  <c r="O17" i="4" s="1"/>
  <c r="N9" i="4"/>
  <c r="N17" i="4" s="1"/>
  <c r="N25" i="4" s="1"/>
  <c r="N38" i="4" s="1"/>
  <c r="M9" i="4"/>
  <c r="M17" i="4" s="1"/>
  <c r="L9" i="4"/>
  <c r="L17" i="4" s="1"/>
  <c r="L25" i="4" s="1"/>
  <c r="L38" i="4" s="1"/>
  <c r="K9" i="4"/>
  <c r="K17" i="4" s="1"/>
  <c r="J9" i="4"/>
  <c r="J17" i="4" s="1"/>
  <c r="J25" i="4" s="1"/>
  <c r="J38" i="4" s="1"/>
  <c r="I9" i="4"/>
  <c r="I17" i="4" s="1"/>
  <c r="H9" i="4"/>
  <c r="T9" i="4" s="1"/>
  <c r="T8" i="4"/>
  <c r="T7" i="4"/>
  <c r="T6" i="4"/>
  <c r="T5" i="4"/>
  <c r="T4" i="4"/>
  <c r="T3" i="4"/>
  <c r="M35" i="2"/>
  <c r="M39" i="2" s="1"/>
  <c r="L35" i="2"/>
  <c r="L38" i="2" s="1"/>
  <c r="K35" i="2"/>
  <c r="K41" i="2" s="1"/>
  <c r="J35" i="2"/>
  <c r="I35" i="2"/>
  <c r="I39" i="2" s="1"/>
  <c r="M22" i="2"/>
  <c r="M25" i="2" s="1"/>
  <c r="L22" i="2"/>
  <c r="L28" i="2" s="1"/>
  <c r="K22" i="2"/>
  <c r="J22" i="2"/>
  <c r="J26" i="2" s="1"/>
  <c r="I22" i="2"/>
  <c r="I25" i="2" s="1"/>
  <c r="M9" i="2"/>
  <c r="M13" i="2" s="1"/>
  <c r="L9" i="2"/>
  <c r="L14" i="2" s="1"/>
  <c r="K9" i="2"/>
  <c r="K15" i="2" s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M10" i="2" l="1"/>
  <c r="L11" i="2"/>
  <c r="I23" i="2"/>
  <c r="M28" i="2"/>
  <c r="M11" i="2"/>
  <c r="I24" i="2"/>
  <c r="M14" i="2"/>
  <c r="L27" i="2"/>
  <c r="I37" i="2"/>
  <c r="M27" i="2"/>
  <c r="M38" i="2"/>
  <c r="L40" i="2"/>
  <c r="L15" i="2"/>
  <c r="J24" i="2"/>
  <c r="I9" i="2"/>
  <c r="I12" i="2" s="1"/>
  <c r="K12" i="2"/>
  <c r="M15" i="2"/>
  <c r="L23" i="2"/>
  <c r="M24" i="2"/>
  <c r="I28" i="2"/>
  <c r="K36" i="2"/>
  <c r="M37" i="2"/>
  <c r="L41" i="2"/>
  <c r="L37" i="2"/>
  <c r="I41" i="2"/>
  <c r="J9" i="2"/>
  <c r="J13" i="2" s="1"/>
  <c r="L12" i="2"/>
  <c r="M23" i="2"/>
  <c r="J25" i="2"/>
  <c r="I27" i="2"/>
  <c r="J28" i="2"/>
  <c r="L36" i="2"/>
  <c r="I38" i="2"/>
  <c r="K40" i="2"/>
  <c r="M41" i="2"/>
  <c r="R11" i="5"/>
  <c r="T48" i="4"/>
  <c r="I25" i="4"/>
  <c r="I38" i="4" s="1"/>
  <c r="M25" i="4"/>
  <c r="M38" i="4" s="1"/>
  <c r="Q25" i="4"/>
  <c r="Q38" i="4" s="1"/>
  <c r="H17" i="4"/>
  <c r="T47" i="4"/>
  <c r="K27" i="2"/>
  <c r="K23" i="2"/>
  <c r="K28" i="2"/>
  <c r="K24" i="2"/>
  <c r="K25" i="2"/>
  <c r="J40" i="2"/>
  <c r="J36" i="2"/>
  <c r="J41" i="2"/>
  <c r="J37" i="2"/>
  <c r="J38" i="2"/>
  <c r="J39" i="2"/>
  <c r="J12" i="2"/>
  <c r="J15" i="2"/>
  <c r="J11" i="2"/>
  <c r="K26" i="2"/>
  <c r="K39" i="2"/>
  <c r="K10" i="2"/>
  <c r="M12" i="2"/>
  <c r="L13" i="2"/>
  <c r="K14" i="2"/>
  <c r="J23" i="2"/>
  <c r="L25" i="2"/>
  <c r="I26" i="2"/>
  <c r="M26" i="2"/>
  <c r="J27" i="2"/>
  <c r="I36" i="2"/>
  <c r="M36" i="2"/>
  <c r="K38" i="2"/>
  <c r="L39" i="2"/>
  <c r="I40" i="2"/>
  <c r="M40" i="2"/>
  <c r="K13" i="2"/>
  <c r="L26" i="2"/>
  <c r="L10" i="2"/>
  <c r="K11" i="2"/>
  <c r="L24" i="2"/>
  <c r="K37" i="2"/>
  <c r="J10" i="2" l="1"/>
  <c r="J14" i="2"/>
  <c r="I13" i="2"/>
  <c r="I11" i="2"/>
  <c r="I10" i="2"/>
  <c r="I15" i="2"/>
  <c r="I14" i="2"/>
  <c r="R13" i="5"/>
  <c r="H25" i="4"/>
  <c r="T17" i="4"/>
  <c r="R15" i="5" l="1"/>
  <c r="T25" i="4"/>
  <c r="H38" i="4"/>
  <c r="T38" i="4" s="1"/>
  <c r="U15" i="5" l="1"/>
  <c r="U5" i="5"/>
  <c r="U3" i="5"/>
  <c r="U8" i="5"/>
  <c r="U9" i="5"/>
  <c r="U7" i="5"/>
  <c r="U6" i="5"/>
  <c r="U12" i="5"/>
  <c r="U14" i="5"/>
  <c r="U10" i="5"/>
  <c r="U4" i="5"/>
  <c r="U11" i="5"/>
  <c r="U13" i="5"/>
  <c r="N9" i="2" l="1"/>
  <c r="T9" i="2"/>
  <c r="N15" i="2" l="1"/>
  <c r="N12" i="2"/>
  <c r="N11" i="2"/>
  <c r="N14" i="2"/>
  <c r="N13" i="2"/>
  <c r="N10" i="2"/>
  <c r="T14" i="2"/>
  <c r="T12" i="2"/>
  <c r="T15" i="2"/>
  <c r="T11" i="2"/>
  <c r="T13" i="2"/>
  <c r="T10" i="2"/>
  <c r="U9" i="2"/>
  <c r="R9" i="2"/>
  <c r="S9" i="2"/>
  <c r="P9" i="2"/>
  <c r="O9" i="2"/>
  <c r="Q9" i="2"/>
  <c r="P14" i="2" l="1"/>
  <c r="P15" i="2"/>
  <c r="P11" i="2"/>
  <c r="P12" i="2"/>
  <c r="P10" i="2"/>
  <c r="P13" i="2"/>
  <c r="R11" i="2"/>
  <c r="R14" i="2"/>
  <c r="R12" i="2"/>
  <c r="R10" i="2"/>
  <c r="R15" i="2"/>
  <c r="R13" i="2"/>
  <c r="U13" i="2"/>
  <c r="U14" i="2"/>
  <c r="U11" i="2"/>
  <c r="U15" i="2"/>
  <c r="U10" i="2"/>
  <c r="U12" i="2"/>
  <c r="Q13" i="2"/>
  <c r="Q11" i="2"/>
  <c r="Q10" i="2"/>
  <c r="Q14" i="2"/>
  <c r="Q15" i="2"/>
  <c r="Q12" i="2"/>
  <c r="O15" i="2"/>
  <c r="O12" i="2"/>
  <c r="O10" i="2"/>
  <c r="O13" i="2"/>
  <c r="O14" i="2"/>
  <c r="O11" i="2"/>
  <c r="S15" i="2"/>
  <c r="S12" i="2"/>
  <c r="S11" i="2"/>
  <c r="S10" i="2"/>
  <c r="S13" i="2"/>
  <c r="S14" i="2"/>
  <c r="P22" i="2" l="1"/>
  <c r="U35" i="2"/>
  <c r="T35" i="2"/>
  <c r="S35" i="2"/>
  <c r="P35" i="2"/>
  <c r="O22" i="2"/>
  <c r="O26" i="2" l="1"/>
  <c r="O23" i="2"/>
  <c r="O25" i="2"/>
  <c r="O28" i="2"/>
  <c r="O27" i="2"/>
  <c r="O24" i="2"/>
  <c r="U39" i="2"/>
  <c r="U41" i="2"/>
  <c r="U38" i="2"/>
  <c r="U37" i="2"/>
  <c r="U36" i="2"/>
  <c r="U40" i="2"/>
  <c r="T38" i="2"/>
  <c r="T36" i="2"/>
  <c r="T41" i="2"/>
  <c r="T37" i="2"/>
  <c r="T40" i="2"/>
  <c r="T39" i="2"/>
  <c r="P38" i="2"/>
  <c r="P37" i="2"/>
  <c r="P41" i="2"/>
  <c r="P40" i="2"/>
  <c r="P36" i="2"/>
  <c r="P39" i="2"/>
  <c r="S41" i="2"/>
  <c r="S40" i="2"/>
  <c r="S36" i="2"/>
  <c r="S38" i="2"/>
  <c r="S37" i="2"/>
  <c r="S39" i="2"/>
  <c r="P28" i="2"/>
  <c r="P27" i="2"/>
  <c r="P23" i="2"/>
  <c r="P25" i="2"/>
  <c r="P26" i="2"/>
  <c r="P24" i="2"/>
  <c r="N35" i="2"/>
  <c r="Q35" i="2"/>
  <c r="R35" i="2"/>
  <c r="T22" i="2"/>
  <c r="S22" i="2"/>
  <c r="R22" i="2"/>
  <c r="R26" i="2" l="1"/>
  <c r="R28" i="2"/>
  <c r="R24" i="2"/>
  <c r="R25" i="2"/>
  <c r="R27" i="2"/>
  <c r="R23" i="2"/>
  <c r="R40" i="2"/>
  <c r="R41" i="2"/>
  <c r="R39" i="2"/>
  <c r="R38" i="2"/>
  <c r="R37" i="2"/>
  <c r="R36" i="2"/>
  <c r="N36" i="2"/>
  <c r="N37" i="2"/>
  <c r="N38" i="2"/>
  <c r="V35" i="2"/>
  <c r="N39" i="2"/>
  <c r="N40" i="2"/>
  <c r="N41" i="2"/>
  <c r="S27" i="2"/>
  <c r="S24" i="2"/>
  <c r="S23" i="2"/>
  <c r="S26" i="2"/>
  <c r="S25" i="2"/>
  <c r="S28" i="2"/>
  <c r="Q39" i="2"/>
  <c r="Q41" i="2"/>
  <c r="Q38" i="2"/>
  <c r="Q37" i="2"/>
  <c r="Q40" i="2"/>
  <c r="Q36" i="2"/>
  <c r="T28" i="2"/>
  <c r="T23" i="2"/>
  <c r="T27" i="2"/>
  <c r="T26" i="2"/>
  <c r="T24" i="2"/>
  <c r="T25" i="2"/>
  <c r="Q22" i="2"/>
  <c r="U22" i="2"/>
  <c r="V38" i="2" l="1"/>
  <c r="N22" i="2"/>
  <c r="V40" i="2"/>
  <c r="V37" i="2"/>
  <c r="V41" i="2"/>
  <c r="U25" i="2"/>
  <c r="U23" i="2"/>
  <c r="U27" i="2"/>
  <c r="U24" i="2"/>
  <c r="U28" i="2"/>
  <c r="U26" i="2"/>
  <c r="V39" i="2"/>
  <c r="V36" i="2"/>
  <c r="Q25" i="2"/>
  <c r="Q27" i="2"/>
  <c r="Q28" i="2"/>
  <c r="Q23" i="2"/>
  <c r="Q24" i="2"/>
  <c r="Q26" i="2"/>
  <c r="O35" i="2"/>
  <c r="N26" i="2" l="1"/>
  <c r="N24" i="2"/>
  <c r="N28" i="2"/>
  <c r="N25" i="2"/>
  <c r="W22" i="2"/>
  <c r="N23" i="2"/>
  <c r="V22" i="2"/>
  <c r="N27" i="2"/>
  <c r="O41" i="2"/>
  <c r="W41" i="2" s="1"/>
  <c r="O40" i="2"/>
  <c r="W40" i="2" s="1"/>
  <c r="O36" i="2"/>
  <c r="W36" i="2" s="1"/>
  <c r="O39" i="2"/>
  <c r="W39" i="2" s="1"/>
  <c r="O38" i="2"/>
  <c r="W38" i="2" s="1"/>
  <c r="O37" i="2"/>
  <c r="W37" i="2" s="1"/>
  <c r="W35" i="2"/>
  <c r="W27" i="2" l="1"/>
  <c r="V27" i="2"/>
  <c r="V25" i="2"/>
  <c r="W25" i="2"/>
  <c r="V28" i="2"/>
  <c r="W28" i="2"/>
  <c r="W23" i="2"/>
  <c r="V23" i="2"/>
  <c r="V24" i="2"/>
  <c r="W24" i="2"/>
  <c r="V26" i="2"/>
  <c r="W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8" authorId="0" shapeId="0" xr:uid="{BA25F8EF-76A7-4C45-97A8-E269E3E0DB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בשנים 2018-2017  אחוז המועסקים כולל את המועסקים באופן זמני</t>
        </r>
      </text>
    </comment>
    <comment ref="L25" authorId="0" shapeId="0" xr:uid="{FCF1F14D-0D89-49C1-9CB0-85D6269F19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כולל מועסקים זמנית בשנים 2018-2017</t>
        </r>
      </text>
    </comment>
    <comment ref="L42" authorId="0" shapeId="0" xr:uid="{080EFE06-93DF-4502-BB6B-509637C493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כולל מועסקים זמנית בשנים 2018-2017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תפ"ש\כלכלה\רש"צ מחקר כלכלי - אביב</author>
  </authors>
  <commentList>
    <comment ref="E16" authorId="0" shapeId="0" xr:uid="{CE86D55E-4673-4BA9-8857-87749ECE55E2}">
      <text>
        <r>
          <rPr>
            <b/>
            <sz val="9"/>
            <color indexed="81"/>
            <rFont val="Tahoma"/>
            <family val="2"/>
          </rPr>
          <t>תפ"ש\כלכלה\רש"צ מחקר כלכלי - אביב:</t>
        </r>
        <r>
          <rPr>
            <sz val="9"/>
            <color indexed="81"/>
            <rFont val="Tahoma"/>
            <family val="2"/>
          </rPr>
          <t xml:space="preserve">
הכנסות מרשויות מקומיות</t>
        </r>
      </text>
    </comment>
    <comment ref="G32" authorId="0" shapeId="0" xr:uid="{17CC5B6A-A154-4959-8FEB-6A3E28E39B90}">
      <text>
        <r>
          <rPr>
            <b/>
            <sz val="9"/>
            <color indexed="81"/>
            <rFont val="Tahoma"/>
            <family val="2"/>
          </rPr>
          <t>תפ"ש\כלכלה\רש"צ מחקר כלכלי - אביב:</t>
        </r>
        <r>
          <rPr>
            <sz val="9"/>
            <color indexed="81"/>
            <rFont val="Tahoma"/>
            <family val="2"/>
          </rPr>
          <t xml:space="preserve">
הוצאות על רשויות מקומיות</t>
        </r>
      </text>
    </comment>
  </commentList>
</comments>
</file>

<file path=xl/sharedStrings.xml><?xml version="1.0" encoding="utf-8"?>
<sst xmlns="http://schemas.openxmlformats.org/spreadsheetml/2006/main" count="947" uniqueCount="244">
  <si>
    <t>Q4</t>
  </si>
  <si>
    <t>Q3</t>
  </si>
  <si>
    <t>Q2</t>
  </si>
  <si>
    <t>Q1</t>
  </si>
  <si>
    <t xml:space="preserve">כלל המכסות </t>
  </si>
  <si>
    <t>ישראל</t>
  </si>
  <si>
    <t>התיישבות</t>
  </si>
  <si>
    <t>מכסות בשימוש</t>
  </si>
  <si>
    <t>מכסות עם לינה</t>
  </si>
  <si>
    <t>ישראל אלפים</t>
  </si>
  <si>
    <t>התישבות אלפים</t>
  </si>
  <si>
    <t>מכסה אלפים</t>
  </si>
  <si>
    <t>רש"פ</t>
  </si>
  <si>
    <t>@</t>
  </si>
  <si>
    <t>שיעור מועסקים בסקטור
(%)</t>
  </si>
  <si>
    <t>חקלאות, דייג ויערנות</t>
  </si>
  <si>
    <t>כרית פחם,חציבה, ויצור בבתי חרושת</t>
  </si>
  <si>
    <t>בנייה</t>
  </si>
  <si>
    <t>מסחר,בתי מלון ומסעדות</t>
  </si>
  <si>
    <t>תחבורה, אחסון ותקשורת</t>
  </si>
  <si>
    <t>שירותים ושונות</t>
  </si>
  <si>
    <t>מספר מועסקים בסקטור</t>
  </si>
  <si>
    <t>סה"כ מועסקים</t>
  </si>
  <si>
    <t>איו"ש</t>
  </si>
  <si>
    <t>רצ"ע</t>
  </si>
  <si>
    <t>תעשייה וכרייה</t>
  </si>
  <si>
    <t xml:space="preserve">רש"פ </t>
  </si>
  <si>
    <t>שיעור השתתפות בכוח העבודה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</si>
  <si>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</si>
  <si>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</si>
  <si>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</si>
  <si>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</si>
  <si>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</si>
  <si>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</si>
  <si>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</si>
  <si>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</si>
  <si>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סה"כ</t>
  </si>
  <si>
    <t>אחוז האבטלה</t>
  </si>
  <si>
    <t>תכנון (מש"ח)</t>
  </si>
  <si>
    <t>ביצוע בפועל (ע"ב Commitment) [מש"ח]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</si>
  <si>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</si>
  <si>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</si>
  <si>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</si>
  <si>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</si>
  <si>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</si>
  <si>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</si>
  <si>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</si>
  <si>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</si>
  <si>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</si>
  <si>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</si>
  <si>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</si>
  <si>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</si>
  <si>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סה"כ שנתי</t>
  </si>
  <si>
    <t xml:space="preserve">הכנסות </t>
  </si>
  <si>
    <t>הכנסות מקומיות</t>
  </si>
  <si>
    <t>גביית מיסים</t>
  </si>
  <si>
    <t>מס הכנסה</t>
  </si>
  <si>
    <t>מע"מ</t>
  </si>
  <si>
    <t>מכס</t>
  </si>
  <si>
    <t>מס על משקאות</t>
  </si>
  <si>
    <t>מס על טבק וסיגריות</t>
  </si>
  <si>
    <t>מס רכוש</t>
  </si>
  <si>
    <t>סה"כ גבייה ממיסים</t>
  </si>
  <si>
    <t>גבייה שלא ממיסים</t>
  </si>
  <si>
    <t>עמלות</t>
  </si>
  <si>
    <t>רווחי השקעות</t>
  </si>
  <si>
    <t>סה"כ גבייה שלא ממיסים</t>
  </si>
  <si>
    <t>החזר מיסים</t>
  </si>
  <si>
    <t>סבסוד דלקים</t>
  </si>
  <si>
    <t>אחר</t>
  </si>
  <si>
    <t>סה"כ החזר מיסים</t>
  </si>
  <si>
    <t>Earmarked Collections</t>
  </si>
  <si>
    <t>סה"כ הכנסות מקומיות</t>
  </si>
  <si>
    <t>הכנסות מישראל</t>
  </si>
  <si>
    <t>מס קנייה</t>
  </si>
  <si>
    <t>בלו דלקים</t>
  </si>
  <si>
    <t>סה"כ הכנסות מישראל(*מוערכות)</t>
  </si>
  <si>
    <t>סה"כ הכנסות</t>
  </si>
  <si>
    <t>הוצאות</t>
  </si>
  <si>
    <t>הוצאות שוטפות</t>
  </si>
  <si>
    <t xml:space="preserve">שכר </t>
  </si>
  <si>
    <t>הוצאות סוציאליות</t>
  </si>
  <si>
    <t>סחורות ושירותים</t>
  </si>
  <si>
    <t>תשלומי העברה</t>
  </si>
  <si>
    <t>הון משני</t>
  </si>
  <si>
    <t>ריבית</t>
  </si>
  <si>
    <t xml:space="preserve"> (מוערך*)Net Lending</t>
  </si>
  <si>
    <t>Earmarked Payments</t>
  </si>
  <si>
    <t>סה"כ הוצאות שוטפות</t>
  </si>
  <si>
    <t>הוצאות פיתוח</t>
  </si>
  <si>
    <t>סה"כ הוצאות פיתוח</t>
  </si>
  <si>
    <t>תשלום פיגורי עבר</t>
  </si>
  <si>
    <t>סה"כ  תשלום פיגורי עבר 
(סחורות ושירותים ופיתוח)</t>
  </si>
  <si>
    <t>סה"כ הוצאות</t>
  </si>
  <si>
    <t>סה"כ גירעון תקציבי</t>
  </si>
  <si>
    <t>-</t>
  </si>
  <si>
    <t>מימון גירעון תקציבי</t>
  </si>
  <si>
    <t>סיוע חיצוני</t>
  </si>
  <si>
    <t>סיוע לתקציב</t>
  </si>
  <si>
    <t>סיוע לפיתוח</t>
  </si>
  <si>
    <t>סה"כ סיוע חיצוני</t>
  </si>
  <si>
    <t>שונות</t>
  </si>
  <si>
    <t>מימון בנקאי</t>
  </si>
  <si>
    <t>פיגורי תשלומים</t>
  </si>
  <si>
    <t>התאמות בהעברות מישראל</t>
  </si>
  <si>
    <t>פיגורים להחזרי מיסים</t>
  </si>
  <si>
    <t>יתרות מזומן</t>
  </si>
  <si>
    <t>סה"כ מימון בסעיפי שונות</t>
  </si>
  <si>
    <t>סה"כ מימון גירעון תקציבי</t>
  </si>
  <si>
    <t>ביצוע בפועל [מש"ח]</t>
  </si>
  <si>
    <t>שינוי</t>
  </si>
  <si>
    <t>שיעור</t>
  </si>
  <si>
    <t>Net Lending</t>
  </si>
  <si>
    <t>סה"כ פיגורי תשלומים בהוצאות שוטפות</t>
  </si>
  <si>
    <t>סה"כ פיגורי תשלומים בהוצאות פיתוח</t>
  </si>
  <si>
    <t>סה"כ פיגורי תשלומים בהוצאות</t>
  </si>
  <si>
    <t>הכנסות</t>
  </si>
  <si>
    <t>סה"כ פיגורי תשלומים בהכנסות (החזרי מיסים)</t>
  </si>
  <si>
    <t>סך פיגורי התשלומים</t>
  </si>
  <si>
    <t>שער הדולר</t>
  </si>
  <si>
    <t>במ"ד</t>
  </si>
  <si>
    <t>מדינות ערב</t>
  </si>
  <si>
    <t>ערב הסעודית</t>
  </si>
  <si>
    <t>איחוד האמירויות</t>
  </si>
  <si>
    <t>עיראק</t>
  </si>
  <si>
    <t>קטאר</t>
  </si>
  <si>
    <t>אלג'יריה</t>
  </si>
  <si>
    <t>עומאן</t>
  </si>
  <si>
    <t>מצרים</t>
  </si>
  <si>
    <t>כווית</t>
  </si>
  <si>
    <t>סה"כ מדינות ערב</t>
  </si>
  <si>
    <t>בינ"ל</t>
  </si>
  <si>
    <t>האיחוד האירופי</t>
  </si>
  <si>
    <t>הבנק העולמי</t>
  </si>
  <si>
    <t>ארה"ב</t>
  </si>
  <si>
    <t>יפן</t>
  </si>
  <si>
    <t>רוסיה</t>
  </si>
  <si>
    <t>הודו</t>
  </si>
  <si>
    <t>טורקיה</t>
  </si>
  <si>
    <t>מלזיה</t>
  </si>
  <si>
    <t>צרפת</t>
  </si>
  <si>
    <t>סה"כ בינ"ל</t>
  </si>
  <si>
    <t>סה"כ סיוע לתקציב</t>
  </si>
  <si>
    <t>סה"כ סיוע לפיתוח</t>
  </si>
  <si>
    <t>סה"כ סיוע חוץ</t>
  </si>
  <si>
    <t>סה"כ כמות כוח העבודה</t>
  </si>
  <si>
    <t>מספר משתתפים בכוח העבודה</t>
  </si>
  <si>
    <t>מספר אנשים מחוץ לכוח העבודה</t>
  </si>
  <si>
    <t>מספר מעוסקים</t>
  </si>
  <si>
    <t>אחוז המועסקים</t>
  </si>
  <si>
    <t>מספר מעוסקים זמנית</t>
  </si>
  <si>
    <t>אחוז מועסקים זמנית</t>
  </si>
  <si>
    <t>מספר המובטלים</t>
  </si>
  <si>
    <t>מספר מועסקים זמנית ומובטלים</t>
  </si>
  <si>
    <t>שיעור המעוסקים זמנית ומובטלים</t>
  </si>
  <si>
    <t>מספר המובטלים ופוטנציאל כוח עבודה</t>
  </si>
  <si>
    <t>y</t>
  </si>
  <si>
    <t>שיעור המובטלים ופוטנציאל כוח העבודה</t>
  </si>
  <si>
    <t>מספר אי ניצול כוח העבודה</t>
  </si>
  <si>
    <t>שיעור אי ניצול כוח העבודה</t>
  </si>
  <si>
    <t xml:space="preserve">שכר יומי ממוצע </t>
  </si>
  <si>
    <t xml:space="preserve">סה"כ כמות כוח העבודה הפוטנציאלי </t>
  </si>
  <si>
    <t>מספר מועסקים</t>
  </si>
  <si>
    <t>שכר יומי ממוצע</t>
  </si>
  <si>
    <t>מספר מועסקים עם היתר בישראל</t>
  </si>
  <si>
    <t>מספר מעוסקים ללא היתר</t>
  </si>
  <si>
    <t>מספר מועסקים בעלי ת"ז או דרכון ישראלי</t>
  </si>
  <si>
    <t>סה"כ מועסקים בישראל ובהתיישבות</t>
  </si>
  <si>
    <t>סה"כ מועסקים בהתיישבות</t>
  </si>
  <si>
    <t>ישראל והתיישבות</t>
  </si>
  <si>
    <t>מדד</t>
  </si>
  <si>
    <t>קטגוריה</t>
  </si>
  <si>
    <t>מזון ומשקאות</t>
  </si>
  <si>
    <t>אלכוהול וטבק</t>
  </si>
  <si>
    <t>טקסטיל, ביגוד והנעלה</t>
  </si>
  <si>
    <t>דיור</t>
  </si>
  <si>
    <t>ריהוט וכלי בית</t>
  </si>
  <si>
    <t>רפואה</t>
  </si>
  <si>
    <t>תחבורה</t>
  </si>
  <si>
    <t>תקשורת</t>
  </si>
  <si>
    <t>פנאי ותרבות (סחורות ושירותים)</t>
  </si>
  <si>
    <t>חינוך</t>
  </si>
  <si>
    <t>מסעדות ובתי קפה</t>
  </si>
  <si>
    <t>שונות (סחורות ושירותים)</t>
  </si>
  <si>
    <t>#</t>
  </si>
  <si>
    <t>שינוי במדד ביחס לחודש המקביל</t>
  </si>
  <si>
    <t xml:space="preserve">        #</t>
  </si>
  <si>
    <t>שינוי במדד ביחס לחודש הקודם</t>
  </si>
  <si>
    <t>ערך התןצר (מיליון דולר)</t>
  </si>
  <si>
    <t>חקלאות ודייג</t>
  </si>
  <si>
    <t>ייצור, חציבה חשמל ומים</t>
  </si>
  <si>
    <t>חציבה וכריעה</t>
  </si>
  <si>
    <t>ייצור</t>
  </si>
  <si>
    <t>חשמל, גז ומיזוג אוויר</t>
  </si>
  <si>
    <t>אספקת מים ומי שפכים</t>
  </si>
  <si>
    <t>מסחר</t>
  </si>
  <si>
    <t>הובלה ואחסון</t>
  </si>
  <si>
    <t>שירותים פיננסיים</t>
  </si>
  <si>
    <t>מידע ותקשורת</t>
  </si>
  <si>
    <t>שירותים</t>
  </si>
  <si>
    <t>לינה ומסעדנות</t>
  </si>
  <si>
    <t>נדל"ן</t>
  </si>
  <si>
    <t>פעילות מדעית מקצועית וטכנית</t>
  </si>
  <si>
    <t>שירותי ניהול ותמיכה</t>
  </si>
  <si>
    <t>בריאות ועבודה סוציאלית</t>
  </si>
  <si>
    <t>אומנות, בידור ופנאי</t>
  </si>
  <si>
    <t>שירותים אחר</t>
  </si>
  <si>
    <t>מגזר ציבורי וביטחון</t>
  </si>
  <si>
    <t>משק בית עם מועסקים</t>
  </si>
  <si>
    <t>FISIM</t>
  </si>
  <si>
    <t>מכסים</t>
  </si>
  <si>
    <t>מע"ם על ייבוא</t>
  </si>
  <si>
    <t>צמיחהבסקטורביחסלרבעוןמקביל(%)</t>
  </si>
  <si>
    <t>הרכב לפי סקטור  (%)</t>
  </si>
  <si>
    <t>צריכה</t>
  </si>
  <si>
    <t xml:space="preserve">צריכה פרטית </t>
  </si>
  <si>
    <t>צריכה ממשלתית</t>
  </si>
  <si>
    <t>צריכה של גופים ממשלתיים ללא מטרות רווח</t>
  </si>
  <si>
    <t>סהכ השקעות בנכסים קבועים</t>
  </si>
  <si>
    <t>סהכ  השקעות בנכסים קבועים אחרי תיקון</t>
  </si>
  <si>
    <t>שינוי/עודף במלאי</t>
  </si>
  <si>
    <t>משתנה לא רלוונטי</t>
  </si>
  <si>
    <t>יבוא ויצוא של סחורות ושירותים</t>
  </si>
  <si>
    <t xml:space="preserve">יצוא </t>
  </si>
  <si>
    <t xml:space="preserve">סחורות </t>
  </si>
  <si>
    <t>יבוא</t>
  </si>
  <si>
    <t>סחורות</t>
  </si>
  <si>
    <t>סה"כ השגיאות</t>
  </si>
  <si>
    <t>תמ"ג</t>
  </si>
  <si>
    <t>צמיחה ביחס לאשתקד</t>
  </si>
  <si>
    <t>הרכב</t>
  </si>
  <si>
    <t>רצועת עזה</t>
  </si>
  <si>
    <t>ערך</t>
  </si>
  <si>
    <t>שינוי שנתי</t>
  </si>
  <si>
    <t>תחזית רמפ ולמס לפני קורונה</t>
  </si>
  <si>
    <t>2020 תחזית א רמ"פ</t>
  </si>
  <si>
    <t>2020 תחזית ב רמ"פ</t>
  </si>
  <si>
    <t>בנק העולמי ללא קורונה 2020</t>
  </si>
  <si>
    <t xml:space="preserve">תחזית א הבנק העולמי </t>
  </si>
  <si>
    <t>תחזית ב הבנק העולמי</t>
  </si>
  <si>
    <t>תחזית 2020 קורונה 3 חודשים למ"ס פלס'</t>
  </si>
  <si>
    <t>תחזית MAS  חודשיים וחצי</t>
  </si>
  <si>
    <t>&amp;</t>
  </si>
  <si>
    <t xml:space="preserve">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</si>
</sst>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%"/>
    <numFmt numFmtId="167" formatCode="0.000%"/>
    <numFmt numFmtId="168" formatCode="#,##0.0"/>
    <numFmt numFmtId="169" formatCode="_ &quot;₪&quot;\ * #,##0.0_ ;_ &quot;₪&quot;\ * \-#,##0.0_ ;_ &quot;₪&quot;\ * &quot;-&quot;??_ ;_ @_ "/>
    <numFmt numFmtId="170" formatCode="&quot;₪&quot;\ #,##0.0"/>
    <numFmt numFmtId="171" formatCode="_ * #,##0.0_ ;_ * \-#,##0.0_ ;_ * &quot;-&quot;??_ ;_ @_ "/>
    <numFmt numFmtId="172" formatCode="[$$-409]#,##0.0"/>
    <numFmt numFmtId="173" formatCode="_-[$$-409]* #,##0.0_ ;_-[$$-409]* \-#,##0.0\ ;_-[$$-409]* &quot;-&quot;??_ ;_-@_ "/>
  </numFmts>
  <fonts count="4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b/>
      <sz val="14"/>
      <color rgb="FF000000"/>
      <name val="David"/>
      <family val="2"/>
      <charset val="177"/>
    </font>
    <font>
      <sz val="12"/>
      <color rgb="FF000000"/>
      <name val="David"/>
      <family val="2"/>
      <charset val="177"/>
    </font>
    <font>
      <sz val="12"/>
      <name val="David"/>
      <family val="2"/>
      <charset val="177"/>
    </font>
    <font>
      <b/>
      <sz val="14"/>
      <name val="David"/>
      <family val="2"/>
      <charset val="177"/>
    </font>
    <font>
      <sz val="14"/>
      <color theme="1"/>
      <name val="David"/>
      <family val="2"/>
    </font>
    <font>
      <sz val="16"/>
      <color theme="1"/>
      <name val="David"/>
      <family val="2"/>
    </font>
    <font>
      <b/>
      <sz val="20"/>
      <color theme="1"/>
      <name val="David"/>
      <family val="2"/>
    </font>
    <font>
      <b/>
      <sz val="14"/>
      <color theme="1"/>
      <name val="David"/>
      <family val="2"/>
    </font>
    <font>
      <b/>
      <u/>
      <sz val="14"/>
      <color theme="1"/>
      <name val="David"/>
      <family val="2"/>
    </font>
    <font>
      <b/>
      <sz val="18"/>
      <color rgb="FFFFFFFF"/>
      <name val="David"/>
      <family val="2"/>
      <charset val="177"/>
    </font>
    <font>
      <b/>
      <sz val="16"/>
      <color theme="1"/>
      <name val="David"/>
      <family val="2"/>
      <charset val="177"/>
    </font>
    <font>
      <b/>
      <sz val="14"/>
      <color theme="1"/>
      <name val="David"/>
      <family val="2"/>
      <charset val="177"/>
    </font>
    <font>
      <b/>
      <sz val="16"/>
      <color rgb="FF000000"/>
      <name val="David"/>
      <family val="2"/>
      <charset val="177"/>
    </font>
    <font>
      <b/>
      <sz val="11"/>
      <color rgb="FF000000"/>
      <name val="David"/>
      <family val="2"/>
      <charset val="177"/>
    </font>
    <font>
      <sz val="12"/>
      <color theme="1"/>
      <name val="David"/>
      <family val="2"/>
      <charset val="177"/>
    </font>
    <font>
      <b/>
      <sz val="13"/>
      <color rgb="FFC00000"/>
      <name val="David"/>
      <family val="2"/>
      <charset val="177"/>
    </font>
    <font>
      <b/>
      <sz val="12"/>
      <color rgb="FF000000"/>
      <name val="David"/>
      <family val="2"/>
      <charset val="177"/>
    </font>
    <font>
      <b/>
      <sz val="14"/>
      <color rgb="FF000000"/>
      <name val="David"/>
      <family val="2"/>
    </font>
    <font>
      <b/>
      <sz val="14"/>
      <color rgb="FFFF0000"/>
      <name val="David"/>
      <family val="2"/>
      <charset val="177"/>
    </font>
    <font>
      <sz val="12"/>
      <color rgb="FF000000"/>
      <name val="Davi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David"/>
      <family val="2"/>
      <charset val="177"/>
    </font>
    <font>
      <sz val="12"/>
      <color theme="0" tint="-0.34998626667073579"/>
      <name val="David"/>
      <family val="2"/>
      <charset val="177"/>
    </font>
    <font>
      <b/>
      <sz val="12"/>
      <color theme="1"/>
      <name val="David"/>
      <family val="2"/>
      <charset val="177"/>
    </font>
    <font>
      <b/>
      <sz val="12"/>
      <color rgb="FFC00000"/>
      <name val="David"/>
      <family val="2"/>
      <charset val="177"/>
    </font>
    <font>
      <b/>
      <sz val="14"/>
      <color rgb="FFC00000"/>
      <name val="David"/>
      <family val="2"/>
      <charset val="177"/>
    </font>
    <font>
      <b/>
      <sz val="18"/>
      <color theme="1"/>
      <name val="David"/>
      <family val="2"/>
      <charset val="177"/>
    </font>
    <font>
      <b/>
      <sz val="13"/>
      <color theme="1"/>
      <name val="David"/>
      <family val="2"/>
      <charset val="177"/>
    </font>
    <font>
      <sz val="10"/>
      <name val="Times New Roman"/>
      <family val="1"/>
    </font>
    <font>
      <b/>
      <sz val="11"/>
      <color rgb="FF000000"/>
      <name val="Arial"/>
      <family val="2"/>
    </font>
    <font>
      <b/>
      <sz val="7"/>
      <color rgb="FF000000"/>
      <name val="Helvetica"/>
      <family val="2"/>
    </font>
    <font>
      <sz val="11"/>
      <color theme="1"/>
      <name val="David"/>
      <family val="2"/>
    </font>
    <font>
      <sz val="10"/>
      <name val="Arial"/>
      <family val="2"/>
    </font>
    <font>
      <sz val="13"/>
      <color theme="1"/>
      <name val="David"/>
      <family val="2"/>
      <charset val="177"/>
    </font>
    <font>
      <b/>
      <u/>
      <sz val="14"/>
      <color theme="1"/>
      <name val="David"/>
      <family val="2"/>
      <charset val="177"/>
    </font>
    <font>
      <b/>
      <sz val="13"/>
      <name val="David"/>
      <family val="2"/>
      <charset val="177"/>
    </font>
    <font>
      <sz val="13"/>
      <name val="David"/>
      <family val="2"/>
      <charset val="177"/>
    </font>
    <font>
      <sz val="12"/>
      <color theme="1" tint="0.499984740745262"/>
      <name val="David"/>
      <family val="2"/>
      <charset val="177"/>
    </font>
    <font>
      <b/>
      <sz val="11"/>
      <color theme="1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4BD9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5BC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4" fillId="0" borderId="0"/>
    <xf numFmtId="0" fontId="34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484">
    <xf numFmtId="0" fontId="0" fillId="0" borderId="0" xfId="0"/>
    <xf numFmtId="0" fontId="2" fillId="2" borderId="0" xfId="4" applyAlignment="1">
      <alignment horizontal="center"/>
    </xf>
    <xf numFmtId="0" fontId="0" fillId="3" borderId="1" xfId="5" applyFont="1"/>
    <xf numFmtId="0" fontId="4" fillId="4" borderId="4" xfId="6" applyFont="1" applyBorder="1" applyAlignment="1">
      <alignment horizontal="center" vertical="center" wrapText="1"/>
    </xf>
    <xf numFmtId="3" fontId="1" fillId="5" borderId="0" xfId="7" applyNumberFormat="1"/>
    <xf numFmtId="164" fontId="1" fillId="5" borderId="0" xfId="7" applyNumberFormat="1"/>
    <xf numFmtId="0" fontId="1" fillId="5" borderId="0" xfId="7"/>
    <xf numFmtId="164" fontId="1" fillId="5" borderId="0" xfId="1" applyNumberFormat="1" applyFill="1"/>
    <xf numFmtId="1" fontId="4" fillId="4" borderId="4" xfId="6" applyNumberFormat="1" applyFont="1" applyBorder="1" applyAlignment="1">
      <alignment horizontal="center" vertical="center" wrapText="1"/>
    </xf>
    <xf numFmtId="164" fontId="1" fillId="5" borderId="0" xfId="7" applyNumberFormat="1" applyAlignment="1">
      <alignment wrapText="1"/>
    </xf>
    <xf numFmtId="165" fontId="1" fillId="5" borderId="0" xfId="7" applyNumberFormat="1"/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166" fontId="6" fillId="0" borderId="5" xfId="3" applyNumberFormat="1" applyFont="1" applyFill="1" applyBorder="1" applyAlignment="1">
      <alignment horizontal="center" vertical="center"/>
    </xf>
    <xf numFmtId="166" fontId="6" fillId="0" borderId="6" xfId="3" applyNumberFormat="1" applyFont="1" applyFill="1" applyBorder="1" applyAlignment="1">
      <alignment horizontal="center" vertical="center"/>
    </xf>
    <xf numFmtId="166" fontId="6" fillId="0" borderId="7" xfId="3" applyNumberFormat="1" applyFont="1" applyFill="1" applyBorder="1" applyAlignment="1">
      <alignment horizontal="center" vertical="center"/>
    </xf>
    <xf numFmtId="166" fontId="7" fillId="0" borderId="5" xfId="3" applyNumberFormat="1" applyFont="1" applyFill="1" applyBorder="1" applyAlignment="1">
      <alignment horizontal="center" vertical="center"/>
    </xf>
    <xf numFmtId="166" fontId="7" fillId="0" borderId="6" xfId="3" applyNumberFormat="1" applyFont="1" applyFill="1" applyBorder="1" applyAlignment="1">
      <alignment horizontal="center" vertical="center"/>
    </xf>
    <xf numFmtId="166" fontId="7" fillId="0" borderId="7" xfId="3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166" fontId="6" fillId="0" borderId="8" xfId="3" applyNumberFormat="1" applyFont="1" applyFill="1" applyBorder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6" fillId="0" borderId="9" xfId="3" applyNumberFormat="1" applyFont="1" applyFill="1" applyBorder="1" applyAlignment="1">
      <alignment horizontal="center" vertical="center"/>
    </xf>
    <xf numFmtId="166" fontId="7" fillId="0" borderId="8" xfId="3" applyNumberFormat="1" applyFont="1" applyFill="1" applyBorder="1" applyAlignment="1">
      <alignment horizontal="center" vertical="center"/>
    </xf>
    <xf numFmtId="166" fontId="7" fillId="0" borderId="0" xfId="3" applyNumberFormat="1" applyFont="1" applyFill="1" applyBorder="1" applyAlignment="1">
      <alignment horizontal="center" vertical="center"/>
    </xf>
    <xf numFmtId="166" fontId="7" fillId="0" borderId="9" xfId="3" applyNumberFormat="1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67" fontId="6" fillId="0" borderId="13" xfId="3" applyNumberFormat="1" applyFont="1" applyFill="1" applyBorder="1" applyAlignment="1">
      <alignment horizontal="center" vertical="center"/>
    </xf>
    <xf numFmtId="166" fontId="6" fillId="0" borderId="14" xfId="3" applyNumberFormat="1" applyFont="1" applyFill="1" applyBorder="1" applyAlignment="1">
      <alignment horizontal="center" vertical="center"/>
    </xf>
    <xf numFmtId="166" fontId="6" fillId="0" borderId="15" xfId="3" applyNumberFormat="1" applyFont="1" applyFill="1" applyBorder="1" applyAlignment="1">
      <alignment horizontal="center" vertical="center"/>
    </xf>
    <xf numFmtId="166" fontId="6" fillId="0" borderId="13" xfId="3" applyNumberFormat="1" applyFont="1" applyFill="1" applyBorder="1" applyAlignment="1">
      <alignment horizontal="center" vertical="center"/>
    </xf>
    <xf numFmtId="166" fontId="7" fillId="0" borderId="13" xfId="3" applyNumberFormat="1" applyFont="1" applyFill="1" applyBorder="1" applyAlignment="1">
      <alignment horizontal="center" vertical="center"/>
    </xf>
    <xf numFmtId="166" fontId="7" fillId="0" borderId="14" xfId="3" applyNumberFormat="1" applyFont="1" applyFill="1" applyBorder="1" applyAlignment="1">
      <alignment horizontal="center" vertical="center"/>
    </xf>
    <xf numFmtId="166" fontId="7" fillId="0" borderId="15" xfId="3" applyNumberFormat="1" applyFont="1" applyFill="1" applyBorder="1" applyAlignment="1">
      <alignment horizontal="center" vertical="center"/>
    </xf>
    <xf numFmtId="3" fontId="6" fillId="0" borderId="9" xfId="3" applyNumberFormat="1" applyFont="1" applyFill="1" applyBorder="1" applyAlignment="1">
      <alignment horizontal="center" vertical="center"/>
    </xf>
    <xf numFmtId="3" fontId="6" fillId="0" borderId="8" xfId="3" applyNumberFormat="1" applyFont="1" applyFill="1" applyBorder="1" applyAlignment="1">
      <alignment horizontal="center" vertical="center"/>
    </xf>
    <xf numFmtId="3" fontId="6" fillId="0" borderId="0" xfId="3" applyNumberFormat="1" applyFont="1" applyFill="1" applyBorder="1" applyAlignment="1">
      <alignment horizontal="center" vertical="center"/>
    </xf>
    <xf numFmtId="3" fontId="6" fillId="0" borderId="13" xfId="3" applyNumberFormat="1" applyFont="1" applyFill="1" applyBorder="1" applyAlignment="1">
      <alignment horizontal="center" vertical="center"/>
    </xf>
    <xf numFmtId="3" fontId="6" fillId="0" borderId="14" xfId="3" applyNumberFormat="1" applyFont="1" applyFill="1" applyBorder="1" applyAlignment="1">
      <alignment horizontal="center" vertical="center"/>
    </xf>
    <xf numFmtId="3" fontId="6" fillId="0" borderId="15" xfId="3" applyNumberFormat="1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3" fontId="0" fillId="0" borderId="0" xfId="0" applyNumberFormat="1"/>
    <xf numFmtId="0" fontId="5" fillId="9" borderId="10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10" fontId="6" fillId="0" borderId="13" xfId="3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10" fillId="10" borderId="25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166" fontId="9" fillId="0" borderId="26" xfId="3" applyNumberFormat="1" applyFont="1" applyBorder="1" applyAlignment="1">
      <alignment horizontal="center" vertical="center" wrapText="1"/>
    </xf>
    <xf numFmtId="166" fontId="9" fillId="0" borderId="26" xfId="3" applyNumberFormat="1" applyFont="1" applyBorder="1" applyAlignment="1">
      <alignment wrapText="1"/>
    </xf>
    <xf numFmtId="0" fontId="12" fillId="12" borderId="0" xfId="0" applyFont="1" applyFill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2" fillId="12" borderId="28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12" fillId="13" borderId="32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1" fillId="14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6" fillId="18" borderId="28" xfId="0" applyFont="1" applyFill="1" applyBorder="1" applyAlignment="1">
      <alignment horizontal="center" vertical="center" wrapText="1" readingOrder="2"/>
    </xf>
    <xf numFmtId="0" fontId="16" fillId="18" borderId="37" xfId="0" applyFont="1" applyFill="1" applyBorder="1" applyAlignment="1">
      <alignment horizontal="center" vertical="center" wrapText="1" readingOrder="2"/>
    </xf>
    <xf numFmtId="0" fontId="16" fillId="18" borderId="32" xfId="0" applyFont="1" applyFill="1" applyBorder="1" applyAlignment="1">
      <alignment horizontal="center" vertical="center" wrapText="1" readingOrder="2"/>
    </xf>
    <xf numFmtId="0" fontId="17" fillId="19" borderId="8" xfId="0" applyFont="1" applyFill="1" applyBorder="1" applyAlignment="1">
      <alignment horizontal="center" vertical="center" wrapText="1" readingOrder="2"/>
    </xf>
    <xf numFmtId="0" fontId="17" fillId="19" borderId="0" xfId="0" applyFont="1" applyFill="1" applyAlignment="1">
      <alignment horizontal="center" vertical="center" wrapText="1" readingOrder="2"/>
    </xf>
    <xf numFmtId="0" fontId="5" fillId="19" borderId="0" xfId="0" applyFont="1" applyFill="1" applyAlignment="1">
      <alignment horizontal="center" vertical="center" wrapText="1" readingOrder="2"/>
    </xf>
    <xf numFmtId="0" fontId="18" fillId="19" borderId="0" xfId="0" applyFont="1" applyFill="1" applyAlignment="1">
      <alignment horizontal="center" vertical="center" wrapText="1" readingOrder="2"/>
    </xf>
    <xf numFmtId="168" fontId="7" fillId="0" borderId="8" xfId="0" applyNumberFormat="1" applyFont="1" applyBorder="1" applyAlignment="1">
      <alignment horizontal="center" vertical="center" wrapText="1"/>
    </xf>
    <xf numFmtId="168" fontId="19" fillId="0" borderId="0" xfId="0" applyNumberFormat="1" applyFont="1" applyAlignment="1">
      <alignment horizontal="center" vertical="center" wrapText="1"/>
    </xf>
    <xf numFmtId="168" fontId="19" fillId="0" borderId="9" xfId="0" applyNumberFormat="1" applyFont="1" applyBorder="1" applyAlignment="1">
      <alignment horizontal="center" vertical="center" wrapText="1"/>
    </xf>
    <xf numFmtId="0" fontId="18" fillId="19" borderId="14" xfId="0" applyFont="1" applyFill="1" applyBorder="1" applyAlignment="1">
      <alignment horizontal="center" vertical="center" wrapText="1" readingOrder="2"/>
    </xf>
    <xf numFmtId="168" fontId="7" fillId="0" borderId="13" xfId="0" applyNumberFormat="1" applyFont="1" applyBorder="1" applyAlignment="1">
      <alignment horizontal="center" vertical="center" wrapText="1"/>
    </xf>
    <xf numFmtId="168" fontId="19" fillId="0" borderId="14" xfId="0" applyNumberFormat="1" applyFont="1" applyBorder="1" applyAlignment="1">
      <alignment horizontal="center" vertical="center" wrapText="1"/>
    </xf>
    <xf numFmtId="0" fontId="18" fillId="19" borderId="37" xfId="0" applyFont="1" applyFill="1" applyBorder="1" applyAlignment="1">
      <alignment horizontal="center" vertical="center" wrapText="1" readingOrder="2"/>
    </xf>
    <xf numFmtId="0" fontId="18" fillId="19" borderId="38" xfId="0" applyFont="1" applyFill="1" applyBorder="1" applyAlignment="1">
      <alignment horizontal="center" vertical="center" wrapText="1" readingOrder="2"/>
    </xf>
    <xf numFmtId="168" fontId="20" fillId="0" borderId="39" xfId="0" applyNumberFormat="1" applyFont="1" applyBorder="1" applyAlignment="1">
      <alignment horizontal="center" vertical="center" wrapText="1"/>
    </xf>
    <xf numFmtId="168" fontId="20" fillId="0" borderId="38" xfId="0" applyNumberFormat="1" applyFont="1" applyBorder="1" applyAlignment="1">
      <alignment horizontal="center" vertical="center" wrapText="1"/>
    </xf>
    <xf numFmtId="168" fontId="20" fillId="0" borderId="33" xfId="0" applyNumberFormat="1" applyFont="1" applyBorder="1" applyAlignment="1">
      <alignment horizontal="center" vertical="center" wrapText="1"/>
    </xf>
    <xf numFmtId="168" fontId="19" fillId="0" borderId="15" xfId="0" applyNumberFormat="1" applyFont="1" applyBorder="1" applyAlignment="1">
      <alignment horizontal="center" vertical="center" wrapText="1"/>
    </xf>
    <xf numFmtId="168" fontId="20" fillId="0" borderId="28" xfId="0" applyNumberFormat="1" applyFont="1" applyBorder="1" applyAlignment="1">
      <alignment horizontal="center" vertical="center" wrapText="1"/>
    </xf>
    <xf numFmtId="168" fontId="20" fillId="0" borderId="37" xfId="0" applyNumberFormat="1" applyFont="1" applyBorder="1" applyAlignment="1">
      <alignment horizontal="center" vertical="center" wrapText="1"/>
    </xf>
    <xf numFmtId="168" fontId="20" fillId="0" borderId="32" xfId="0" applyNumberFormat="1" applyFont="1" applyBorder="1" applyAlignment="1">
      <alignment horizontal="center" vertical="center" wrapText="1"/>
    </xf>
    <xf numFmtId="0" fontId="18" fillId="19" borderId="0" xfId="0" applyFont="1" applyFill="1" applyAlignment="1">
      <alignment horizontal="center" vertical="center" readingOrder="2"/>
    </xf>
    <xf numFmtId="0" fontId="18" fillId="19" borderId="35" xfId="0" applyFont="1" applyFill="1" applyBorder="1" applyAlignment="1">
      <alignment horizontal="center" vertical="center" wrapText="1" readingOrder="2"/>
    </xf>
    <xf numFmtId="168" fontId="19" fillId="0" borderId="35" xfId="0" applyNumberFormat="1" applyFont="1" applyBorder="1" applyAlignment="1">
      <alignment horizontal="center" vertical="center" wrapText="1"/>
    </xf>
    <xf numFmtId="0" fontId="5" fillId="19" borderId="37" xfId="0" applyFont="1" applyFill="1" applyBorder="1" applyAlignment="1">
      <alignment horizontal="center" vertical="center" wrapText="1" readingOrder="2"/>
    </xf>
    <xf numFmtId="0" fontId="21" fillId="19" borderId="37" xfId="0" applyFont="1" applyFill="1" applyBorder="1" applyAlignment="1">
      <alignment horizontal="center" vertical="center" wrapText="1" readingOrder="2"/>
    </xf>
    <xf numFmtId="168" fontId="20" fillId="0" borderId="34" xfId="0" applyNumberFormat="1" applyFont="1" applyBorder="1" applyAlignment="1">
      <alignment horizontal="center" vertical="center" wrapText="1"/>
    </xf>
    <xf numFmtId="168" fontId="20" fillId="0" borderId="35" xfId="0" applyNumberFormat="1" applyFont="1" applyBorder="1" applyAlignment="1">
      <alignment horizontal="center" vertical="center" wrapText="1"/>
    </xf>
    <xf numFmtId="168" fontId="20" fillId="20" borderId="35" xfId="0" applyNumberFormat="1" applyFont="1" applyFill="1" applyBorder="1" applyAlignment="1">
      <alignment horizontal="center" vertical="center" wrapText="1"/>
    </xf>
    <xf numFmtId="168" fontId="20" fillId="0" borderId="36" xfId="0" applyNumberFormat="1" applyFont="1" applyBorder="1" applyAlignment="1">
      <alignment horizontal="center" vertical="center" wrapText="1"/>
    </xf>
    <xf numFmtId="0" fontId="5" fillId="19" borderId="6" xfId="0" applyFont="1" applyFill="1" applyBorder="1" applyAlignment="1">
      <alignment horizontal="center" vertical="center" wrapText="1" readingOrder="2"/>
    </xf>
    <xf numFmtId="0" fontId="18" fillId="19" borderId="6" xfId="0" applyFont="1" applyFill="1" applyBorder="1" applyAlignment="1">
      <alignment horizontal="center" vertical="center" wrapText="1" readingOrder="2"/>
    </xf>
    <xf numFmtId="0" fontId="0" fillId="19" borderId="0" xfId="0" applyFill="1" applyAlignment="1">
      <alignment horizontal="center" vertical="center"/>
    </xf>
    <xf numFmtId="168" fontId="7" fillId="0" borderId="28" xfId="0" applyNumberFormat="1" applyFont="1" applyBorder="1" applyAlignment="1">
      <alignment horizontal="center" vertical="center" wrapText="1"/>
    </xf>
    <xf numFmtId="168" fontId="19" fillId="0" borderId="37" xfId="0" applyNumberFormat="1" applyFont="1" applyBorder="1" applyAlignment="1">
      <alignment horizontal="center" vertical="center" wrapText="1"/>
    </xf>
    <xf numFmtId="168" fontId="19" fillId="0" borderId="32" xfId="0" applyNumberFormat="1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/>
    </xf>
    <xf numFmtId="0" fontId="21" fillId="19" borderId="35" xfId="0" applyFont="1" applyFill="1" applyBorder="1" applyAlignment="1">
      <alignment horizontal="center" vertical="center" wrapText="1" readingOrder="2"/>
    </xf>
    <xf numFmtId="0" fontId="17" fillId="19" borderId="28" xfId="0" applyFont="1" applyFill="1" applyBorder="1" applyAlignment="1">
      <alignment horizontal="center" vertical="center" wrapText="1" readingOrder="2"/>
    </xf>
    <xf numFmtId="0" fontId="17" fillId="19" borderId="37" xfId="0" applyFont="1" applyFill="1" applyBorder="1" applyAlignment="1">
      <alignment horizontal="center" vertical="center" wrapText="1" readingOrder="2"/>
    </xf>
    <xf numFmtId="0" fontId="5" fillId="19" borderId="35" xfId="0" applyFont="1" applyFill="1" applyBorder="1" applyAlignment="1">
      <alignment horizontal="center" vertical="center" wrapText="1" readingOrder="2"/>
    </xf>
    <xf numFmtId="0" fontId="17" fillId="21" borderId="6" xfId="0" applyFont="1" applyFill="1" applyBorder="1" applyAlignment="1">
      <alignment horizontal="center" vertical="center" wrapText="1" readingOrder="2"/>
    </xf>
    <xf numFmtId="0" fontId="5" fillId="21" borderId="6" xfId="0" applyFont="1" applyFill="1" applyBorder="1" applyAlignment="1">
      <alignment horizontal="center" vertical="center" wrapText="1" readingOrder="2"/>
    </xf>
    <xf numFmtId="0" fontId="21" fillId="21" borderId="6" xfId="0" applyFont="1" applyFill="1" applyBorder="1" applyAlignment="1">
      <alignment horizontal="center" vertical="center" wrapText="1" readingOrder="2"/>
    </xf>
    <xf numFmtId="0" fontId="18" fillId="21" borderId="6" xfId="0" applyFont="1" applyFill="1" applyBorder="1" applyAlignment="1">
      <alignment horizontal="center" vertical="center" wrapText="1" readingOrder="2"/>
    </xf>
    <xf numFmtId="0" fontId="17" fillId="21" borderId="0" xfId="0" applyFont="1" applyFill="1" applyAlignment="1">
      <alignment horizontal="center" vertical="center" wrapText="1" readingOrder="2"/>
    </xf>
    <xf numFmtId="0" fontId="5" fillId="21" borderId="0" xfId="0" applyFont="1" applyFill="1" applyAlignment="1">
      <alignment horizontal="center" vertical="center" wrapText="1" readingOrder="2"/>
    </xf>
    <xf numFmtId="0" fontId="21" fillId="21" borderId="0" xfId="0" applyFont="1" applyFill="1" applyAlignment="1">
      <alignment horizontal="center" vertical="center" wrapText="1" readingOrder="2"/>
    </xf>
    <xf numFmtId="0" fontId="18" fillId="21" borderId="0" xfId="0" applyFont="1" applyFill="1" applyAlignment="1">
      <alignment horizontal="center" vertical="center" wrapText="1" readingOrder="2"/>
    </xf>
    <xf numFmtId="0" fontId="21" fillId="21" borderId="37" xfId="0" applyFont="1" applyFill="1" applyBorder="1" applyAlignment="1">
      <alignment horizontal="center" vertical="center" wrapText="1" readingOrder="2"/>
    </xf>
    <xf numFmtId="0" fontId="18" fillId="21" borderId="37" xfId="0" applyFont="1" applyFill="1" applyBorder="1" applyAlignment="1">
      <alignment horizontal="center" vertical="center" wrapText="1" readingOrder="2"/>
    </xf>
    <xf numFmtId="0" fontId="5" fillId="21" borderId="37" xfId="0" applyFont="1" applyFill="1" applyBorder="1" applyAlignment="1">
      <alignment horizontal="center" vertical="center" wrapText="1" readingOrder="2"/>
    </xf>
    <xf numFmtId="0" fontId="21" fillId="21" borderId="35" xfId="0" applyFont="1" applyFill="1" applyBorder="1" applyAlignment="1">
      <alignment horizontal="center" vertical="center" wrapText="1" readingOrder="2"/>
    </xf>
    <xf numFmtId="0" fontId="5" fillId="21" borderId="35" xfId="0" applyFont="1" applyFill="1" applyBorder="1" applyAlignment="1">
      <alignment horizontal="center" vertical="center" wrapText="1" readingOrder="2"/>
    </xf>
    <xf numFmtId="0" fontId="17" fillId="21" borderId="37" xfId="0" applyFont="1" applyFill="1" applyBorder="1" applyAlignment="1">
      <alignment horizontal="center" vertical="center" wrapText="1" readingOrder="2"/>
    </xf>
    <xf numFmtId="0" fontId="22" fillId="21" borderId="35" xfId="0" applyFont="1" applyFill="1" applyBorder="1" applyAlignment="1">
      <alignment horizontal="center" vertical="center" wrapText="1" readingOrder="2"/>
    </xf>
    <xf numFmtId="0" fontId="0" fillId="22" borderId="0" xfId="0" applyFill="1"/>
    <xf numFmtId="0" fontId="0" fillId="23" borderId="0" xfId="0" applyFill="1"/>
    <xf numFmtId="0" fontId="23" fillId="24" borderId="34" xfId="0" applyFont="1" applyFill="1" applyBorder="1" applyAlignment="1">
      <alignment vertical="center" wrapText="1" readingOrder="2"/>
    </xf>
    <xf numFmtId="0" fontId="23" fillId="24" borderId="35" xfId="0" applyFont="1" applyFill="1" applyBorder="1" applyAlignment="1">
      <alignment vertical="center" wrapText="1" readingOrder="2"/>
    </xf>
    <xf numFmtId="0" fontId="23" fillId="24" borderId="35" xfId="0" applyFont="1" applyFill="1" applyBorder="1" applyAlignment="1">
      <alignment horizontal="center" vertical="center" wrapText="1" readingOrder="2"/>
    </xf>
    <xf numFmtId="0" fontId="23" fillId="24" borderId="36" xfId="0" applyFont="1" applyFill="1" applyBorder="1" applyAlignment="1">
      <alignment vertical="center" wrapText="1" readingOrder="2"/>
    </xf>
    <xf numFmtId="0" fontId="17" fillId="25" borderId="6" xfId="0" applyFont="1" applyFill="1" applyBorder="1" applyAlignment="1">
      <alignment horizontal="center" vertical="center" wrapText="1" readingOrder="2"/>
    </xf>
    <xf numFmtId="0" fontId="5" fillId="25" borderId="6" xfId="0" applyFont="1" applyFill="1" applyBorder="1" applyAlignment="1">
      <alignment horizontal="center" vertical="center" wrapText="1" readingOrder="2"/>
    </xf>
    <xf numFmtId="0" fontId="18" fillId="25" borderId="6" xfId="0" applyFont="1" applyFill="1" applyBorder="1" applyAlignment="1">
      <alignment horizontal="center" vertical="center" wrapText="1" readingOrder="2"/>
    </xf>
    <xf numFmtId="0" fontId="17" fillId="25" borderId="0" xfId="0" applyFont="1" applyFill="1" applyAlignment="1">
      <alignment horizontal="center" vertical="center" wrapText="1" readingOrder="2"/>
    </xf>
    <xf numFmtId="0" fontId="5" fillId="25" borderId="0" xfId="0" applyFont="1" applyFill="1" applyAlignment="1">
      <alignment horizontal="center" vertical="center" wrapText="1" readingOrder="2"/>
    </xf>
    <xf numFmtId="0" fontId="18" fillId="25" borderId="37" xfId="0" applyFont="1" applyFill="1" applyBorder="1" applyAlignment="1">
      <alignment horizontal="center" vertical="center" wrapText="1" readingOrder="2"/>
    </xf>
    <xf numFmtId="0" fontId="5" fillId="25" borderId="37" xfId="0" applyFont="1" applyFill="1" applyBorder="1" applyAlignment="1">
      <alignment horizontal="center" vertical="center" wrapText="1" readingOrder="2"/>
    </xf>
    <xf numFmtId="0" fontId="21" fillId="25" borderId="37" xfId="0" applyFont="1" applyFill="1" applyBorder="1" applyAlignment="1">
      <alignment horizontal="center" vertical="center" wrapText="1" readingOrder="2"/>
    </xf>
    <xf numFmtId="0" fontId="21" fillId="25" borderId="0" xfId="0" applyFont="1" applyFill="1" applyAlignment="1">
      <alignment horizontal="center" vertical="center" wrapText="1" readingOrder="2"/>
    </xf>
    <xf numFmtId="0" fontId="18" fillId="25" borderId="0" xfId="0" applyFont="1" applyFill="1" applyAlignment="1">
      <alignment horizontal="center" vertical="center" wrapText="1" readingOrder="2"/>
    </xf>
    <xf numFmtId="0" fontId="21" fillId="25" borderId="35" xfId="0" applyFont="1" applyFill="1" applyBorder="1" applyAlignment="1">
      <alignment horizontal="center" vertical="center" wrapText="1" readingOrder="2"/>
    </xf>
    <xf numFmtId="0" fontId="17" fillId="25" borderId="37" xfId="0" applyFont="1" applyFill="1" applyBorder="1" applyAlignment="1">
      <alignment horizontal="center" vertical="center" wrapText="1" readingOrder="2"/>
    </xf>
    <xf numFmtId="0" fontId="5" fillId="25" borderId="35" xfId="0" applyFont="1" applyFill="1" applyBorder="1" applyAlignment="1">
      <alignment horizontal="center" vertical="center" wrapText="1" readingOrder="2"/>
    </xf>
    <xf numFmtId="0" fontId="0" fillId="0" borderId="0" xfId="0" quotePrefix="1"/>
    <xf numFmtId="9" fontId="24" fillId="0" borderId="0" xfId="3" applyFont="1" applyBorder="1" applyAlignment="1">
      <alignment horizontal="center" vertical="center" wrapText="1" readingOrder="1"/>
    </xf>
    <xf numFmtId="168" fontId="0" fillId="0" borderId="0" xfId="0" applyNumberFormat="1"/>
    <xf numFmtId="0" fontId="27" fillId="0" borderId="0" xfId="0" applyFont="1" applyAlignment="1">
      <alignment horizontal="center" vertical="center" wrapText="1"/>
    </xf>
    <xf numFmtId="0" fontId="16" fillId="18" borderId="34" xfId="0" applyFont="1" applyFill="1" applyBorder="1" applyAlignment="1">
      <alignment horizontal="center" vertical="center" wrapText="1" readingOrder="2"/>
    </xf>
    <xf numFmtId="0" fontId="16" fillId="18" borderId="35" xfId="0" applyFont="1" applyFill="1" applyBorder="1" applyAlignment="1">
      <alignment horizontal="center" vertical="center" wrapText="1" readingOrder="2"/>
    </xf>
    <xf numFmtId="0" fontId="16" fillId="18" borderId="40" xfId="0" applyFont="1" applyFill="1" applyBorder="1" applyAlignment="1">
      <alignment horizontal="center" vertical="center" wrapText="1" readingOrder="2"/>
    </xf>
    <xf numFmtId="17" fontId="27" fillId="0" borderId="36" xfId="0" applyNumberFormat="1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29" fillId="21" borderId="6" xfId="0" applyFont="1" applyFill="1" applyBorder="1" applyAlignment="1">
      <alignment horizontal="center" vertical="center" wrapText="1"/>
    </xf>
    <xf numFmtId="0" fontId="29" fillId="21" borderId="7" xfId="0" applyFont="1" applyFill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0" xfId="0" applyNumberFormat="1" applyFont="1" applyAlignment="1">
      <alignment horizontal="center" vertical="center" wrapText="1"/>
    </xf>
    <xf numFmtId="169" fontId="27" fillId="0" borderId="8" xfId="2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168" fontId="27" fillId="0" borderId="7" xfId="0" applyNumberFormat="1" applyFont="1" applyBorder="1" applyAlignment="1">
      <alignment horizontal="center" vertical="center" wrapText="1"/>
    </xf>
    <xf numFmtId="166" fontId="28" fillId="0" borderId="0" xfId="3" applyNumberFormat="1" applyFont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29" fillId="21" borderId="0" xfId="0" applyFont="1" applyFill="1" applyAlignment="1">
      <alignment horizontal="center" vertical="center" wrapText="1"/>
    </xf>
    <xf numFmtId="0" fontId="29" fillId="21" borderId="9" xfId="0" applyFont="1" applyFill="1" applyBorder="1" applyAlignment="1">
      <alignment horizontal="center" vertical="center" wrapText="1"/>
    </xf>
    <xf numFmtId="168" fontId="27" fillId="0" borderId="11" xfId="0" applyNumberFormat="1" applyFont="1" applyBorder="1" applyAlignment="1">
      <alignment horizontal="center" vertical="center" wrapText="1"/>
    </xf>
    <xf numFmtId="168" fontId="27" fillId="0" borderId="9" xfId="0" applyNumberFormat="1" applyFont="1" applyBorder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 wrapText="1"/>
    </xf>
    <xf numFmtId="168" fontId="27" fillId="0" borderId="14" xfId="0" applyNumberFormat="1" applyFont="1" applyBorder="1" applyAlignment="1">
      <alignment horizontal="center" vertical="center" wrapText="1"/>
    </xf>
    <xf numFmtId="169" fontId="27" fillId="0" borderId="28" xfId="2" applyNumberFormat="1" applyFont="1" applyBorder="1" applyAlignment="1">
      <alignment horizontal="center" vertical="center" wrapText="1"/>
    </xf>
    <xf numFmtId="0" fontId="29" fillId="21" borderId="37" xfId="0" applyFont="1" applyFill="1" applyBorder="1" applyAlignment="1">
      <alignment horizontal="center" vertical="center" wrapText="1"/>
    </xf>
    <xf numFmtId="0" fontId="29" fillId="21" borderId="32" xfId="0" applyFont="1" applyFill="1" applyBorder="1" applyAlignment="1">
      <alignment horizontal="center" vertical="center" wrapText="1"/>
    </xf>
    <xf numFmtId="168" fontId="30" fillId="0" borderId="34" xfId="0" applyNumberFormat="1" applyFont="1" applyBorder="1" applyAlignment="1">
      <alignment horizontal="center" vertical="center" wrapText="1"/>
    </xf>
    <xf numFmtId="169" fontId="30" fillId="0" borderId="28" xfId="2" applyNumberFormat="1" applyFont="1" applyBorder="1" applyAlignment="1">
      <alignment horizontal="center" vertical="center" wrapText="1"/>
    </xf>
    <xf numFmtId="168" fontId="27" fillId="0" borderId="4" xfId="0" applyNumberFormat="1" applyFont="1" applyBorder="1" applyAlignment="1">
      <alignment horizontal="center" vertical="center" wrapText="1"/>
    </xf>
    <xf numFmtId="168" fontId="27" fillId="0" borderId="36" xfId="0" applyNumberFormat="1" applyFont="1" applyBorder="1" applyAlignment="1">
      <alignment horizontal="center" vertical="center" wrapText="1"/>
    </xf>
    <xf numFmtId="9" fontId="27" fillId="0" borderId="0" xfId="3" applyFont="1" applyAlignment="1">
      <alignment horizontal="center" vertical="center" wrapText="1"/>
    </xf>
    <xf numFmtId="0" fontId="29" fillId="21" borderId="35" xfId="0" applyFont="1" applyFill="1" applyBorder="1" applyAlignment="1">
      <alignment horizontal="center" vertical="center" wrapText="1"/>
    </xf>
    <xf numFmtId="0" fontId="29" fillId="21" borderId="36" xfId="0" applyFont="1" applyFill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168" fontId="27" fillId="0" borderId="35" xfId="0" applyNumberFormat="1" applyFont="1" applyBorder="1" applyAlignment="1">
      <alignment horizontal="center" vertical="center" wrapText="1"/>
    </xf>
    <xf numFmtId="169" fontId="27" fillId="0" borderId="34" xfId="2" applyNumberFormat="1" applyFont="1" applyBorder="1" applyAlignment="1">
      <alignment horizontal="center" vertical="center" wrapText="1"/>
    </xf>
    <xf numFmtId="0" fontId="15" fillId="21" borderId="37" xfId="0" applyFont="1" applyFill="1" applyBorder="1" applyAlignment="1">
      <alignment horizontal="center" vertical="center" wrapText="1"/>
    </xf>
    <xf numFmtId="0" fontId="16" fillId="21" borderId="37" xfId="0" applyFont="1" applyFill="1" applyBorder="1" applyAlignment="1">
      <alignment horizontal="center" vertical="center" wrapText="1"/>
    </xf>
    <xf numFmtId="0" fontId="16" fillId="21" borderId="32" xfId="0" applyFont="1" applyFill="1" applyBorder="1" applyAlignment="1">
      <alignment horizontal="center" vertical="center" wrapText="1"/>
    </xf>
    <xf numFmtId="168" fontId="31" fillId="0" borderId="37" xfId="0" applyNumberFormat="1" applyFont="1" applyBorder="1" applyAlignment="1">
      <alignment horizontal="center" vertical="center" wrapText="1"/>
    </xf>
    <xf numFmtId="169" fontId="31" fillId="0" borderId="28" xfId="2" applyNumberFormat="1" applyFont="1" applyBorder="1" applyAlignment="1">
      <alignment horizontal="center" vertical="center" wrapText="1"/>
    </xf>
    <xf numFmtId="0" fontId="15" fillId="26" borderId="34" xfId="0" applyFont="1" applyFill="1" applyBorder="1" applyAlignment="1">
      <alignment horizontal="center" vertical="center" wrapText="1"/>
    </xf>
    <xf numFmtId="0" fontId="15" fillId="26" borderId="35" xfId="0" applyFont="1" applyFill="1" applyBorder="1" applyAlignment="1">
      <alignment horizontal="center" vertical="center" wrapText="1"/>
    </xf>
    <xf numFmtId="0" fontId="16" fillId="26" borderId="35" xfId="0" applyFont="1" applyFill="1" applyBorder="1" applyAlignment="1">
      <alignment horizontal="center" vertical="center" wrapText="1"/>
    </xf>
    <xf numFmtId="0" fontId="16" fillId="26" borderId="36" xfId="0" applyFont="1" applyFill="1" applyBorder="1" applyAlignment="1">
      <alignment horizontal="center" vertical="center" wrapText="1"/>
    </xf>
    <xf numFmtId="168" fontId="27" fillId="0" borderId="34" xfId="0" applyNumberFormat="1" applyFont="1" applyBorder="1" applyAlignment="1">
      <alignment horizontal="center" vertical="center" wrapText="1"/>
    </xf>
    <xf numFmtId="0" fontId="32" fillId="27" borderId="34" xfId="0" applyFont="1" applyFill="1" applyBorder="1" applyAlignment="1">
      <alignment horizontal="center" vertical="center" wrapText="1"/>
    </xf>
    <xf numFmtId="0" fontId="32" fillId="27" borderId="35" xfId="0" applyFont="1" applyFill="1" applyBorder="1" applyAlignment="1">
      <alignment horizontal="center" vertical="center" wrapText="1"/>
    </xf>
    <xf numFmtId="0" fontId="32" fillId="27" borderId="36" xfId="0" applyFont="1" applyFill="1" applyBorder="1" applyAlignment="1">
      <alignment horizontal="center" vertical="center" wrapText="1"/>
    </xf>
    <xf numFmtId="168" fontId="27" fillId="0" borderId="0" xfId="0" applyNumberFormat="1" applyFont="1" applyAlignment="1">
      <alignment horizontal="center" vertical="center"/>
    </xf>
    <xf numFmtId="168" fontId="29" fillId="0" borderId="34" xfId="0" applyNumberFormat="1" applyFont="1" applyBorder="1" applyAlignment="1">
      <alignment horizontal="center" vertical="center"/>
    </xf>
    <xf numFmtId="168" fontId="29" fillId="0" borderId="35" xfId="0" applyNumberFormat="1" applyFont="1" applyBorder="1" applyAlignment="1">
      <alignment horizontal="center" vertical="center"/>
    </xf>
    <xf numFmtId="168" fontId="29" fillId="0" borderId="4" xfId="0" applyNumberFormat="1" applyFont="1" applyBorder="1" applyAlignment="1">
      <alignment horizontal="center" vertical="center"/>
    </xf>
    <xf numFmtId="168" fontId="27" fillId="0" borderId="4" xfId="0" applyNumberFormat="1" applyFont="1" applyBorder="1" applyAlignment="1">
      <alignment horizontal="center" vertical="center"/>
    </xf>
    <xf numFmtId="168" fontId="33" fillId="21" borderId="6" xfId="0" applyNumberFormat="1" applyFont="1" applyFill="1" applyBorder="1" applyAlignment="1">
      <alignment horizontal="center" vertical="center" wrapText="1"/>
    </xf>
    <xf numFmtId="168" fontId="29" fillId="21" borderId="7" xfId="0" applyNumberFormat="1" applyFont="1" applyFill="1" applyBorder="1" applyAlignment="1">
      <alignment horizontal="center" vertical="center" wrapText="1"/>
    </xf>
    <xf numFmtId="170" fontId="7" fillId="0" borderId="0" xfId="8" applyNumberFormat="1" applyFont="1" applyAlignment="1">
      <alignment horizontal="center"/>
    </xf>
    <xf numFmtId="170" fontId="27" fillId="0" borderId="11" xfId="1" applyNumberFormat="1" applyFont="1" applyBorder="1" applyAlignment="1">
      <alignment horizontal="center" vertical="center"/>
    </xf>
    <xf numFmtId="171" fontId="27" fillId="0" borderId="11" xfId="1" applyNumberFormat="1" applyFont="1" applyBorder="1" applyAlignment="1">
      <alignment horizontal="center" vertical="center"/>
    </xf>
    <xf numFmtId="2" fontId="27" fillId="0" borderId="11" xfId="3" applyNumberFormat="1" applyFont="1" applyBorder="1" applyAlignment="1">
      <alignment horizontal="center" vertical="center"/>
    </xf>
    <xf numFmtId="168" fontId="33" fillId="21" borderId="0" xfId="0" applyNumberFormat="1" applyFont="1" applyFill="1" applyAlignment="1">
      <alignment horizontal="center" vertical="center" wrapText="1"/>
    </xf>
    <xf numFmtId="168" fontId="29" fillId="21" borderId="9" xfId="0" applyNumberFormat="1" applyFont="1" applyFill="1" applyBorder="1" applyAlignment="1">
      <alignment horizontal="center" vertical="center" wrapText="1"/>
    </xf>
    <xf numFmtId="170" fontId="27" fillId="0" borderId="0" xfId="0" applyNumberFormat="1" applyFont="1" applyAlignment="1">
      <alignment horizontal="center" vertical="center"/>
    </xf>
    <xf numFmtId="170" fontId="19" fillId="0" borderId="0" xfId="0" applyNumberFormat="1" applyFont="1" applyAlignment="1">
      <alignment horizontal="center"/>
    </xf>
    <xf numFmtId="168" fontId="29" fillId="21" borderId="15" xfId="0" applyNumberFormat="1" applyFont="1" applyFill="1" applyBorder="1" applyAlignment="1">
      <alignment horizontal="center" vertical="center" wrapText="1"/>
    </xf>
    <xf numFmtId="170" fontId="7" fillId="0" borderId="8" xfId="8" applyNumberFormat="1" applyFont="1" applyBorder="1" applyAlignment="1">
      <alignment horizontal="center"/>
    </xf>
    <xf numFmtId="168" fontId="33" fillId="21" borderId="37" xfId="0" applyNumberFormat="1" applyFont="1" applyFill="1" applyBorder="1" applyAlignment="1">
      <alignment horizontal="center" vertical="center" wrapText="1"/>
    </xf>
    <xf numFmtId="168" fontId="33" fillId="21" borderId="38" xfId="0" applyNumberFormat="1" applyFont="1" applyFill="1" applyBorder="1" applyAlignment="1">
      <alignment horizontal="center" vertical="center" wrapText="1"/>
    </xf>
    <xf numFmtId="170" fontId="30" fillId="0" borderId="34" xfId="0" applyNumberFormat="1" applyFont="1" applyBorder="1" applyAlignment="1">
      <alignment horizontal="center"/>
    </xf>
    <xf numFmtId="170" fontId="30" fillId="0" borderId="35" xfId="0" applyNumberFormat="1" applyFont="1" applyBorder="1" applyAlignment="1">
      <alignment horizontal="center"/>
    </xf>
    <xf numFmtId="170" fontId="30" fillId="0" borderId="41" xfId="0" applyNumberFormat="1" applyFont="1" applyBorder="1" applyAlignment="1">
      <alignment horizontal="center"/>
    </xf>
    <xf numFmtId="170" fontId="30" fillId="0" borderId="36" xfId="1" applyNumberFormat="1" applyFont="1" applyBorder="1" applyAlignment="1">
      <alignment horizontal="center" vertical="center"/>
    </xf>
    <xf numFmtId="168" fontId="33" fillId="28" borderId="6" xfId="0" applyNumberFormat="1" applyFont="1" applyFill="1" applyBorder="1" applyAlignment="1">
      <alignment horizontal="center" vertical="center" wrapText="1"/>
    </xf>
    <xf numFmtId="168" fontId="29" fillId="28" borderId="7" xfId="0" applyNumberFormat="1" applyFont="1" applyFill="1" applyBorder="1" applyAlignment="1">
      <alignment horizontal="center" vertical="center" wrapText="1"/>
    </xf>
    <xf numFmtId="170" fontId="35" fillId="0" borderId="0" xfId="0" applyNumberFormat="1" applyFont="1" applyAlignment="1">
      <alignment horizontal="right" vertical="center"/>
    </xf>
    <xf numFmtId="168" fontId="33" fillId="28" borderId="0" xfId="0" applyNumberFormat="1" applyFont="1" applyFill="1" applyAlignment="1">
      <alignment horizontal="center" vertical="center" wrapText="1"/>
    </xf>
    <xf numFmtId="168" fontId="29" fillId="28" borderId="9" xfId="0" applyNumberFormat="1" applyFont="1" applyFill="1" applyBorder="1" applyAlignment="1">
      <alignment horizontal="center" vertical="center" wrapText="1"/>
    </xf>
    <xf numFmtId="168" fontId="29" fillId="28" borderId="15" xfId="0" applyNumberFormat="1" applyFont="1" applyFill="1" applyBorder="1" applyAlignment="1">
      <alignment horizontal="center" vertical="center" wrapText="1"/>
    </xf>
    <xf numFmtId="168" fontId="33" fillId="28" borderId="37" xfId="0" applyNumberFormat="1" applyFont="1" applyFill="1" applyBorder="1" applyAlignment="1">
      <alignment horizontal="center" vertical="center" wrapText="1"/>
    </xf>
    <xf numFmtId="168" fontId="33" fillId="28" borderId="33" xfId="0" applyNumberFormat="1" applyFont="1" applyFill="1" applyBorder="1" applyAlignment="1">
      <alignment horizontal="center" vertical="center" wrapText="1"/>
    </xf>
    <xf numFmtId="170" fontId="30" fillId="0" borderId="4" xfId="1" applyNumberFormat="1" applyFont="1" applyBorder="1" applyAlignment="1">
      <alignment horizontal="center" vertical="center"/>
    </xf>
    <xf numFmtId="168" fontId="16" fillId="12" borderId="35" xfId="0" applyNumberFormat="1" applyFont="1" applyFill="1" applyBorder="1" applyAlignment="1">
      <alignment horizontal="center" vertical="center"/>
    </xf>
    <xf numFmtId="168" fontId="16" fillId="12" borderId="36" xfId="0" applyNumberFormat="1" applyFont="1" applyFill="1" applyBorder="1" applyAlignment="1">
      <alignment horizontal="center" vertical="center"/>
    </xf>
    <xf numFmtId="170" fontId="30" fillId="0" borderId="28" xfId="0" applyNumberFormat="1" applyFont="1" applyBorder="1" applyAlignment="1">
      <alignment horizontal="center"/>
    </xf>
    <xf numFmtId="170" fontId="30" fillId="0" borderId="27" xfId="1" applyNumberFormat="1" applyFont="1" applyBorder="1" applyAlignment="1">
      <alignment horizontal="center" vertical="center"/>
    </xf>
    <xf numFmtId="168" fontId="16" fillId="29" borderId="35" xfId="0" applyNumberFormat="1" applyFont="1" applyFill="1" applyBorder="1" applyAlignment="1">
      <alignment horizontal="center" vertical="center"/>
    </xf>
    <xf numFmtId="168" fontId="16" fillId="29" borderId="36" xfId="0" applyNumberFormat="1" applyFont="1" applyFill="1" applyBorder="1" applyAlignment="1">
      <alignment horizontal="center" vertical="center"/>
    </xf>
    <xf numFmtId="170" fontId="19" fillId="0" borderId="28" xfId="0" applyNumberFormat="1" applyFont="1" applyBorder="1" applyAlignment="1">
      <alignment horizontal="center"/>
    </xf>
    <xf numFmtId="170" fontId="19" fillId="0" borderId="37" xfId="0" applyNumberFormat="1" applyFont="1" applyBorder="1" applyAlignment="1">
      <alignment horizontal="center"/>
    </xf>
    <xf numFmtId="170" fontId="19" fillId="0" borderId="35" xfId="0" applyNumberFormat="1" applyFont="1" applyBorder="1" applyAlignment="1">
      <alignment horizontal="center"/>
    </xf>
    <xf numFmtId="170" fontId="19" fillId="0" borderId="27" xfId="1" applyNumberFormat="1" applyFont="1" applyBorder="1" applyAlignment="1">
      <alignment horizontal="center" vertical="center"/>
    </xf>
    <xf numFmtId="168" fontId="16" fillId="30" borderId="35" xfId="0" applyNumberFormat="1" applyFont="1" applyFill="1" applyBorder="1" applyAlignment="1">
      <alignment horizontal="center" vertical="center" wrapText="1"/>
    </xf>
    <xf numFmtId="168" fontId="16" fillId="30" borderId="36" xfId="0" applyNumberFormat="1" applyFont="1" applyFill="1" applyBorder="1" applyAlignment="1">
      <alignment horizontal="center" vertical="center" wrapText="1"/>
    </xf>
    <xf numFmtId="168" fontId="27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right" vertical="center"/>
    </xf>
    <xf numFmtId="0" fontId="34" fillId="0" borderId="0" xfId="9"/>
    <xf numFmtId="0" fontId="10" fillId="10" borderId="42" xfId="0" applyFont="1" applyFill="1" applyBorder="1" applyAlignment="1">
      <alignment horizontal="center" vertical="center"/>
    </xf>
    <xf numFmtId="0" fontId="11" fillId="11" borderId="44" xfId="0" applyFont="1" applyFill="1" applyBorder="1" applyAlignment="1">
      <alignment horizontal="center" vertical="center"/>
    </xf>
    <xf numFmtId="0" fontId="9" fillId="12" borderId="44" xfId="0" applyFont="1" applyFill="1" applyBorder="1" applyAlignment="1">
      <alignment horizontal="center" vertical="center" wrapText="1"/>
    </xf>
    <xf numFmtId="164" fontId="9" fillId="0" borderId="19" xfId="1" applyNumberFormat="1" applyFont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12" fillId="12" borderId="20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166" fontId="9" fillId="0" borderId="19" xfId="3" applyNumberFormat="1" applyFont="1" applyBorder="1" applyAlignment="1">
      <alignment horizontal="center" vertical="center"/>
    </xf>
    <xf numFmtId="0" fontId="12" fillId="13" borderId="20" xfId="0" applyFont="1" applyFill="1" applyBorder="1" applyAlignment="1">
      <alignment horizontal="center" vertical="center" wrapText="1"/>
    </xf>
    <xf numFmtId="0" fontId="9" fillId="13" borderId="20" xfId="0" applyFont="1" applyFill="1" applyBorder="1" applyAlignment="1">
      <alignment horizontal="center" vertical="center" wrapText="1"/>
    </xf>
    <xf numFmtId="0" fontId="9" fillId="30" borderId="20" xfId="0" applyFont="1" applyFill="1" applyBorder="1" applyAlignment="1">
      <alignment horizontal="center" vertical="center" wrapText="1"/>
    </xf>
    <xf numFmtId="0" fontId="12" fillId="30" borderId="20" xfId="0" applyFont="1" applyFill="1" applyBorder="1" applyAlignment="1">
      <alignment horizontal="center" vertical="center" wrapText="1"/>
    </xf>
    <xf numFmtId="0" fontId="11" fillId="11" borderId="47" xfId="0" applyFont="1" applyFill="1" applyBorder="1" applyAlignment="1">
      <alignment horizontal="center" vertical="center"/>
    </xf>
    <xf numFmtId="0" fontId="12" fillId="31" borderId="48" xfId="0" applyFont="1" applyFill="1" applyBorder="1" applyAlignment="1">
      <alignment horizontal="center" vertical="center" wrapText="1"/>
    </xf>
    <xf numFmtId="170" fontId="9" fillId="0" borderId="19" xfId="0" applyNumberFormat="1" applyFont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 wrapText="1"/>
    </xf>
    <xf numFmtId="164" fontId="9" fillId="0" borderId="19" xfId="1" applyNumberFormat="1" applyFont="1" applyBorder="1" applyAlignment="1">
      <alignment horizontal="center" vertical="center" wrapText="1"/>
    </xf>
    <xf numFmtId="166" fontId="9" fillId="0" borderId="19" xfId="3" applyNumberFormat="1" applyFont="1" applyBorder="1" applyAlignment="1">
      <alignment horizontal="center" vertical="center" wrapText="1"/>
    </xf>
    <xf numFmtId="170" fontId="9" fillId="0" borderId="19" xfId="0" applyNumberFormat="1" applyFont="1" applyBorder="1" applyAlignment="1">
      <alignment horizontal="center" vertical="center" wrapText="1"/>
    </xf>
    <xf numFmtId="0" fontId="11" fillId="15" borderId="0" xfId="0" applyFont="1" applyFill="1" applyAlignment="1">
      <alignment horizontal="center" vertical="center"/>
    </xf>
    <xf numFmtId="0" fontId="11" fillId="32" borderId="0" xfId="0" applyFont="1" applyFill="1" applyAlignment="1">
      <alignment horizontal="center" vertical="center" wrapText="1"/>
    </xf>
    <xf numFmtId="0" fontId="9" fillId="21" borderId="56" xfId="0" applyFont="1" applyFill="1" applyBorder="1" applyAlignment="1">
      <alignment horizontal="center" vertical="center" wrapText="1"/>
    </xf>
    <xf numFmtId="0" fontId="9" fillId="21" borderId="58" xfId="0" applyFont="1" applyFill="1" applyBorder="1" applyAlignment="1">
      <alignment horizontal="center" vertical="center" wrapText="1"/>
    </xf>
    <xf numFmtId="0" fontId="9" fillId="21" borderId="11" xfId="0" applyFont="1" applyFill="1" applyBorder="1" applyAlignment="1">
      <alignment horizontal="center" vertical="center" wrapText="1"/>
    </xf>
    <xf numFmtId="0" fontId="12" fillId="21" borderId="59" xfId="0" applyFont="1" applyFill="1" applyBorder="1" applyAlignment="1">
      <alignment horizontal="center" vertical="center" wrapText="1"/>
    </xf>
    <xf numFmtId="0" fontId="12" fillId="21" borderId="58" xfId="0" applyFont="1" applyFill="1" applyBorder="1" applyAlignment="1">
      <alignment horizontal="center" vertical="center" wrapText="1"/>
    </xf>
    <xf numFmtId="0" fontId="12" fillId="31" borderId="6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166" fontId="37" fillId="0" borderId="0" xfId="3" applyNumberFormat="1" applyFont="1" applyAlignment="1">
      <alignment horizontal="center" vertical="center" wrapText="1"/>
    </xf>
    <xf numFmtId="164" fontId="37" fillId="0" borderId="0" xfId="0" applyNumberFormat="1" applyFont="1" applyAlignment="1">
      <alignment horizontal="center" vertical="center" wrapText="1"/>
    </xf>
    <xf numFmtId="0" fontId="37" fillId="0" borderId="0" xfId="0" applyFont="1"/>
    <xf numFmtId="0" fontId="0" fillId="0" borderId="0" xfId="0"/>
    <xf numFmtId="0" fontId="39" fillId="0" borderId="0" xfId="0" applyFont="1"/>
    <xf numFmtId="0" fontId="15" fillId="0" borderId="0" xfId="0" applyFont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40" fillId="0" borderId="56" xfId="0" applyFont="1" applyBorder="1" applyAlignment="1">
      <alignment horizontal="center" vertical="center"/>
    </xf>
    <xf numFmtId="0" fontId="15" fillId="12" borderId="36" xfId="0" applyFont="1" applyFill="1" applyBorder="1" applyAlignment="1">
      <alignment horizontal="center" vertical="center"/>
    </xf>
    <xf numFmtId="0" fontId="15" fillId="33" borderId="36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166" fontId="16" fillId="0" borderId="39" xfId="3" applyNumberFormat="1" applyFont="1" applyBorder="1" applyAlignment="1">
      <alignment horizontal="center" vertical="center"/>
    </xf>
    <xf numFmtId="166" fontId="16" fillId="0" borderId="8" xfId="3" applyNumberFormat="1" applyFont="1" applyBorder="1" applyAlignment="1">
      <alignment horizontal="center" vertical="center"/>
    </xf>
    <xf numFmtId="166" fontId="16" fillId="0" borderId="62" xfId="3" applyNumberFormat="1" applyFont="1" applyBorder="1" applyAlignment="1">
      <alignment horizontal="center" vertical="center"/>
    </xf>
    <xf numFmtId="166" fontId="16" fillId="0" borderId="63" xfId="3" applyNumberFormat="1" applyFont="1" applyBorder="1" applyAlignment="1">
      <alignment horizontal="center" vertical="center"/>
    </xf>
    <xf numFmtId="166" fontId="16" fillId="0" borderId="64" xfId="3" applyNumberFormat="1" applyFont="1" applyBorder="1" applyAlignment="1">
      <alignment horizontal="center" vertical="center"/>
    </xf>
    <xf numFmtId="166" fontId="16" fillId="0" borderId="26" xfId="3" applyNumberFormat="1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39" xfId="0" applyNumberFormat="1" applyFont="1" applyBorder="1" applyAlignment="1">
      <alignment horizontal="center" vertical="center"/>
    </xf>
    <xf numFmtId="2" fontId="16" fillId="0" borderId="62" xfId="0" applyNumberFormat="1" applyFont="1" applyBorder="1" applyAlignment="1">
      <alignment horizontal="center" vertical="center"/>
    </xf>
    <xf numFmtId="2" fontId="16" fillId="0" borderId="63" xfId="0" applyNumberFormat="1" applyFont="1" applyBorder="1" applyAlignment="1">
      <alignment horizontal="center" vertical="center"/>
    </xf>
    <xf numFmtId="2" fontId="16" fillId="0" borderId="64" xfId="0" applyNumberFormat="1" applyFont="1" applyBorder="1" applyAlignment="1">
      <alignment horizontal="center" vertical="center"/>
    </xf>
    <xf numFmtId="2" fontId="16" fillId="0" borderId="26" xfId="0" applyNumberFormat="1" applyFont="1" applyBorder="1" applyAlignment="1">
      <alignment horizontal="center" vertical="center"/>
    </xf>
    <xf numFmtId="10" fontId="16" fillId="0" borderId="39" xfId="3" applyNumberFormat="1" applyFont="1" applyBorder="1" applyAlignment="1">
      <alignment horizontal="center" vertical="center"/>
    </xf>
    <xf numFmtId="10" fontId="16" fillId="0" borderId="8" xfId="3" applyNumberFormat="1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 wrapText="1"/>
    </xf>
    <xf numFmtId="0" fontId="16" fillId="35" borderId="66" xfId="0" applyFont="1" applyFill="1" applyBorder="1" applyAlignment="1">
      <alignment vertical="center"/>
    </xf>
    <xf numFmtId="0" fontId="16" fillId="35" borderId="5" xfId="0" applyFont="1" applyFill="1" applyBorder="1" applyAlignment="1">
      <alignment vertical="center"/>
    </xf>
    <xf numFmtId="0" fontId="16" fillId="35" borderId="62" xfId="0" applyFont="1" applyFill="1" applyBorder="1" applyAlignment="1">
      <alignment vertical="center"/>
    </xf>
    <xf numFmtId="0" fontId="33" fillId="0" borderId="5" xfId="0" applyFont="1" applyBorder="1" applyAlignment="1">
      <alignment horizontal="center" vertical="center"/>
    </xf>
    <xf numFmtId="172" fontId="19" fillId="0" borderId="0" xfId="0" applyNumberFormat="1" applyFont="1" applyAlignment="1">
      <alignment horizontal="center" vertical="center"/>
    </xf>
    <xf numFmtId="172" fontId="19" fillId="0" borderId="67" xfId="0" applyNumberFormat="1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172" fontId="19" fillId="0" borderId="14" xfId="0" applyNumberFormat="1" applyFont="1" applyBorder="1" applyAlignment="1">
      <alignment horizontal="center" vertical="center"/>
    </xf>
    <xf numFmtId="172" fontId="19" fillId="0" borderId="68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72" fontId="43" fillId="0" borderId="0" xfId="0" applyNumberFormat="1" applyFont="1" applyAlignment="1">
      <alignment horizontal="center" vertical="center"/>
    </xf>
    <xf numFmtId="172" fontId="43" fillId="0" borderId="67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172" fontId="43" fillId="0" borderId="14" xfId="0" applyNumberFormat="1" applyFont="1" applyBorder="1" applyAlignment="1">
      <alignment horizontal="center" vertical="center"/>
    </xf>
    <xf numFmtId="172" fontId="43" fillId="0" borderId="6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2" fontId="31" fillId="0" borderId="32" xfId="0" applyNumberFormat="1" applyFont="1" applyBorder="1" applyAlignment="1">
      <alignment horizontal="center" vertical="center"/>
    </xf>
    <xf numFmtId="172" fontId="31" fillId="0" borderId="65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166" fontId="19" fillId="0" borderId="8" xfId="3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9" fillId="0" borderId="16" xfId="0" applyFont="1" applyBorder="1" applyAlignment="1">
      <alignment horizontal="center" vertical="center" wrapText="1"/>
    </xf>
    <xf numFmtId="172" fontId="29" fillId="0" borderId="9" xfId="1" applyNumberFormat="1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 wrapText="1"/>
    </xf>
    <xf numFmtId="172" fontId="19" fillId="0" borderId="9" xfId="1" applyNumberFormat="1" applyFont="1" applyBorder="1" applyAlignment="1">
      <alignment horizontal="center" vertical="center"/>
    </xf>
    <xf numFmtId="0" fontId="29" fillId="0" borderId="69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29" fillId="0" borderId="71" xfId="0" applyFont="1" applyBorder="1" applyAlignment="1">
      <alignment horizontal="center" vertical="center" wrapText="1"/>
    </xf>
    <xf numFmtId="166" fontId="0" fillId="0" borderId="0" xfId="3" applyNumberFormat="1" applyFont="1"/>
    <xf numFmtId="166" fontId="29" fillId="0" borderId="9" xfId="3" applyNumberFormat="1" applyFont="1" applyBorder="1" applyAlignment="1">
      <alignment horizontal="center" vertical="center"/>
    </xf>
    <xf numFmtId="0" fontId="44" fillId="0" borderId="0" xfId="0" applyFont="1"/>
    <xf numFmtId="0" fontId="19" fillId="0" borderId="0" xfId="0" applyFont="1" applyAlignment="1">
      <alignment horizontal="center" vertical="center"/>
    </xf>
    <xf numFmtId="0" fontId="16" fillId="36" borderId="28" xfId="0" applyFont="1" applyFill="1" applyBorder="1" applyAlignment="1">
      <alignment horizontal="center" vertical="center"/>
    </xf>
    <xf numFmtId="0" fontId="16" fillId="36" borderId="32" xfId="0" applyFont="1" applyFill="1" applyBorder="1" applyAlignment="1">
      <alignment horizontal="center" vertical="center"/>
    </xf>
    <xf numFmtId="0" fontId="16" fillId="37" borderId="28" xfId="0" applyFont="1" applyFill="1" applyBorder="1" applyAlignment="1">
      <alignment horizontal="center" vertical="center"/>
    </xf>
    <xf numFmtId="0" fontId="16" fillId="37" borderId="32" xfId="0" applyFont="1" applyFill="1" applyBorder="1" applyAlignment="1">
      <alignment horizontal="center" vertical="center"/>
    </xf>
    <xf numFmtId="0" fontId="16" fillId="18" borderId="28" xfId="0" applyFont="1" applyFill="1" applyBorder="1" applyAlignment="1">
      <alignment horizontal="center" vertical="center"/>
    </xf>
    <xf numFmtId="0" fontId="16" fillId="18" borderId="32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73" fontId="19" fillId="36" borderId="8" xfId="0" applyNumberFormat="1" applyFont="1" applyFill="1" applyBorder="1" applyAlignment="1">
      <alignment horizontal="center" vertical="center"/>
    </xf>
    <xf numFmtId="166" fontId="20" fillId="36" borderId="9" xfId="3" applyNumberFormat="1" applyFont="1" applyFill="1" applyBorder="1" applyAlignment="1">
      <alignment horizontal="center" vertical="center"/>
    </xf>
    <xf numFmtId="173" fontId="19" fillId="37" borderId="8" xfId="2" applyNumberFormat="1" applyFont="1" applyFill="1" applyBorder="1" applyAlignment="1">
      <alignment horizontal="center" vertical="center"/>
    </xf>
    <xf numFmtId="166" fontId="20" fillId="37" borderId="9" xfId="3" applyNumberFormat="1" applyFont="1" applyFill="1" applyBorder="1" applyAlignment="1">
      <alignment horizontal="center" vertical="center"/>
    </xf>
    <xf numFmtId="173" fontId="19" fillId="18" borderId="8" xfId="0" applyNumberFormat="1" applyFont="1" applyFill="1" applyBorder="1" applyAlignment="1">
      <alignment horizontal="center" vertical="center"/>
    </xf>
    <xf numFmtId="166" fontId="20" fillId="18" borderId="9" xfId="3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66" fontId="20" fillId="38" borderId="9" xfId="3" applyNumberFormat="1" applyFont="1" applyFill="1" applyBorder="1" applyAlignment="1">
      <alignment horizontal="center" vertical="center"/>
    </xf>
    <xf numFmtId="173" fontId="19" fillId="37" borderId="0" xfId="2" applyNumberFormat="1" applyFont="1" applyFill="1" applyBorder="1" applyAlignment="1">
      <alignment horizontal="center" vertical="center"/>
    </xf>
    <xf numFmtId="173" fontId="19" fillId="18" borderId="0" xfId="0" applyNumberFormat="1" applyFont="1" applyFill="1" applyAlignment="1">
      <alignment horizontal="center" vertical="center"/>
    </xf>
    <xf numFmtId="166" fontId="19" fillId="0" borderId="0" xfId="3" applyNumberFormat="1" applyFont="1" applyAlignment="1">
      <alignment horizontal="center" vertical="center"/>
    </xf>
    <xf numFmtId="173" fontId="19" fillId="38" borderId="8" xfId="2" applyNumberFormat="1" applyFont="1" applyFill="1" applyBorder="1" applyAlignment="1">
      <alignment horizontal="center" vertical="center"/>
    </xf>
    <xf numFmtId="173" fontId="19" fillId="38" borderId="8" xfId="0" applyNumberFormat="1" applyFont="1" applyFill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" fillId="2" borderId="3" xfId="4" applyBorder="1" applyAlignment="1">
      <alignment horizontal="center"/>
    </xf>
    <xf numFmtId="0" fontId="2" fillId="2" borderId="0" xfId="4" applyAlignment="1">
      <alignment horizontal="center"/>
    </xf>
    <xf numFmtId="0" fontId="2" fillId="2" borderId="2" xfId="4" applyBorder="1" applyAlignment="1">
      <alignment horizontal="center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11" fillId="15" borderId="23" xfId="0" applyFont="1" applyFill="1" applyBorder="1" applyAlignment="1">
      <alignment horizontal="center" vertical="center" wrapText="1"/>
    </xf>
    <xf numFmtId="0" fontId="12" fillId="12" borderId="11" xfId="0" applyFont="1" applyFill="1" applyBorder="1" applyAlignment="1">
      <alignment horizontal="center" vertical="center" wrapText="1"/>
    </xf>
    <xf numFmtId="0" fontId="12" fillId="12" borderId="27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27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horizontal="center" vertical="center" wrapText="1"/>
    </xf>
    <xf numFmtId="0" fontId="10" fillId="10" borderId="21" xfId="0" applyFont="1" applyFill="1" applyBorder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1" fillId="14" borderId="23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1" fillId="11" borderId="23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wrapText="1"/>
    </xf>
    <xf numFmtId="0" fontId="9" fillId="10" borderId="17" xfId="0" applyFont="1" applyFill="1" applyBorder="1" applyAlignment="1">
      <alignment horizontal="center" wrapText="1"/>
    </xf>
    <xf numFmtId="0" fontId="9" fillId="10" borderId="18" xfId="0" applyFont="1" applyFill="1" applyBorder="1" applyAlignment="1">
      <alignment horizontal="center" wrapText="1"/>
    </xf>
    <xf numFmtId="0" fontId="9" fillId="10" borderId="22" xfId="0" applyFont="1" applyFill="1" applyBorder="1" applyAlignment="1">
      <alignment horizontal="center" wrapText="1"/>
    </xf>
    <xf numFmtId="0" fontId="9" fillId="10" borderId="23" xfId="0" applyFont="1" applyFill="1" applyBorder="1" applyAlignment="1">
      <alignment horizontal="center" wrapText="1"/>
    </xf>
    <xf numFmtId="0" fontId="9" fillId="10" borderId="24" xfId="0" applyFont="1" applyFill="1" applyBorder="1" applyAlignment="1">
      <alignment horizontal="center" wrapText="1"/>
    </xf>
    <xf numFmtId="0" fontId="10" fillId="10" borderId="42" xfId="0" applyFont="1" applyFill="1" applyBorder="1" applyAlignment="1">
      <alignment horizontal="center" vertical="center"/>
    </xf>
    <xf numFmtId="0" fontId="11" fillId="11" borderId="43" xfId="0" applyFont="1" applyFill="1" applyBorder="1" applyAlignment="1">
      <alignment horizontal="center" vertical="center"/>
    </xf>
    <xf numFmtId="0" fontId="11" fillId="11" borderId="45" xfId="0" applyFont="1" applyFill="1" applyBorder="1" applyAlignment="1">
      <alignment horizontal="center" vertical="center"/>
    </xf>
    <xf numFmtId="0" fontId="11" fillId="11" borderId="46" xfId="0" applyFont="1" applyFill="1" applyBorder="1" applyAlignment="1">
      <alignment horizontal="center" vertical="center"/>
    </xf>
    <xf numFmtId="0" fontId="11" fillId="14" borderId="49" xfId="0" applyFont="1" applyFill="1" applyBorder="1" applyAlignment="1">
      <alignment horizontal="center" vertical="center" wrapText="1"/>
    </xf>
    <xf numFmtId="0" fontId="11" fillId="14" borderId="50" xfId="0" applyFont="1" applyFill="1" applyBorder="1" applyAlignment="1">
      <alignment horizontal="center" vertical="center" wrapText="1"/>
    </xf>
    <xf numFmtId="0" fontId="11" fillId="14" borderId="51" xfId="0" applyFont="1" applyFill="1" applyBorder="1" applyAlignment="1">
      <alignment horizontal="center" vertical="center" wrapText="1"/>
    </xf>
    <xf numFmtId="0" fontId="11" fillId="15" borderId="52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54" xfId="0" applyFont="1" applyFill="1" applyBorder="1" applyAlignment="1">
      <alignment horizontal="center" vertical="center"/>
    </xf>
    <xf numFmtId="0" fontId="11" fillId="32" borderId="55" xfId="0" applyFont="1" applyFill="1" applyBorder="1" applyAlignment="1">
      <alignment horizontal="center" vertical="center" wrapText="1"/>
    </xf>
    <xf numFmtId="0" fontId="11" fillId="32" borderId="57" xfId="0" applyFont="1" applyFill="1" applyBorder="1" applyAlignment="1">
      <alignment horizontal="center" vertical="center" wrapText="1"/>
    </xf>
    <xf numFmtId="0" fontId="11" fillId="32" borderId="60" xfId="0" applyFont="1" applyFill="1" applyBorder="1" applyAlignment="1">
      <alignment horizontal="center" vertical="center" wrapText="1"/>
    </xf>
    <xf numFmtId="0" fontId="9" fillId="10" borderId="42" xfId="0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6" fillId="36" borderId="5" xfId="0" applyFont="1" applyFill="1" applyBorder="1" applyAlignment="1">
      <alignment horizontal="center" vertical="center"/>
    </xf>
    <xf numFmtId="0" fontId="16" fillId="36" borderId="7" xfId="0" applyFont="1" applyFill="1" applyBorder="1" applyAlignment="1">
      <alignment horizontal="center" vertical="center"/>
    </xf>
    <xf numFmtId="0" fontId="16" fillId="37" borderId="5" xfId="0" applyFont="1" applyFill="1" applyBorder="1" applyAlignment="1">
      <alignment horizontal="center" vertical="center"/>
    </xf>
    <xf numFmtId="0" fontId="16" fillId="37" borderId="7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8" borderId="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 wrapText="1" readingOrder="2"/>
    </xf>
    <xf numFmtId="0" fontId="14" fillId="16" borderId="6" xfId="0" applyFont="1" applyFill="1" applyBorder="1" applyAlignment="1">
      <alignment horizontal="center" vertical="center" wrapText="1" readingOrder="2"/>
    </xf>
    <xf numFmtId="0" fontId="14" fillId="16" borderId="7" xfId="0" applyFont="1" applyFill="1" applyBorder="1" applyAlignment="1">
      <alignment horizontal="center" vertical="center" wrapText="1" readingOrder="2"/>
    </xf>
    <xf numFmtId="0" fontId="14" fillId="16" borderId="28" xfId="0" applyFont="1" applyFill="1" applyBorder="1" applyAlignment="1">
      <alignment horizontal="center" vertical="center" wrapText="1" readingOrder="2"/>
    </xf>
    <xf numFmtId="0" fontId="14" fillId="16" borderId="37" xfId="0" applyFont="1" applyFill="1" applyBorder="1" applyAlignment="1">
      <alignment horizontal="center" vertical="center" wrapText="1" readingOrder="2"/>
    </xf>
    <xf numFmtId="0" fontId="14" fillId="16" borderId="32" xfId="0" applyFont="1" applyFill="1" applyBorder="1" applyAlignment="1">
      <alignment horizontal="center" vertical="center" wrapText="1" readingOrder="2"/>
    </xf>
    <xf numFmtId="168" fontId="15" fillId="17" borderId="34" xfId="0" applyNumberFormat="1" applyFont="1" applyFill="1" applyBorder="1" applyAlignment="1">
      <alignment horizontal="center" vertical="center"/>
    </xf>
    <xf numFmtId="168" fontId="15" fillId="17" borderId="35" xfId="0" applyNumberFormat="1" applyFont="1" applyFill="1" applyBorder="1" applyAlignment="1">
      <alignment horizontal="center" vertical="center"/>
    </xf>
    <xf numFmtId="168" fontId="15" fillId="17" borderId="36" xfId="0" applyNumberFormat="1" applyFont="1" applyFill="1" applyBorder="1" applyAlignment="1">
      <alignment horizontal="center" vertical="center"/>
    </xf>
    <xf numFmtId="0" fontId="17" fillId="21" borderId="5" xfId="0" applyFont="1" applyFill="1" applyBorder="1" applyAlignment="1">
      <alignment horizontal="center" vertical="center" wrapText="1" readingOrder="2"/>
    </xf>
    <xf numFmtId="0" fontId="17" fillId="21" borderId="8" xfId="0" applyFont="1" applyFill="1" applyBorder="1" applyAlignment="1">
      <alignment horizontal="center" vertical="center" wrapText="1" readingOrder="2"/>
    </xf>
    <xf numFmtId="0" fontId="17" fillId="21" borderId="28" xfId="0" applyFont="1" applyFill="1" applyBorder="1" applyAlignment="1">
      <alignment horizontal="center" vertical="center" wrapText="1" readingOrder="2"/>
    </xf>
    <xf numFmtId="0" fontId="5" fillId="21" borderId="6" xfId="0" applyFont="1" applyFill="1" applyBorder="1" applyAlignment="1">
      <alignment horizontal="center" vertical="center" wrapText="1" readingOrder="2"/>
    </xf>
    <xf numFmtId="0" fontId="5" fillId="21" borderId="0" xfId="0" applyFont="1" applyFill="1" applyAlignment="1">
      <alignment horizontal="center" vertical="center" wrapText="1" readingOrder="2"/>
    </xf>
    <xf numFmtId="0" fontId="5" fillId="21" borderId="37" xfId="0" applyFont="1" applyFill="1" applyBorder="1" applyAlignment="1">
      <alignment horizontal="center" vertical="center" wrapText="1" readingOrder="2"/>
    </xf>
    <xf numFmtId="0" fontId="17" fillId="25" borderId="5" xfId="0" applyFont="1" applyFill="1" applyBorder="1" applyAlignment="1">
      <alignment horizontal="center" vertical="center" wrapText="1" readingOrder="2"/>
    </xf>
    <xf numFmtId="0" fontId="17" fillId="25" borderId="8" xfId="0" applyFont="1" applyFill="1" applyBorder="1" applyAlignment="1">
      <alignment horizontal="center" vertical="center" wrapText="1" readingOrder="2"/>
    </xf>
    <xf numFmtId="0" fontId="17" fillId="25" borderId="28" xfId="0" applyFont="1" applyFill="1" applyBorder="1" applyAlignment="1">
      <alignment horizontal="center" vertical="center" wrapText="1" readingOrder="2"/>
    </xf>
    <xf numFmtId="0" fontId="5" fillId="25" borderId="6" xfId="0" applyFont="1" applyFill="1" applyBorder="1" applyAlignment="1">
      <alignment horizontal="center" vertical="center" wrapText="1" readingOrder="2"/>
    </xf>
    <xf numFmtId="0" fontId="5" fillId="25" borderId="0" xfId="0" applyFont="1" applyFill="1" applyAlignment="1">
      <alignment horizontal="center" vertical="center" wrapText="1" readingOrder="2"/>
    </xf>
    <xf numFmtId="0" fontId="5" fillId="25" borderId="37" xfId="0" applyFont="1" applyFill="1" applyBorder="1" applyAlignment="1">
      <alignment horizontal="center" vertical="center" wrapText="1" readingOrder="2"/>
    </xf>
    <xf numFmtId="168" fontId="16" fillId="17" borderId="34" xfId="0" applyNumberFormat="1" applyFont="1" applyFill="1" applyBorder="1" applyAlignment="1">
      <alignment horizontal="center" vertical="center"/>
    </xf>
    <xf numFmtId="168" fontId="16" fillId="17" borderId="35" xfId="0" applyNumberFormat="1" applyFont="1" applyFill="1" applyBorder="1" applyAlignment="1">
      <alignment horizontal="center" vertical="center"/>
    </xf>
    <xf numFmtId="168" fontId="16" fillId="17" borderId="7" xfId="0" applyNumberFormat="1" applyFont="1" applyFill="1" applyBorder="1" applyAlignment="1">
      <alignment horizontal="center" vertical="center"/>
    </xf>
    <xf numFmtId="0" fontId="15" fillId="21" borderId="5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8" xfId="0" applyFont="1" applyFill="1" applyBorder="1" applyAlignment="1">
      <alignment horizontal="center" vertical="center" wrapText="1"/>
    </xf>
    <xf numFmtId="0" fontId="29" fillId="21" borderId="6" xfId="0" applyFont="1" applyFill="1" applyBorder="1" applyAlignment="1">
      <alignment horizontal="center" vertical="center" wrapText="1"/>
    </xf>
    <xf numFmtId="0" fontId="29" fillId="21" borderId="0" xfId="0" applyFont="1" applyFill="1" applyAlignment="1">
      <alignment horizontal="center" vertical="center" wrapText="1"/>
    </xf>
    <xf numFmtId="0" fontId="29" fillId="21" borderId="37" xfId="0" applyFont="1" applyFill="1" applyBorder="1" applyAlignment="1">
      <alignment horizontal="center" vertical="center" wrapText="1"/>
    </xf>
    <xf numFmtId="0" fontId="15" fillId="33" borderId="34" xfId="0" applyFont="1" applyFill="1" applyBorder="1" applyAlignment="1">
      <alignment horizontal="center" vertical="center"/>
    </xf>
    <xf numFmtId="0" fontId="15" fillId="33" borderId="35" xfId="0" applyFont="1" applyFill="1" applyBorder="1" applyAlignment="1">
      <alignment horizontal="center" vertical="center"/>
    </xf>
    <xf numFmtId="0" fontId="15" fillId="34" borderId="35" xfId="0" applyFont="1" applyFill="1" applyBorder="1" applyAlignment="1">
      <alignment horizontal="center" vertical="center"/>
    </xf>
    <xf numFmtId="0" fontId="15" fillId="34" borderId="36" xfId="0" applyFont="1" applyFill="1" applyBorder="1" applyAlignment="1">
      <alignment horizontal="center" vertical="center"/>
    </xf>
    <xf numFmtId="0" fontId="15" fillId="34" borderId="34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0" fontId="15" fillId="12" borderId="35" xfId="0" applyFont="1" applyFill="1" applyBorder="1" applyAlignment="1">
      <alignment horizontal="center" vertical="center"/>
    </xf>
    <xf numFmtId="0" fontId="15" fillId="12" borderId="36" xfId="0" applyFont="1" applyFill="1" applyBorder="1" applyAlignment="1">
      <alignment horizontal="center" vertical="center"/>
    </xf>
    <xf numFmtId="0" fontId="15" fillId="33" borderId="36" xfId="0" applyFont="1" applyFill="1" applyBorder="1" applyAlignment="1">
      <alignment horizontal="center" vertical="center"/>
    </xf>
    <xf numFmtId="168" fontId="27" fillId="20" borderId="0" xfId="0" applyNumberFormat="1" applyFont="1" applyFill="1" applyAlignment="1">
      <alignment horizontal="center" vertical="center"/>
    </xf>
    <xf numFmtId="168" fontId="27" fillId="20" borderId="9" xfId="0" applyNumberFormat="1" applyFont="1" applyFill="1" applyBorder="1" applyAlignment="1">
      <alignment horizontal="center" vertical="center"/>
    </xf>
    <xf numFmtId="168" fontId="27" fillId="20" borderId="37" xfId="0" applyNumberFormat="1" applyFont="1" applyFill="1" applyBorder="1" applyAlignment="1">
      <alignment horizontal="center" vertical="center"/>
    </xf>
    <xf numFmtId="168" fontId="27" fillId="20" borderId="32" xfId="0" applyNumberFormat="1" applyFont="1" applyFill="1" applyBorder="1" applyAlignment="1">
      <alignment horizontal="center" vertical="center"/>
    </xf>
    <xf numFmtId="168" fontId="16" fillId="17" borderId="28" xfId="0" applyNumberFormat="1" applyFont="1" applyFill="1" applyBorder="1" applyAlignment="1">
      <alignment horizontal="center" vertical="center"/>
    </xf>
    <xf numFmtId="168" fontId="16" fillId="17" borderId="37" xfId="0" applyNumberFormat="1" applyFont="1" applyFill="1" applyBorder="1" applyAlignment="1">
      <alignment horizontal="center" vertical="center"/>
    </xf>
    <xf numFmtId="168" fontId="33" fillId="21" borderId="6" xfId="0" applyNumberFormat="1" applyFont="1" applyFill="1" applyBorder="1" applyAlignment="1">
      <alignment horizontal="center" vertical="center" wrapText="1"/>
    </xf>
    <xf numFmtId="168" fontId="33" fillId="21" borderId="0" xfId="0" applyNumberFormat="1" applyFont="1" applyFill="1" applyAlignment="1">
      <alignment horizontal="center" vertical="center" wrapText="1"/>
    </xf>
    <xf numFmtId="168" fontId="33" fillId="21" borderId="37" xfId="0" applyNumberFormat="1" applyFont="1" applyFill="1" applyBorder="1" applyAlignment="1">
      <alignment horizontal="center" vertical="center" wrapText="1"/>
    </xf>
    <xf numFmtId="168" fontId="33" fillId="28" borderId="6" xfId="0" applyNumberFormat="1" applyFont="1" applyFill="1" applyBorder="1" applyAlignment="1">
      <alignment horizontal="center" vertical="center" wrapText="1"/>
    </xf>
    <xf numFmtId="168" fontId="33" fillId="28" borderId="0" xfId="0" applyNumberFormat="1" applyFont="1" applyFill="1" applyAlignment="1">
      <alignment horizontal="center" vertical="center" wrapText="1"/>
    </xf>
    <xf numFmtId="168" fontId="33" fillId="28" borderId="37" xfId="0" applyNumberFormat="1" applyFont="1" applyFill="1" applyBorder="1" applyAlignment="1">
      <alignment horizontal="center" vertical="center" wrapText="1"/>
    </xf>
  </cellXfs>
  <cellStyles count="16">
    <cellStyle name="=C:\WINNT35\SYSTEM32\COMMAND.COM 2" xfId="8" xr:uid="{39722FA7-1ABE-4DFC-960B-2856A052FE24}"/>
    <cellStyle name="20% - הדגשה1" xfId="7" builtinId="30"/>
    <cellStyle name="Comma" xfId="1" builtinId="3"/>
    <cellStyle name="Comma 2" xfId="11" xr:uid="{ABFAF63A-1814-43EE-95DB-50F385B33C2C}"/>
    <cellStyle name="Comma 3" xfId="14" xr:uid="{C273CC74-AF99-42B6-BD8F-6079FD4CFD56}"/>
    <cellStyle name="Currency" xfId="2" builtinId="4"/>
    <cellStyle name="Normal" xfId="0" builtinId="0"/>
    <cellStyle name="Normal 2" xfId="10" xr:uid="{0158B05A-E7D3-4650-B97E-207F2C3F7403}"/>
    <cellStyle name="Normal 3" xfId="9" xr:uid="{0828FBB3-922F-4FF5-9CB4-0050DBCC1749}"/>
    <cellStyle name="Normal 3 2" xfId="13" xr:uid="{93B2C1FF-D465-4F03-9BA0-0074A75BCCCC}"/>
    <cellStyle name="Percent" xfId="3" builtinId="5"/>
    <cellStyle name="Percent 2" xfId="12" xr:uid="{27E908ED-5946-4447-B5B0-D7C242D6BEDB}"/>
    <cellStyle name="Percent 3" xfId="15" xr:uid="{18D95726-0D68-4BC5-A694-FCC412D1A9E6}"/>
    <cellStyle name="הדגשה1" xfId="6" builtinId="29"/>
    <cellStyle name="הערה" xfId="5" builtinId="10"/>
    <cellStyle name="ניטראלי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8293752126145"/>
          <c:y val="0.14802675963350415"/>
          <c:w val="0.53295436084046632"/>
          <c:h val="0.75587354233234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F0-4D3A-890D-04DDCA483C57}"/>
              </c:ext>
            </c:extLst>
          </c:dPt>
          <c:dPt>
            <c:idx val="1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F0-4D3A-890D-04DDCA483C57}"/>
              </c:ext>
            </c:extLst>
          </c:dPt>
          <c:dPt>
            <c:idx val="2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F0-4D3A-890D-04DDCA483C57}"/>
              </c:ext>
            </c:extLst>
          </c:dPt>
          <c:dPt>
            <c:idx val="3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F0-4D3A-890D-04DDCA483C57}"/>
              </c:ext>
            </c:extLst>
          </c:dPt>
          <c:dPt>
            <c:idx val="4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F0-4D3A-890D-04DDCA483C57}"/>
              </c:ext>
            </c:extLst>
          </c:dPt>
          <c:dPt>
            <c:idx val="5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F0-4D3A-890D-04DDCA483C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6F0-4D3A-890D-04DDCA483C5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6F0-4D3A-890D-04DDCA483C5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6F0-4D3A-890D-04DDCA483C5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6F0-4D3A-890D-04DDCA483C5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6F0-4D3A-890D-04DDCA483C5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bg1"/>
                      </a:solidFill>
                      <a:latin typeface="David" panose="020E0502060401010101" pitchFamily="34" charset="-79"/>
                      <a:ea typeface="+mn-ea"/>
                      <a:cs typeface="David" panose="020E0502060401010101" pitchFamily="34" charset="-79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6F0-4D3A-890D-04DDCA483C5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'[1]נתוני סקטורים'!$E$29:$E$34</c:f>
              <c:strCache>
                <c:ptCount val="6"/>
                <c:pt idx="0">
                  <c:v>חקלאות, דייג ויערנות</c:v>
                </c:pt>
                <c:pt idx="1">
                  <c:v>תעשייה וכרייה</c:v>
                </c:pt>
                <c:pt idx="2">
                  <c:v>בנייה</c:v>
                </c:pt>
                <c:pt idx="3">
                  <c:v>מסחר,בתי מלון ומסעדות</c:v>
                </c:pt>
                <c:pt idx="4">
                  <c:v>תחבורה, אחסון ותקשורת</c:v>
                </c:pt>
                <c:pt idx="5">
                  <c:v>שירותים ושונות</c:v>
                </c:pt>
              </c:strCache>
            </c:strRef>
          </c:cat>
          <c:val>
            <c:numRef>
              <c:f>'[1]נתוני סקטורים'!$I$29:$I$34</c:f>
              <c:numCache>
                <c:formatCode>General</c:formatCode>
                <c:ptCount val="6"/>
                <c:pt idx="0">
                  <c:v>5.2999999999999999E-2</c:v>
                </c:pt>
                <c:pt idx="1">
                  <c:v>6.5000000000000002E-2</c:v>
                </c:pt>
                <c:pt idx="2">
                  <c:v>0.03</c:v>
                </c:pt>
                <c:pt idx="3">
                  <c:v>0.222</c:v>
                </c:pt>
                <c:pt idx="4">
                  <c:v>8.1000000000000003E-2</c:v>
                </c:pt>
                <c:pt idx="5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F0-4D3A-890D-04DDCA483C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bg1"/>
          </a:solidFill>
          <a:latin typeface="David" panose="020E0502060401010101" pitchFamily="34" charset="-79"/>
          <a:cs typeface="David" panose="020E0502060401010101" pitchFamily="34" charset="-79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202406</xdr:colOff>
      <xdr:row>27</xdr:row>
      <xdr:rowOff>107156</xdr:rowOff>
    </xdr:from>
    <xdr:to>
      <xdr:col>31</xdr:col>
      <xdr:colOff>377907</xdr:colOff>
      <xdr:row>35</xdr:row>
      <xdr:rowOff>316330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1CC561D-B3F1-4362-AA94-9BB0E1128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14;&#1506;&#1505;&#1493;&#1511;&#1492;%20&#1502;&#1488;&#1505;&#1496;&#1512;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.DESKTOP-DSA42NM.003/Desktop/ExcelFilesOfTheArmy/&#1502;&#1488;&#1505;&#1496;&#1512;%20&#1514;&#1493;&#1510;&#1512;%202020%20&#1491;&#1493;&#1500;&#1512;%202015%20&#1506;&#1491;&#1499;&#1504;&#149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.DESKTOP-DSA42NM.003/Desktop/ExcelFilesOfTheArmy/&#1514;&#1495;&#1494;&#1497;&#1514;%20&#1514;&#1502;&#14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נתונים מרכזיים "/>
      <sheetName val="נתונים מרכזיים גברים"/>
      <sheetName val="גיליון4"/>
      <sheetName val="נתונים מרכזיים נשים"/>
      <sheetName val="נתונים על פי גיל"/>
      <sheetName val="נתוני סקטורים"/>
      <sheetName val="נתוני מועסקים"/>
      <sheetName val="סיבות מחוץ לכוח העבודה"/>
      <sheetName val="תעסוקת משכילים"/>
      <sheetName val="הכנסות שכר סקטור ציבורי וישראל"/>
      <sheetName val="תעסוקה בישראל"/>
      <sheetName val="הצגה ויזואלית"/>
      <sheetName val="גרפים"/>
      <sheetName val="נתונים שנתיים"/>
      <sheetName val="אבטלה ישן מול ישן +גרף"/>
    </sheetNames>
    <sheetDataSet>
      <sheetData sheetId="0">
        <row r="7">
          <cell r="I7">
            <v>979200</v>
          </cell>
          <cell r="J7">
            <v>963700</v>
          </cell>
          <cell r="K7">
            <v>1006633.0317145546</v>
          </cell>
          <cell r="L7">
            <v>960456.09692419413</v>
          </cell>
          <cell r="M7">
            <v>921053.04201862402</v>
          </cell>
          <cell r="N7">
            <v>934638.83708332828</v>
          </cell>
          <cell r="O7">
            <v>967358.34813617286</v>
          </cell>
          <cell r="P7">
            <v>948726.5326134623</v>
          </cell>
          <cell r="Q7">
            <v>925872.13082922506</v>
          </cell>
          <cell r="R7">
            <v>954391.93380356079</v>
          </cell>
        </row>
        <row r="24">
          <cell r="G24">
            <v>270900</v>
          </cell>
          <cell r="H24">
            <v>254600</v>
          </cell>
          <cell r="I24">
            <v>241400</v>
          </cell>
          <cell r="J24">
            <v>241600</v>
          </cell>
          <cell r="K24">
            <v>256853.62673027095</v>
          </cell>
          <cell r="L24">
            <v>235588.66936026933</v>
          </cell>
          <cell r="M24">
            <v>235348.87839437358</v>
          </cell>
          <cell r="N24">
            <v>254626.75630875243</v>
          </cell>
          <cell r="O24">
            <v>270774.68887691351</v>
          </cell>
          <cell r="P24">
            <v>266492.43704977963</v>
          </cell>
          <cell r="Q24">
            <v>262557.06811145513</v>
          </cell>
          <cell r="R24">
            <v>280269.88933807629</v>
          </cell>
        </row>
        <row r="26">
          <cell r="G26">
            <v>8800</v>
          </cell>
          <cell r="H26">
            <v>9800</v>
          </cell>
          <cell r="I26">
            <v>8800</v>
          </cell>
          <cell r="J26">
            <v>9800</v>
          </cell>
          <cell r="K26">
            <v>8038.6999999999825</v>
          </cell>
        </row>
        <row r="41">
          <cell r="G41">
            <v>752800</v>
          </cell>
          <cell r="H41">
            <v>750900</v>
          </cell>
          <cell r="I41">
            <v>737800</v>
          </cell>
          <cell r="J41">
            <v>722100</v>
          </cell>
          <cell r="K41">
            <v>729152.70498428377</v>
          </cell>
          <cell r="L41">
            <v>702659.5275639249</v>
          </cell>
          <cell r="M41">
            <v>665205.96362425049</v>
          </cell>
          <cell r="N41">
            <v>659054.60877457587</v>
          </cell>
          <cell r="O41">
            <v>674607.45925925928</v>
          </cell>
          <cell r="P41">
            <v>658943.59556368261</v>
          </cell>
          <cell r="Q41">
            <v>639128.76271776995</v>
          </cell>
          <cell r="R41">
            <v>641472.94446548447</v>
          </cell>
        </row>
        <row r="43">
          <cell r="G43">
            <v>11800</v>
          </cell>
          <cell r="H43">
            <v>10000</v>
          </cell>
          <cell r="I43">
            <v>10100</v>
          </cell>
          <cell r="J43">
            <v>12900</v>
          </cell>
          <cell r="K43">
            <v>12588</v>
          </cell>
        </row>
      </sheetData>
      <sheetData sheetId="1">
        <row r="3">
          <cell r="K3">
            <v>1524585.9425033801</v>
          </cell>
          <cell r="L3">
            <v>1517573.5123871267</v>
          </cell>
          <cell r="M3">
            <v>1506442.5192519254</v>
          </cell>
          <cell r="N3">
            <v>1494421.7757097925</v>
          </cell>
          <cell r="O3">
            <v>1483748.2696152991</v>
          </cell>
          <cell r="P3">
            <v>1474032.619189031</v>
          </cell>
          <cell r="Q3">
            <v>1464613.4239592184</v>
          </cell>
          <cell r="R3">
            <v>1454164.3108496973</v>
          </cell>
        </row>
        <row r="4">
          <cell r="K4">
            <v>1057900</v>
          </cell>
          <cell r="L4">
            <v>1060800</v>
          </cell>
          <cell r="M4">
            <v>1019700</v>
          </cell>
          <cell r="N4">
            <v>1024727</v>
          </cell>
          <cell r="O4">
            <v>1032500</v>
          </cell>
          <cell r="P4">
            <v>1047000</v>
          </cell>
          <cell r="Q4">
            <v>1016900</v>
          </cell>
          <cell r="R4">
            <v>1016100</v>
          </cell>
        </row>
        <row r="7">
          <cell r="K7">
            <v>842078.31763380044</v>
          </cell>
          <cell r="L7">
            <v>819511.91626408999</v>
          </cell>
          <cell r="M7">
            <v>780824.54566596891</v>
          </cell>
          <cell r="N7">
            <v>787090.08267297863</v>
          </cell>
          <cell r="O7">
            <v>813435.3801169591</v>
          </cell>
          <cell r="P7">
            <v>812282.28317272058</v>
          </cell>
          <cell r="Q7">
            <v>794603.79823302873</v>
          </cell>
          <cell r="R7">
            <v>808614.84967718087</v>
          </cell>
        </row>
        <row r="11">
          <cell r="K11">
            <v>217200</v>
          </cell>
          <cell r="L11">
            <v>241100</v>
          </cell>
          <cell r="M11">
            <v>238000</v>
          </cell>
          <cell r="N11">
            <v>237000</v>
          </cell>
          <cell r="O11">
            <v>220300</v>
          </cell>
          <cell r="P11">
            <v>233800</v>
          </cell>
          <cell r="Q11">
            <v>223300</v>
          </cell>
          <cell r="R11">
            <v>208300</v>
          </cell>
        </row>
        <row r="20">
          <cell r="K20">
            <v>575250.83612040139</v>
          </cell>
          <cell r="L20">
            <v>574716.36952998384</v>
          </cell>
          <cell r="M20">
            <v>569636.96369636967</v>
          </cell>
          <cell r="N20">
            <v>565480.19017432642</v>
          </cell>
          <cell r="O20">
            <v>560808.70917573874</v>
          </cell>
          <cell r="P20">
            <v>556711.91553544498</v>
          </cell>
          <cell r="Q20">
            <v>552492.21183800627</v>
          </cell>
          <cell r="R20">
            <v>547699.38650306745</v>
          </cell>
        </row>
        <row r="21">
          <cell r="K21">
            <v>344000</v>
          </cell>
          <cell r="L21">
            <v>354600</v>
          </cell>
          <cell r="M21">
            <v>345200</v>
          </cell>
          <cell r="N21">
            <v>356818</v>
          </cell>
          <cell r="O21">
            <v>360600</v>
          </cell>
          <cell r="P21">
            <v>369100</v>
          </cell>
          <cell r="Q21">
            <v>354700</v>
          </cell>
          <cell r="R21">
            <v>357100</v>
          </cell>
        </row>
        <row r="24">
          <cell r="K24">
            <v>220511.14206128137</v>
          </cell>
          <cell r="L24">
            <v>211114.81481481477</v>
          </cell>
          <cell r="M24">
            <v>213806.82414698164</v>
          </cell>
          <cell r="N24">
            <v>224868.56368563685</v>
          </cell>
          <cell r="O24">
            <v>237418.71345029233</v>
          </cell>
          <cell r="P24">
            <v>237650.70422535215</v>
          </cell>
          <cell r="Q24">
            <v>239989.16408668732</v>
          </cell>
          <cell r="R24">
            <v>252879.18088737206</v>
          </cell>
        </row>
        <row r="28">
          <cell r="K28">
            <v>123500</v>
          </cell>
          <cell r="L28">
            <v>143700</v>
          </cell>
          <cell r="M28">
            <v>131600</v>
          </cell>
          <cell r="N28">
            <v>131500</v>
          </cell>
          <cell r="O28">
            <v>123400</v>
          </cell>
          <cell r="P28">
            <v>130800</v>
          </cell>
          <cell r="Q28">
            <v>114500</v>
          </cell>
          <cell r="R28">
            <v>104800</v>
          </cell>
        </row>
        <row r="37">
          <cell r="K37">
            <v>949335.10638297873</v>
          </cell>
          <cell r="L37">
            <v>942857.14285714284</v>
          </cell>
          <cell r="M37">
            <v>936805.55555555562</v>
          </cell>
          <cell r="N37">
            <v>928941.58553546597</v>
          </cell>
          <cell r="O37">
            <v>922939.56043956045</v>
          </cell>
          <cell r="P37">
            <v>917320.70365358598</v>
          </cell>
          <cell r="Q37">
            <v>912121.21212121216</v>
          </cell>
          <cell r="R37">
            <v>906464.92434663</v>
          </cell>
        </row>
        <row r="38">
          <cell r="K38">
            <v>713900</v>
          </cell>
          <cell r="L38">
            <v>706200</v>
          </cell>
          <cell r="M38">
            <v>674500</v>
          </cell>
          <cell r="N38">
            <v>667909</v>
          </cell>
          <cell r="O38">
            <v>671900</v>
          </cell>
          <cell r="P38">
            <v>677900</v>
          </cell>
          <cell r="Q38">
            <v>662200</v>
          </cell>
          <cell r="R38">
            <v>659000</v>
          </cell>
        </row>
        <row r="41">
          <cell r="K41">
            <v>621567.17557251907</v>
          </cell>
          <cell r="L41">
            <v>608397.10144927527</v>
          </cell>
          <cell r="M41">
            <v>567017.72151898732</v>
          </cell>
          <cell r="N41">
            <v>562221.51898734178</v>
          </cell>
          <cell r="O41">
            <v>576016.66666666674</v>
          </cell>
          <cell r="P41">
            <v>574631.57894736843</v>
          </cell>
          <cell r="Q41">
            <v>554614.63414634147</v>
          </cell>
          <cell r="R41">
            <v>555735.66878980887</v>
          </cell>
        </row>
        <row r="45">
          <cell r="K45">
            <v>93700</v>
          </cell>
          <cell r="L45">
            <v>97400</v>
          </cell>
          <cell r="M45">
            <v>106400</v>
          </cell>
          <cell r="N45">
            <v>105500</v>
          </cell>
          <cell r="O45">
            <v>96900</v>
          </cell>
          <cell r="P45">
            <v>103000</v>
          </cell>
          <cell r="Q45">
            <v>108800</v>
          </cell>
          <cell r="R45">
            <v>103500</v>
          </cell>
        </row>
      </sheetData>
      <sheetData sheetId="2"/>
      <sheetData sheetId="3">
        <row r="3">
          <cell r="K3">
            <v>1482983.0917874398</v>
          </cell>
          <cell r="L3">
            <v>1477937.2289902952</v>
          </cell>
          <cell r="M3">
            <v>1468014.2604963484</v>
          </cell>
          <cell r="N3">
            <v>1457010.4679802954</v>
          </cell>
          <cell r="O3">
            <v>1445670.6281833616</v>
          </cell>
          <cell r="P3">
            <v>1437360.5184131498</v>
          </cell>
          <cell r="Q3">
            <v>1427232.142857143</v>
          </cell>
          <cell r="R3">
            <v>1417920.6566347471</v>
          </cell>
        </row>
        <row r="4">
          <cell r="K4">
            <v>269200</v>
          </cell>
          <cell r="L4">
            <v>253200</v>
          </cell>
          <cell r="M4">
            <v>250600</v>
          </cell>
          <cell r="N4">
            <v>248119</v>
          </cell>
          <cell r="O4">
            <v>255500</v>
          </cell>
          <cell r="P4">
            <v>253500</v>
          </cell>
          <cell r="Q4">
            <v>241600</v>
          </cell>
          <cell r="R4">
            <v>242800</v>
          </cell>
        </row>
        <row r="7">
          <cell r="K7">
            <v>164554.71408075426</v>
          </cell>
          <cell r="L7">
            <v>140944.1806601042</v>
          </cell>
          <cell r="M7">
            <v>140228.49635265511</v>
          </cell>
          <cell r="N7">
            <v>147548.75441034965</v>
          </cell>
          <cell r="O7">
            <v>153922.96801921376</v>
          </cell>
          <cell r="P7">
            <v>136444.24944074167</v>
          </cell>
          <cell r="Q7">
            <v>131268.33259619639</v>
          </cell>
          <cell r="R7">
            <v>145777.08412637989</v>
          </cell>
        </row>
        <row r="11">
          <cell r="K11">
            <v>104700</v>
          </cell>
          <cell r="L11">
            <v>112200</v>
          </cell>
          <cell r="M11">
            <v>110600</v>
          </cell>
          <cell r="N11">
            <v>100500</v>
          </cell>
          <cell r="O11">
            <v>101400</v>
          </cell>
          <cell r="P11">
            <v>116900</v>
          </cell>
          <cell r="Q11">
            <v>110300</v>
          </cell>
          <cell r="R11">
            <v>96800</v>
          </cell>
        </row>
        <row r="20">
          <cell r="K20">
            <v>565760.86956521741</v>
          </cell>
          <cell r="L20">
            <v>565868.26347305381</v>
          </cell>
          <cell r="M20">
            <v>561077.84431137727</v>
          </cell>
          <cell r="N20">
            <v>556873.5632183908</v>
          </cell>
          <cell r="O20">
            <v>552688.17204301071</v>
          </cell>
          <cell r="P20">
            <v>550810.81081081077</v>
          </cell>
          <cell r="Q20">
            <v>544375</v>
          </cell>
          <cell r="R20">
            <v>541176.4705882353</v>
          </cell>
        </row>
        <row r="21">
          <cell r="K21">
            <v>104100</v>
          </cell>
          <cell r="L21">
            <v>94500</v>
          </cell>
          <cell r="M21">
            <v>93700</v>
          </cell>
          <cell r="N21">
            <v>96896</v>
          </cell>
          <cell r="O21">
            <v>102800</v>
          </cell>
          <cell r="P21">
            <v>101900</v>
          </cell>
          <cell r="Q21">
            <v>87100</v>
          </cell>
          <cell r="R21">
            <v>92000</v>
          </cell>
        </row>
        <row r="24">
          <cell r="K24">
            <v>44381.184668989561</v>
          </cell>
          <cell r="L24">
            <v>32145.45454545454</v>
          </cell>
          <cell r="M24">
            <v>30791.654247391943</v>
          </cell>
          <cell r="N24">
            <v>39084.924623115585</v>
          </cell>
          <cell r="O24">
            <v>42530.375426621162</v>
          </cell>
          <cell r="P24">
            <v>35184.732824427476</v>
          </cell>
          <cell r="Q24">
            <v>30796.904024767802</v>
          </cell>
          <cell r="R24">
            <v>39701.408450704228</v>
          </cell>
        </row>
        <row r="28">
          <cell r="K28">
            <v>59800</v>
          </cell>
          <cell r="L28">
            <v>62400</v>
          </cell>
          <cell r="M28">
            <v>62800</v>
          </cell>
          <cell r="N28">
            <v>57900</v>
          </cell>
          <cell r="O28">
            <v>60200</v>
          </cell>
          <cell r="P28">
            <v>66800</v>
          </cell>
          <cell r="Q28">
            <v>56200</v>
          </cell>
          <cell r="R28">
            <v>52200</v>
          </cell>
        </row>
        <row r="37">
          <cell r="K37">
            <v>917222.22222222225</v>
          </cell>
          <cell r="L37">
            <v>912068.96551724139</v>
          </cell>
          <cell r="M37">
            <v>906936.41618497111</v>
          </cell>
          <cell r="N37">
            <v>900136.90476190473</v>
          </cell>
          <cell r="O37">
            <v>892982.45614035078</v>
          </cell>
          <cell r="P37">
            <v>886549.7076023391</v>
          </cell>
          <cell r="Q37">
            <v>882857.14285714296</v>
          </cell>
          <cell r="R37">
            <v>876744.18604651175</v>
          </cell>
        </row>
        <row r="38">
          <cell r="K38">
            <v>165100</v>
          </cell>
          <cell r="L38">
            <v>158700</v>
          </cell>
          <cell r="M38">
            <v>156900</v>
          </cell>
          <cell r="N38">
            <v>151223</v>
          </cell>
          <cell r="O38">
            <v>152700</v>
          </cell>
          <cell r="P38">
            <v>151600</v>
          </cell>
          <cell r="Q38">
            <v>154500</v>
          </cell>
          <cell r="R38">
            <v>150800</v>
          </cell>
        </row>
        <row r="41">
          <cell r="K41">
            <v>120173.5294117647</v>
          </cell>
          <cell r="L41">
            <v>108798.72611464967</v>
          </cell>
          <cell r="M41">
            <v>109436.84210526316</v>
          </cell>
          <cell r="N41">
            <v>108463.82978723405</v>
          </cell>
          <cell r="O41">
            <v>111392.59259259258</v>
          </cell>
          <cell r="P41">
            <v>101259.5166163142</v>
          </cell>
          <cell r="Q41">
            <v>100471.42857142858</v>
          </cell>
          <cell r="R41">
            <v>106075.67567567567</v>
          </cell>
        </row>
        <row r="45">
          <cell r="K45">
            <v>44900</v>
          </cell>
          <cell r="L45">
            <v>49800</v>
          </cell>
          <cell r="M45">
            <v>47800</v>
          </cell>
          <cell r="N45">
            <v>42600</v>
          </cell>
          <cell r="O45">
            <v>41200</v>
          </cell>
          <cell r="P45">
            <v>50100</v>
          </cell>
          <cell r="Q45">
            <v>54100</v>
          </cell>
          <cell r="R45">
            <v>44600</v>
          </cell>
        </row>
      </sheetData>
      <sheetData sheetId="4"/>
      <sheetData sheetId="5">
        <row r="29">
          <cell r="E29" t="str">
            <v>חקלאות, דייג ויערנות</v>
          </cell>
          <cell r="I29">
            <v>5.2999999999999999E-2</v>
          </cell>
        </row>
        <row r="30">
          <cell r="E30" t="str">
            <v>תעשייה וכרייה</v>
          </cell>
          <cell r="I30">
            <v>6.5000000000000002E-2</v>
          </cell>
        </row>
        <row r="31">
          <cell r="E31" t="str">
            <v>בנייה</v>
          </cell>
          <cell r="I31">
            <v>0.03</v>
          </cell>
        </row>
        <row r="32">
          <cell r="E32" t="str">
            <v>מסחר,בתי מלון ומסעדות</v>
          </cell>
          <cell r="I32">
            <v>0.222</v>
          </cell>
        </row>
        <row r="33">
          <cell r="E33" t="str">
            <v>תחבורה, אחסון ותקשורת</v>
          </cell>
          <cell r="I33">
            <v>8.1000000000000003E-2</v>
          </cell>
        </row>
        <row r="34">
          <cell r="E34" t="str">
            <v>שירותים ושונות</v>
          </cell>
          <cell r="I34">
            <v>0.54900000000000004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וצר רבעוני"/>
      <sheetName val="תוצר לנפש רבעוני"/>
      <sheetName val="תוצר שנתי"/>
      <sheetName val="תוצר לנפש שנתי"/>
      <sheetName val="הרכב רש&quot;פ רבעוני"/>
      <sheetName val="הרכב איוש רבעוני"/>
      <sheetName val="הרכב עזה רבעוני"/>
      <sheetName val="הרכב רש&quot;פ שנתי"/>
      <sheetName val="הרכב איו&quot;ש שנתי"/>
      <sheetName val="הרכב רצ&quot;ע שנתי"/>
      <sheetName val="גרף מול ישראל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G7">
            <v>302.2</v>
          </cell>
          <cell r="H7">
            <v>269.89999999999998</v>
          </cell>
          <cell r="I7">
            <v>254.3</v>
          </cell>
          <cell r="J7">
            <v>265.10000000000002</v>
          </cell>
        </row>
        <row r="8">
          <cell r="G8">
            <v>521.9</v>
          </cell>
          <cell r="H8">
            <v>511.99999999999994</v>
          </cell>
          <cell r="I8">
            <v>511.1</v>
          </cell>
          <cell r="J8">
            <v>508.3</v>
          </cell>
        </row>
        <row r="9">
          <cell r="G9">
            <v>15.8</v>
          </cell>
          <cell r="H9">
            <v>17.5</v>
          </cell>
          <cell r="I9">
            <v>18.3</v>
          </cell>
          <cell r="J9">
            <v>17.5</v>
          </cell>
        </row>
        <row r="10">
          <cell r="G10">
            <v>449.8</v>
          </cell>
          <cell r="H10">
            <v>439.59999999999997</v>
          </cell>
          <cell r="I10">
            <v>435</v>
          </cell>
          <cell r="J10">
            <v>429.4</v>
          </cell>
        </row>
        <row r="11">
          <cell r="G11">
            <v>40.700000000000003</v>
          </cell>
          <cell r="H11">
            <v>40.299999999999997</v>
          </cell>
          <cell r="I11">
            <v>41.400000000000006</v>
          </cell>
          <cell r="J11">
            <v>45.5</v>
          </cell>
        </row>
        <row r="12">
          <cell r="G12">
            <v>15.6</v>
          </cell>
          <cell r="H12">
            <v>14.6</v>
          </cell>
          <cell r="I12">
            <v>16.399999999999999</v>
          </cell>
          <cell r="J12">
            <v>15.9</v>
          </cell>
        </row>
        <row r="13">
          <cell r="G13">
            <v>230.4</v>
          </cell>
          <cell r="H13">
            <v>224.9</v>
          </cell>
          <cell r="I13">
            <v>224.8</v>
          </cell>
          <cell r="J13">
            <v>218</v>
          </cell>
        </row>
        <row r="14">
          <cell r="G14">
            <v>856.4</v>
          </cell>
          <cell r="H14">
            <v>838.3</v>
          </cell>
          <cell r="I14">
            <v>823.69999999999993</v>
          </cell>
          <cell r="J14">
            <v>853.6</v>
          </cell>
        </row>
        <row r="15">
          <cell r="G15">
            <v>65.400000000000006</v>
          </cell>
          <cell r="H15">
            <v>58.7</v>
          </cell>
          <cell r="I15">
            <v>60</v>
          </cell>
          <cell r="J15">
            <v>71.400000000000006</v>
          </cell>
        </row>
        <row r="16">
          <cell r="G16">
            <v>159</v>
          </cell>
          <cell r="H16">
            <v>155.5</v>
          </cell>
          <cell r="I16">
            <v>155.80000000000001</v>
          </cell>
          <cell r="J16">
            <v>156.89999999999998</v>
          </cell>
        </row>
        <row r="17">
          <cell r="G17">
            <v>124.4</v>
          </cell>
          <cell r="H17">
            <v>121.3</v>
          </cell>
          <cell r="I17">
            <v>120.5</v>
          </cell>
          <cell r="J17">
            <v>126.5</v>
          </cell>
        </row>
        <row r="18">
          <cell r="G18">
            <v>750.9</v>
          </cell>
          <cell r="H18">
            <v>748</v>
          </cell>
          <cell r="I18">
            <v>761.6</v>
          </cell>
          <cell r="J18">
            <v>768.4</v>
          </cell>
        </row>
        <row r="19">
          <cell r="G19">
            <v>55.2</v>
          </cell>
          <cell r="H19">
            <v>52.5</v>
          </cell>
          <cell r="I19">
            <v>58</v>
          </cell>
          <cell r="J19">
            <v>66.900000000000006</v>
          </cell>
        </row>
        <row r="20">
          <cell r="G20">
            <v>177.5</v>
          </cell>
          <cell r="H20">
            <v>173.8</v>
          </cell>
          <cell r="I20">
            <v>175.1</v>
          </cell>
          <cell r="J20">
            <v>169.5</v>
          </cell>
        </row>
        <row r="21">
          <cell r="G21">
            <v>46.1</v>
          </cell>
          <cell r="H21">
            <v>48.5</v>
          </cell>
          <cell r="I21">
            <v>47.4</v>
          </cell>
          <cell r="J21">
            <v>48</v>
          </cell>
        </row>
        <row r="22">
          <cell r="G22">
            <v>23.7</v>
          </cell>
          <cell r="H22">
            <v>27.6</v>
          </cell>
          <cell r="I22">
            <v>30.3</v>
          </cell>
          <cell r="J22">
            <v>28.9</v>
          </cell>
        </row>
        <row r="23">
          <cell r="G23">
            <v>227.8</v>
          </cell>
          <cell r="H23">
            <v>226.20000000000002</v>
          </cell>
          <cell r="I23">
            <v>231</v>
          </cell>
          <cell r="J23">
            <v>230</v>
          </cell>
        </row>
        <row r="24">
          <cell r="G24">
            <v>136.30000000000001</v>
          </cell>
          <cell r="H24">
            <v>132.19999999999999</v>
          </cell>
          <cell r="I24">
            <v>133.5</v>
          </cell>
          <cell r="J24">
            <v>130.5</v>
          </cell>
        </row>
        <row r="25">
          <cell r="G25">
            <v>22.6</v>
          </cell>
          <cell r="H25">
            <v>20.700000000000003</v>
          </cell>
          <cell r="I25">
            <v>19.8</v>
          </cell>
          <cell r="J25">
            <v>18.399999999999999</v>
          </cell>
        </row>
        <row r="26">
          <cell r="G26">
            <v>62.7</v>
          </cell>
          <cell r="H26">
            <v>66.5</v>
          </cell>
          <cell r="I26">
            <v>66.5</v>
          </cell>
          <cell r="J26">
            <v>76.2</v>
          </cell>
        </row>
        <row r="27">
          <cell r="G27">
            <v>426.7</v>
          </cell>
          <cell r="H27">
            <v>405</v>
          </cell>
          <cell r="I27">
            <v>379.8</v>
          </cell>
          <cell r="J27">
            <v>393.1</v>
          </cell>
        </row>
        <row r="28">
          <cell r="G28">
            <v>1.4</v>
          </cell>
          <cell r="H28">
            <v>1.4000000000000001</v>
          </cell>
          <cell r="I28">
            <v>1.4000000000000001</v>
          </cell>
          <cell r="J28">
            <v>1.4000000000000001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G30">
            <v>282.10000000000002</v>
          </cell>
          <cell r="H30">
            <v>284.3</v>
          </cell>
          <cell r="I30">
            <v>273.89999999999998</v>
          </cell>
          <cell r="J30">
            <v>271.2</v>
          </cell>
        </row>
        <row r="31">
          <cell r="G31">
            <v>295.60000000000002</v>
          </cell>
          <cell r="H31">
            <v>296</v>
          </cell>
          <cell r="I31">
            <v>309.7</v>
          </cell>
          <cell r="J31">
            <v>322.2</v>
          </cell>
        </row>
        <row r="32">
          <cell r="G32">
            <v>4016.4</v>
          </cell>
          <cell r="H32">
            <v>3915.3000000000006</v>
          </cell>
          <cell r="I32">
            <v>3876.6</v>
          </cell>
          <cell r="J32">
            <v>3956.1</v>
          </cell>
        </row>
        <row r="110">
          <cell r="G110">
            <v>4365</v>
          </cell>
          <cell r="H110">
            <v>4317.2999999999993</v>
          </cell>
          <cell r="I110">
            <v>4261.8</v>
          </cell>
          <cell r="J110">
            <v>4306.6000000000004</v>
          </cell>
        </row>
        <row r="111">
          <cell r="G111">
            <v>3419.6</v>
          </cell>
          <cell r="H111">
            <v>3400.9</v>
          </cell>
          <cell r="I111">
            <v>3377.1000000000004</v>
          </cell>
          <cell r="J111">
            <v>3426.3</v>
          </cell>
        </row>
        <row r="112">
          <cell r="G112">
            <v>818.7</v>
          </cell>
          <cell r="H112">
            <v>789</v>
          </cell>
          <cell r="I112">
            <v>758.5</v>
          </cell>
          <cell r="J112">
            <v>749.1</v>
          </cell>
        </row>
        <row r="113">
          <cell r="G113">
            <v>126.7</v>
          </cell>
          <cell r="H113">
            <v>127.4</v>
          </cell>
          <cell r="I113">
            <v>126.2</v>
          </cell>
          <cell r="J113">
            <v>131.19999999999999</v>
          </cell>
        </row>
        <row r="114">
          <cell r="G114">
            <v>1056.4000000000001</v>
          </cell>
          <cell r="H114">
            <v>1054.0999999999999</v>
          </cell>
          <cell r="I114">
            <v>1052.5999999999999</v>
          </cell>
          <cell r="J114">
            <v>1035.5999999999999</v>
          </cell>
        </row>
        <row r="115">
          <cell r="G115">
            <v>990.1</v>
          </cell>
          <cell r="H115">
            <v>989.49999999999989</v>
          </cell>
          <cell r="I115">
            <v>988.8</v>
          </cell>
          <cell r="J115">
            <v>970.5</v>
          </cell>
        </row>
        <row r="116">
          <cell r="G116">
            <v>646.5</v>
          </cell>
          <cell r="H116">
            <v>641.69999999999993</v>
          </cell>
          <cell r="I116">
            <v>638.59999999999991</v>
          </cell>
          <cell r="J116">
            <v>620.70000000000005</v>
          </cell>
        </row>
        <row r="117">
          <cell r="G117">
            <v>343.6</v>
          </cell>
          <cell r="H117">
            <v>347.8</v>
          </cell>
          <cell r="I117">
            <v>350.20000000000005</v>
          </cell>
          <cell r="J117">
            <v>349.8</v>
          </cell>
        </row>
        <row r="118">
          <cell r="G118">
            <v>66.3</v>
          </cell>
          <cell r="H118">
            <v>64.599999999999994</v>
          </cell>
          <cell r="I118">
            <v>63.8</v>
          </cell>
          <cell r="J118">
            <v>65.099999999999994</v>
          </cell>
        </row>
        <row r="119">
          <cell r="H119">
            <v>0</v>
          </cell>
          <cell r="I119">
            <v>0</v>
          </cell>
          <cell r="J119">
            <v>0</v>
          </cell>
        </row>
        <row r="120">
          <cell r="G120">
            <v>-1346.1</v>
          </cell>
          <cell r="H120">
            <v>-1478.5</v>
          </cell>
          <cell r="I120">
            <v>-1458</v>
          </cell>
          <cell r="J120">
            <v>-1462</v>
          </cell>
        </row>
        <row r="121">
          <cell r="G121">
            <v>706.2</v>
          </cell>
          <cell r="H121">
            <v>635.4</v>
          </cell>
          <cell r="I121">
            <v>641.09999999999991</v>
          </cell>
          <cell r="J121">
            <v>641.09999999999991</v>
          </cell>
        </row>
        <row r="122">
          <cell r="G122">
            <v>593.9</v>
          </cell>
          <cell r="H122">
            <v>530</v>
          </cell>
          <cell r="I122">
            <v>538.19999999999993</v>
          </cell>
          <cell r="J122">
            <v>539.4</v>
          </cell>
        </row>
        <row r="123">
          <cell r="G123">
            <v>112.3</v>
          </cell>
          <cell r="H123">
            <v>105.4</v>
          </cell>
          <cell r="I123">
            <v>102.9</v>
          </cell>
          <cell r="J123">
            <v>101.69999999999999</v>
          </cell>
        </row>
        <row r="124">
          <cell r="G124">
            <v>2052.3000000000002</v>
          </cell>
          <cell r="H124">
            <v>2113.9</v>
          </cell>
          <cell r="I124">
            <v>2099.1</v>
          </cell>
          <cell r="J124">
            <v>2103.1</v>
          </cell>
        </row>
        <row r="125">
          <cell r="G125">
            <v>1885.7</v>
          </cell>
          <cell r="H125">
            <v>1921.9</v>
          </cell>
          <cell r="I125">
            <v>1924.3999999999999</v>
          </cell>
          <cell r="J125">
            <v>1914</v>
          </cell>
        </row>
        <row r="126">
          <cell r="G126">
            <v>166.6</v>
          </cell>
          <cell r="H126">
            <v>192</v>
          </cell>
          <cell r="I126">
            <v>174.7</v>
          </cell>
          <cell r="J126">
            <v>189.1</v>
          </cell>
        </row>
        <row r="127">
          <cell r="G127">
            <v>-58.9</v>
          </cell>
          <cell r="H127">
            <v>22.4</v>
          </cell>
          <cell r="I127">
            <v>20.2</v>
          </cell>
          <cell r="J127">
            <v>75.900000000000006</v>
          </cell>
        </row>
        <row r="128">
          <cell r="G128">
            <v>4016.4</v>
          </cell>
          <cell r="H128">
            <v>3915.3</v>
          </cell>
          <cell r="I128">
            <v>3876.6000000000004</v>
          </cell>
          <cell r="J128">
            <v>3956.1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וצר רבעוני"/>
      <sheetName val="תוצר לנפש רבעוני"/>
      <sheetName val="תוצר שנתי"/>
      <sheetName val="תוצר לנפש שנתי"/>
    </sheetNames>
    <sheetDataSet>
      <sheetData sheetId="0" refreshError="1"/>
      <sheetData sheetId="1">
        <row r="3">
          <cell r="H3">
            <v>848.8</v>
          </cell>
          <cell r="I3">
            <v>832.9</v>
          </cell>
          <cell r="J3">
            <v>830.1</v>
          </cell>
          <cell r="K3">
            <v>852.7</v>
          </cell>
        </row>
        <row r="5">
          <cell r="H5">
            <v>1214</v>
          </cell>
          <cell r="I5">
            <v>1191</v>
          </cell>
          <cell r="J5">
            <v>1185.2</v>
          </cell>
          <cell r="K5">
            <v>1212.3</v>
          </cell>
        </row>
        <row r="7">
          <cell r="H7">
            <v>354.9</v>
          </cell>
          <cell r="I7">
            <v>348.1</v>
          </cell>
          <cell r="J7">
            <v>348.9</v>
          </cell>
          <cell r="K7">
            <v>364.9</v>
          </cell>
        </row>
      </sheetData>
      <sheetData sheetId="2">
        <row r="30">
          <cell r="C30">
            <v>2.4E-2</v>
          </cell>
          <cell r="E30">
            <v>2.5325144843568959E-2</v>
          </cell>
          <cell r="G30">
            <v>1.9424700290841868E-2</v>
          </cell>
        </row>
        <row r="31">
          <cell r="C31">
            <v>-1.7999999999999999E-2</v>
          </cell>
          <cell r="E31">
            <v>-1.4476292004634961E-2</v>
          </cell>
          <cell r="G31">
            <v>-2.0147690998084888E-2</v>
          </cell>
        </row>
        <row r="32">
          <cell r="C32">
            <v>-3.7999999999999999E-2</v>
          </cell>
          <cell r="E32">
            <v>-3.4599258400927146E-2</v>
          </cell>
          <cell r="G32">
            <v>-4.0154855643044773E-2</v>
          </cell>
        </row>
        <row r="33">
          <cell r="C33">
            <v>2.3886541828423535E-2</v>
          </cell>
          <cell r="E33">
            <v>2.8000000000000001E-2</v>
          </cell>
          <cell r="G33">
            <v>5.0000000000000001E-3</v>
          </cell>
        </row>
        <row r="34">
          <cell r="C34">
            <v>-2.5503844104437956E-2</v>
          </cell>
          <cell r="E34">
            <v>-2.3E-2</v>
          </cell>
          <cell r="G34">
            <v>-3.6999999999999998E-2</v>
          </cell>
        </row>
        <row r="35">
          <cell r="C35">
            <v>-7.5715384029839461E-2</v>
          </cell>
          <cell r="E35">
            <v>-7.4999999999999997E-2</v>
          </cell>
          <cell r="G35">
            <v>-7.9000000000000001E-2</v>
          </cell>
        </row>
        <row r="36">
          <cell r="C36">
            <v>-0.13488619928446377</v>
          </cell>
          <cell r="E36">
            <v>-0.13399490150637317</v>
          </cell>
          <cell r="G36">
            <v>-0.1389785060651203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58BF-6649-47F7-81D3-F4D834E26028}">
  <dimension ref="A1:AD10"/>
  <sheetViews>
    <sheetView rightToLeft="1" workbookViewId="0">
      <selection activeCell="E15" sqref="E15"/>
    </sheetView>
  </sheetViews>
  <sheetFormatPr defaultRowHeight="14" x14ac:dyDescent="0.3"/>
  <sheetData>
    <row r="1" spans="1:30" x14ac:dyDescent="0.3">
      <c r="B1" s="376">
        <v>2020</v>
      </c>
      <c r="C1" s="376"/>
      <c r="D1" s="376"/>
      <c r="E1" s="376"/>
      <c r="F1" s="376">
        <v>2019</v>
      </c>
      <c r="G1" s="376"/>
      <c r="H1" s="376"/>
      <c r="I1" s="376"/>
      <c r="J1" s="377">
        <v>2018</v>
      </c>
      <c r="K1" s="375"/>
      <c r="L1" s="375"/>
      <c r="M1" s="375"/>
      <c r="N1" s="375">
        <v>2017</v>
      </c>
      <c r="O1" s="375"/>
      <c r="P1" s="375"/>
      <c r="Q1" s="375"/>
      <c r="R1" s="375">
        <v>2016</v>
      </c>
      <c r="S1" s="375"/>
      <c r="T1" s="375"/>
      <c r="U1" s="375"/>
      <c r="V1" s="375">
        <v>2015</v>
      </c>
      <c r="W1" s="375"/>
      <c r="X1" s="375"/>
      <c r="Y1" s="375"/>
      <c r="Z1" s="375">
        <v>2014</v>
      </c>
      <c r="AA1" s="375"/>
      <c r="AB1" s="375"/>
      <c r="AC1" s="375"/>
      <c r="AD1" s="1">
        <v>2013</v>
      </c>
    </row>
    <row r="2" spans="1:30" ht="14.5" thickBo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0</v>
      </c>
      <c r="W2" s="2" t="s">
        <v>1</v>
      </c>
      <c r="X2" s="2" t="s">
        <v>2</v>
      </c>
      <c r="Y2" s="2" t="s">
        <v>3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0</v>
      </c>
    </row>
    <row r="3" spans="1:30" ht="28.5" thickBot="1" x14ac:dyDescent="0.35">
      <c r="A3" s="3" t="s">
        <v>4</v>
      </c>
      <c r="B3" s="4"/>
      <c r="C3" s="4"/>
      <c r="D3" s="5"/>
      <c r="E3" s="4">
        <v>98750</v>
      </c>
      <c r="F3" s="4">
        <v>99750</v>
      </c>
      <c r="G3" s="4">
        <v>100750</v>
      </c>
      <c r="H3" s="5">
        <v>96500</v>
      </c>
      <c r="I3" s="5">
        <v>99000</v>
      </c>
      <c r="J3" s="4">
        <v>99500</v>
      </c>
      <c r="K3" s="4">
        <v>99300</v>
      </c>
      <c r="L3" s="5">
        <v>97000</v>
      </c>
      <c r="M3" s="5">
        <v>94500</v>
      </c>
      <c r="N3" s="5">
        <v>85000</v>
      </c>
      <c r="O3" s="5">
        <v>82500</v>
      </c>
      <c r="P3" s="5">
        <v>83000</v>
      </c>
      <c r="Q3" s="5">
        <v>82300</v>
      </c>
      <c r="R3" s="5">
        <v>75400</v>
      </c>
      <c r="S3" s="5">
        <v>75400</v>
      </c>
      <c r="T3" s="5">
        <v>64400</v>
      </c>
      <c r="U3" s="5">
        <v>61571</v>
      </c>
      <c r="V3" s="5">
        <v>61850</v>
      </c>
      <c r="W3" s="5">
        <v>57850</v>
      </c>
      <c r="X3" s="5">
        <v>55550</v>
      </c>
      <c r="Y3" s="5">
        <v>56850</v>
      </c>
      <c r="Z3" s="5">
        <v>57250</v>
      </c>
      <c r="AA3" s="5">
        <v>52450</v>
      </c>
      <c r="AB3" s="5">
        <v>49250</v>
      </c>
      <c r="AC3" s="5">
        <v>51450</v>
      </c>
      <c r="AD3" s="5">
        <v>52450</v>
      </c>
    </row>
    <row r="4" spans="1:30" ht="14.5" thickBot="1" x14ac:dyDescent="0.35">
      <c r="A4" s="3" t="s">
        <v>5</v>
      </c>
      <c r="B4" s="4"/>
      <c r="C4" s="4"/>
      <c r="D4" s="5"/>
      <c r="E4" s="4">
        <v>82315</v>
      </c>
      <c r="F4" s="4">
        <v>87950</v>
      </c>
      <c r="G4" s="4">
        <v>87641</v>
      </c>
      <c r="H4" s="5">
        <v>85676</v>
      </c>
      <c r="I4" s="5">
        <v>82530</v>
      </c>
      <c r="J4" s="4">
        <v>82453</v>
      </c>
      <c r="K4" s="4">
        <v>80201</v>
      </c>
      <c r="L4" s="5">
        <v>78477</v>
      </c>
      <c r="M4" s="5">
        <v>78696</v>
      </c>
      <c r="N4" s="5">
        <v>76639</v>
      </c>
      <c r="O4" s="5">
        <v>75600</v>
      </c>
      <c r="P4" s="5">
        <v>71615</v>
      </c>
      <c r="Q4" s="5">
        <v>69533</v>
      </c>
      <c r="R4" s="5">
        <v>66655</v>
      </c>
      <c r="S4" s="5">
        <v>65863</v>
      </c>
      <c r="T4" s="5">
        <v>59738</v>
      </c>
      <c r="U4" s="5">
        <v>58696</v>
      </c>
      <c r="V4" s="5">
        <v>58058</v>
      </c>
      <c r="W4" s="5">
        <v>52369</v>
      </c>
      <c r="X4" s="5">
        <v>52311</v>
      </c>
      <c r="Y4" s="5">
        <v>53024</v>
      </c>
      <c r="Z4" s="5">
        <v>51811</v>
      </c>
      <c r="AA4" s="5">
        <v>49154</v>
      </c>
      <c r="AB4" s="5">
        <v>47180</v>
      </c>
      <c r="AC4" s="5">
        <v>46391</v>
      </c>
      <c r="AD4" s="5">
        <v>42754</v>
      </c>
    </row>
    <row r="5" spans="1:30" ht="14.5" thickBot="1" x14ac:dyDescent="0.35">
      <c r="A5" s="3" t="s">
        <v>6</v>
      </c>
      <c r="B5" s="4"/>
      <c r="C5" s="4"/>
      <c r="D5" s="4"/>
      <c r="E5" s="4">
        <v>31105</v>
      </c>
      <c r="F5" s="4">
        <v>34488</v>
      </c>
      <c r="G5" s="4">
        <v>35586</v>
      </c>
      <c r="H5" s="4">
        <v>34229</v>
      </c>
      <c r="I5" s="6">
        <v>34039</v>
      </c>
      <c r="J5" s="4">
        <v>33738</v>
      </c>
      <c r="K5" s="4">
        <v>31366</v>
      </c>
      <c r="L5" s="4">
        <v>31236</v>
      </c>
      <c r="M5" s="6">
        <v>31417</v>
      </c>
      <c r="N5" s="6">
        <v>32868</v>
      </c>
      <c r="O5" s="6">
        <v>32260</v>
      </c>
      <c r="P5" s="6">
        <v>30216</v>
      </c>
      <c r="Q5" s="6">
        <v>30504</v>
      </c>
      <c r="R5" s="6">
        <v>29977</v>
      </c>
      <c r="S5" s="6">
        <v>30168</v>
      </c>
      <c r="T5" s="6">
        <v>28291</v>
      </c>
      <c r="U5" s="6">
        <v>28027</v>
      </c>
      <c r="V5" s="6">
        <v>28113</v>
      </c>
      <c r="W5" s="6">
        <v>28142</v>
      </c>
      <c r="X5" s="6">
        <v>26677</v>
      </c>
      <c r="Y5" s="6">
        <v>26231</v>
      </c>
      <c r="Z5" s="6">
        <v>26779</v>
      </c>
      <c r="AA5" s="6">
        <v>26779</v>
      </c>
      <c r="AB5" s="6">
        <v>26272</v>
      </c>
      <c r="AC5" s="6">
        <v>25356</v>
      </c>
      <c r="AD5" s="6">
        <v>25823</v>
      </c>
    </row>
    <row r="6" spans="1:30" ht="28.5" thickBot="1" x14ac:dyDescent="0.35">
      <c r="A6" s="3" t="s">
        <v>7</v>
      </c>
      <c r="B6" s="7">
        <f t="shared" ref="B6:K6" si="0">B5+B4</f>
        <v>0</v>
      </c>
      <c r="C6" s="7">
        <f t="shared" si="0"/>
        <v>0</v>
      </c>
      <c r="D6" s="7">
        <f t="shared" si="0"/>
        <v>0</v>
      </c>
      <c r="E6" s="7">
        <f t="shared" si="0"/>
        <v>113420</v>
      </c>
      <c r="F6" s="7">
        <f t="shared" si="0"/>
        <v>122438</v>
      </c>
      <c r="G6" s="7">
        <f t="shared" si="0"/>
        <v>123227</v>
      </c>
      <c r="H6" s="7">
        <f t="shared" si="0"/>
        <v>119905</v>
      </c>
      <c r="I6" s="7">
        <f t="shared" si="0"/>
        <v>116569</v>
      </c>
      <c r="J6" s="7">
        <f t="shared" si="0"/>
        <v>116191</v>
      </c>
      <c r="K6" s="7">
        <f t="shared" si="0"/>
        <v>111567</v>
      </c>
      <c r="L6" s="7">
        <f>L5+L4</f>
        <v>109713</v>
      </c>
      <c r="M6" s="7">
        <f>M5+M4</f>
        <v>110113</v>
      </c>
      <c r="N6" s="7">
        <f t="shared" ref="N6:U6" si="1">N5+N4</f>
        <v>109507</v>
      </c>
      <c r="O6" s="7">
        <f t="shared" si="1"/>
        <v>107860</v>
      </c>
      <c r="P6" s="7">
        <f t="shared" si="1"/>
        <v>101831</v>
      </c>
      <c r="Q6" s="7">
        <f t="shared" si="1"/>
        <v>100037</v>
      </c>
      <c r="R6" s="7">
        <f t="shared" si="1"/>
        <v>96632</v>
      </c>
      <c r="S6" s="7">
        <f t="shared" si="1"/>
        <v>96031</v>
      </c>
      <c r="T6" s="7">
        <f t="shared" si="1"/>
        <v>88029</v>
      </c>
      <c r="U6" s="7">
        <f t="shared" si="1"/>
        <v>86723</v>
      </c>
      <c r="V6" s="7"/>
      <c r="W6" s="7"/>
      <c r="X6" s="7"/>
      <c r="Y6" s="7"/>
      <c r="Z6" s="7"/>
      <c r="AA6" s="7"/>
      <c r="AB6" s="7"/>
      <c r="AC6" s="7"/>
      <c r="AD6" s="7"/>
    </row>
    <row r="7" spans="1:30" ht="28.5" thickBot="1" x14ac:dyDescent="0.35">
      <c r="A7" s="8" t="s">
        <v>8</v>
      </c>
      <c r="B7" s="6"/>
      <c r="C7" s="6"/>
      <c r="D7" s="4"/>
      <c r="E7" s="4"/>
      <c r="F7" s="6"/>
      <c r="G7" s="6"/>
      <c r="H7" s="4"/>
      <c r="I7" s="4">
        <v>22000</v>
      </c>
      <c r="J7" s="6"/>
      <c r="K7" s="6"/>
      <c r="L7" s="4">
        <v>20000</v>
      </c>
      <c r="M7" s="4">
        <v>20000</v>
      </c>
      <c r="N7" s="4">
        <v>20000</v>
      </c>
      <c r="O7" s="4">
        <v>20000</v>
      </c>
      <c r="P7" s="9">
        <v>18000</v>
      </c>
      <c r="Q7" s="9">
        <v>18000</v>
      </c>
      <c r="R7" s="9">
        <v>18000</v>
      </c>
      <c r="S7" s="9">
        <v>18000</v>
      </c>
      <c r="T7" s="9">
        <v>16000</v>
      </c>
      <c r="U7" s="9">
        <v>16000</v>
      </c>
      <c r="V7" s="9">
        <v>16000</v>
      </c>
      <c r="W7" s="9">
        <v>16000</v>
      </c>
      <c r="X7" s="9">
        <v>14000</v>
      </c>
      <c r="Y7" s="9">
        <v>14000</v>
      </c>
      <c r="Z7" s="6"/>
      <c r="AA7" s="6"/>
      <c r="AB7" s="6"/>
      <c r="AC7" s="6"/>
      <c r="AD7" s="6"/>
    </row>
    <row r="8" spans="1:30" ht="28.5" thickBot="1" x14ac:dyDescent="0.35">
      <c r="A8" s="3" t="s">
        <v>9</v>
      </c>
      <c r="B8" s="10">
        <v>95.75</v>
      </c>
      <c r="C8" s="10">
        <v>96.75</v>
      </c>
      <c r="D8" s="10">
        <v>97.75</v>
      </c>
      <c r="E8" s="10">
        <v>98.75</v>
      </c>
      <c r="F8" s="10">
        <v>99.75</v>
      </c>
      <c r="G8" s="10">
        <v>100.8</v>
      </c>
      <c r="H8" s="10">
        <v>96.5</v>
      </c>
      <c r="I8" s="10">
        <v>99</v>
      </c>
      <c r="J8" s="10">
        <v>99.5</v>
      </c>
      <c r="K8" s="10">
        <v>99.3</v>
      </c>
      <c r="L8" s="10">
        <v>97</v>
      </c>
      <c r="M8" s="10">
        <v>94.5</v>
      </c>
      <c r="N8" s="10">
        <v>85</v>
      </c>
      <c r="O8" s="10">
        <v>82.5</v>
      </c>
      <c r="P8" s="10">
        <v>83</v>
      </c>
      <c r="Q8" s="10">
        <v>82.3</v>
      </c>
      <c r="R8" s="10">
        <v>75.400000000000006</v>
      </c>
      <c r="S8" s="10">
        <v>75.400000000000006</v>
      </c>
      <c r="T8" s="10">
        <v>64.400000000000006</v>
      </c>
      <c r="U8" s="10">
        <v>61.57</v>
      </c>
      <c r="V8" s="10">
        <v>61.85</v>
      </c>
      <c r="W8" s="10">
        <v>57.85</v>
      </c>
      <c r="X8" s="10">
        <v>55.55</v>
      </c>
      <c r="Y8" s="10">
        <v>56.85</v>
      </c>
      <c r="Z8" s="10">
        <v>57.25</v>
      </c>
      <c r="AA8" s="10">
        <v>52.45</v>
      </c>
      <c r="AB8" s="10">
        <v>49.25</v>
      </c>
      <c r="AC8" s="10">
        <v>51.45</v>
      </c>
      <c r="AD8" s="10">
        <v>52.45</v>
      </c>
    </row>
    <row r="9" spans="1:30" ht="28.5" thickBot="1" x14ac:dyDescent="0.35">
      <c r="A9" s="3" t="s">
        <v>10</v>
      </c>
      <c r="B9" s="10">
        <f t="shared" ref="B9:E10" si="2">B4/1000</f>
        <v>0</v>
      </c>
      <c r="C9" s="10">
        <f t="shared" si="2"/>
        <v>0</v>
      </c>
      <c r="D9" s="10">
        <f t="shared" si="2"/>
        <v>0</v>
      </c>
      <c r="E9" s="10">
        <f t="shared" si="2"/>
        <v>82.314999999999998</v>
      </c>
      <c r="F9" s="10">
        <f>F4/1000</f>
        <v>87.95</v>
      </c>
      <c r="G9" s="10">
        <f t="shared" ref="G9:AD10" si="3">G4/1000</f>
        <v>87.641000000000005</v>
      </c>
      <c r="H9" s="10">
        <f t="shared" si="3"/>
        <v>85.676000000000002</v>
      </c>
      <c r="I9" s="10">
        <f t="shared" si="3"/>
        <v>82.53</v>
      </c>
      <c r="J9" s="10">
        <f t="shared" si="3"/>
        <v>82.453000000000003</v>
      </c>
      <c r="K9" s="10">
        <f t="shared" si="3"/>
        <v>80.200999999999993</v>
      </c>
      <c r="L9" s="10">
        <f t="shared" si="3"/>
        <v>78.477000000000004</v>
      </c>
      <c r="M9" s="10">
        <f t="shared" si="3"/>
        <v>78.695999999999998</v>
      </c>
      <c r="N9" s="10">
        <f t="shared" si="3"/>
        <v>76.638999999999996</v>
      </c>
      <c r="O9" s="10">
        <f t="shared" si="3"/>
        <v>75.599999999999994</v>
      </c>
      <c r="P9" s="10">
        <f t="shared" si="3"/>
        <v>71.614999999999995</v>
      </c>
      <c r="Q9" s="10">
        <f t="shared" si="3"/>
        <v>69.533000000000001</v>
      </c>
      <c r="R9" s="10">
        <f t="shared" si="3"/>
        <v>66.655000000000001</v>
      </c>
      <c r="S9" s="10">
        <f t="shared" si="3"/>
        <v>65.863</v>
      </c>
      <c r="T9" s="10">
        <f t="shared" si="3"/>
        <v>59.738</v>
      </c>
      <c r="U9" s="10">
        <f t="shared" si="3"/>
        <v>58.695999999999998</v>
      </c>
      <c r="V9" s="10">
        <f t="shared" si="3"/>
        <v>58.058</v>
      </c>
      <c r="W9" s="10">
        <f t="shared" si="3"/>
        <v>52.369</v>
      </c>
      <c r="X9" s="10">
        <f t="shared" si="3"/>
        <v>52.311</v>
      </c>
      <c r="Y9" s="10">
        <f t="shared" si="3"/>
        <v>53.024000000000001</v>
      </c>
      <c r="Z9" s="10">
        <f t="shared" si="3"/>
        <v>51.811</v>
      </c>
      <c r="AA9" s="10">
        <f t="shared" si="3"/>
        <v>49.154000000000003</v>
      </c>
      <c r="AB9" s="10">
        <f t="shared" si="3"/>
        <v>47.18</v>
      </c>
      <c r="AC9" s="10">
        <f t="shared" si="3"/>
        <v>46.390999999999998</v>
      </c>
      <c r="AD9" s="10">
        <f t="shared" si="3"/>
        <v>42.753999999999998</v>
      </c>
    </row>
    <row r="10" spans="1:30" ht="28.5" thickBot="1" x14ac:dyDescent="0.35">
      <c r="A10" s="3" t="s">
        <v>11</v>
      </c>
      <c r="B10" s="10">
        <f t="shared" si="2"/>
        <v>0</v>
      </c>
      <c r="C10" s="10">
        <f t="shared" si="2"/>
        <v>0</v>
      </c>
      <c r="D10" s="10">
        <f t="shared" si="2"/>
        <v>0</v>
      </c>
      <c r="E10" s="10">
        <f t="shared" si="2"/>
        <v>31.105</v>
      </c>
      <c r="F10" s="10">
        <f>F5/1000</f>
        <v>34.488</v>
      </c>
      <c r="G10" s="10">
        <f>G5/1000</f>
        <v>35.585999999999999</v>
      </c>
      <c r="H10" s="10">
        <f t="shared" si="3"/>
        <v>34.228999999999999</v>
      </c>
      <c r="I10" s="10">
        <f t="shared" si="3"/>
        <v>34.039000000000001</v>
      </c>
      <c r="J10" s="10">
        <f t="shared" si="3"/>
        <v>33.738</v>
      </c>
      <c r="K10" s="10">
        <f t="shared" si="3"/>
        <v>31.366</v>
      </c>
      <c r="L10" s="10">
        <f t="shared" si="3"/>
        <v>31.236000000000001</v>
      </c>
      <c r="M10" s="10">
        <f t="shared" si="3"/>
        <v>31.417000000000002</v>
      </c>
      <c r="N10" s="10">
        <f t="shared" si="3"/>
        <v>32.868000000000002</v>
      </c>
      <c r="O10" s="10">
        <f t="shared" si="3"/>
        <v>32.26</v>
      </c>
      <c r="P10" s="10">
        <f t="shared" si="3"/>
        <v>30.216000000000001</v>
      </c>
      <c r="Q10" s="10">
        <f t="shared" si="3"/>
        <v>30.504000000000001</v>
      </c>
      <c r="R10" s="10">
        <f t="shared" si="3"/>
        <v>29.977</v>
      </c>
      <c r="S10" s="10">
        <f t="shared" si="3"/>
        <v>30.167999999999999</v>
      </c>
      <c r="T10" s="10">
        <f t="shared" si="3"/>
        <v>28.291</v>
      </c>
      <c r="U10" s="10">
        <f t="shared" si="3"/>
        <v>28.027000000000001</v>
      </c>
      <c r="V10" s="10">
        <f t="shared" si="3"/>
        <v>28.113</v>
      </c>
      <c r="W10" s="10">
        <f t="shared" si="3"/>
        <v>28.141999999999999</v>
      </c>
      <c r="X10" s="10">
        <f t="shared" si="3"/>
        <v>26.677</v>
      </c>
      <c r="Y10" s="10">
        <f t="shared" si="3"/>
        <v>26.231000000000002</v>
      </c>
      <c r="Z10" s="10">
        <f t="shared" si="3"/>
        <v>26.779</v>
      </c>
      <c r="AA10" s="10">
        <f t="shared" si="3"/>
        <v>26.779</v>
      </c>
      <c r="AB10" s="10">
        <f t="shared" si="3"/>
        <v>26.271999999999998</v>
      </c>
      <c r="AC10" s="10">
        <f t="shared" si="3"/>
        <v>25.356000000000002</v>
      </c>
      <c r="AD10" s="10">
        <f t="shared" si="3"/>
        <v>25.823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4915-70B7-4529-BDAD-6347A32552EB}">
  <dimension ref="A1:R76"/>
  <sheetViews>
    <sheetView rightToLeft="1" topLeftCell="A4" zoomScale="78" workbookViewId="0">
      <selection activeCell="A25" sqref="A25"/>
    </sheetView>
  </sheetViews>
  <sheetFormatPr defaultColWidth="9" defaultRowHeight="14" x14ac:dyDescent="0.3"/>
  <cols>
    <col min="1" max="2" width="9" style="207"/>
    <col min="3" max="3" width="15.5" style="207" customWidth="1"/>
    <col min="4" max="15" width="9.58203125" style="207" customWidth="1"/>
    <col min="16" max="16" width="10.83203125" style="207" customWidth="1"/>
    <col min="17" max="17" width="13.83203125" style="207" customWidth="1"/>
    <col min="18" max="16384" width="9" style="207"/>
  </cols>
  <sheetData>
    <row r="1" spans="1:18" ht="20.25" customHeight="1" thickBot="1" x14ac:dyDescent="0.35">
      <c r="A1" s="472"/>
      <c r="B1" s="472"/>
      <c r="C1" s="473"/>
      <c r="D1" s="476" t="s">
        <v>109</v>
      </c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</row>
    <row r="2" spans="1:18" ht="14.25" customHeight="1" thickBot="1" x14ac:dyDescent="0.35">
      <c r="A2" s="474"/>
      <c r="B2" s="474"/>
      <c r="C2" s="475"/>
      <c r="D2" s="208" t="s">
        <v>40</v>
      </c>
      <c r="E2" s="209" t="s">
        <v>41</v>
      </c>
      <c r="F2" s="209" t="s">
        <v>42</v>
      </c>
      <c r="G2" s="209" t="s">
        <v>43</v>
      </c>
      <c r="H2" s="209" t="s">
        <v>44</v>
      </c>
      <c r="I2" s="209" t="s">
        <v>45</v>
      </c>
      <c r="J2" s="209" t="s">
        <v>46</v>
      </c>
      <c r="K2" s="209" t="s">
        <v>47</v>
      </c>
      <c r="L2" s="209" t="s">
        <v>48</v>
      </c>
      <c r="M2" s="209" t="s">
        <v>49</v>
      </c>
      <c r="N2" s="209" t="s">
        <v>50</v>
      </c>
      <c r="O2" s="209" t="s">
        <v>51</v>
      </c>
      <c r="P2" s="210" t="s">
        <v>36</v>
      </c>
      <c r="Q2" s="211" t="s">
        <v>119</v>
      </c>
      <c r="R2" s="211" t="s">
        <v>120</v>
      </c>
    </row>
    <row r="3" spans="1:18" ht="17.25" customHeight="1" x14ac:dyDescent="0.35">
      <c r="A3" s="478" t="s">
        <v>121</v>
      </c>
      <c r="B3" s="212" t="s">
        <v>13</v>
      </c>
      <c r="C3" s="213" t="s">
        <v>122</v>
      </c>
      <c r="D3" s="214"/>
      <c r="E3" s="214">
        <v>216.2</v>
      </c>
      <c r="F3" s="214">
        <v>144.69999999999999</v>
      </c>
      <c r="G3" s="214"/>
      <c r="H3" s="214"/>
      <c r="I3" s="214"/>
      <c r="J3" s="214"/>
      <c r="K3" s="214">
        <v>108.6</v>
      </c>
      <c r="L3" s="214"/>
      <c r="M3" s="214">
        <v>53.9</v>
      </c>
      <c r="N3" s="214"/>
      <c r="O3" s="214">
        <v>53.3</v>
      </c>
      <c r="P3" s="215">
        <f>SUM(D3:O3)</f>
        <v>576.69999999999993</v>
      </c>
      <c r="Q3" s="216">
        <v>3.58</v>
      </c>
      <c r="R3" s="217">
        <f>P3/Q3</f>
        <v>161.08938547486031</v>
      </c>
    </row>
    <row r="4" spans="1:18" ht="17.25" customHeight="1" x14ac:dyDescent="0.35">
      <c r="A4" s="479"/>
      <c r="B4" s="218"/>
      <c r="C4" s="219" t="s">
        <v>123</v>
      </c>
      <c r="D4" s="214"/>
      <c r="E4" s="214"/>
      <c r="F4" s="214"/>
      <c r="G4" s="214"/>
      <c r="H4" s="220"/>
      <c r="I4" s="214"/>
      <c r="J4" s="214"/>
      <c r="K4" s="214"/>
      <c r="L4" s="214"/>
      <c r="M4" s="214"/>
      <c r="N4" s="214"/>
      <c r="O4" s="214"/>
      <c r="P4" s="215">
        <f t="shared" ref="P4:P11" si="0">SUM(D4:O4)</f>
        <v>0</v>
      </c>
      <c r="Q4" s="216">
        <v>3.58</v>
      </c>
      <c r="R4" s="217">
        <f t="shared" ref="R4:R25" si="1">P4/Q4</f>
        <v>0</v>
      </c>
    </row>
    <row r="5" spans="1:18" ht="17.25" customHeight="1" x14ac:dyDescent="0.35">
      <c r="A5" s="479"/>
      <c r="B5" s="218"/>
      <c r="C5" s="219" t="s">
        <v>124</v>
      </c>
      <c r="D5" s="214"/>
      <c r="E5" s="214">
        <v>35.4</v>
      </c>
      <c r="F5" s="214"/>
      <c r="G5" s="214"/>
      <c r="H5" s="220"/>
      <c r="I5" s="214"/>
      <c r="J5" s="214"/>
      <c r="K5" s="214"/>
      <c r="L5" s="214"/>
      <c r="M5" s="214"/>
      <c r="N5" s="214"/>
      <c r="O5" s="214"/>
      <c r="P5" s="215">
        <v>35.4</v>
      </c>
      <c r="Q5" s="216">
        <v>3.58</v>
      </c>
      <c r="R5" s="217">
        <f t="shared" si="1"/>
        <v>9.88826815642458</v>
      </c>
    </row>
    <row r="6" spans="1:18" ht="17.25" customHeight="1" x14ac:dyDescent="0.35">
      <c r="A6" s="479"/>
      <c r="B6" s="218"/>
      <c r="C6" s="219" t="s">
        <v>125</v>
      </c>
      <c r="D6" s="214"/>
      <c r="E6" s="214"/>
      <c r="F6" s="214"/>
      <c r="G6" s="214"/>
      <c r="H6" s="220"/>
      <c r="I6" s="214"/>
      <c r="J6" s="214">
        <v>71.5</v>
      </c>
      <c r="K6" s="214">
        <v>45.5</v>
      </c>
      <c r="L6" s="214">
        <v>53.2</v>
      </c>
      <c r="M6" s="214"/>
      <c r="N6" s="214"/>
      <c r="O6" s="214"/>
      <c r="P6" s="215">
        <f>SUM(D6:O6)</f>
        <v>170.2</v>
      </c>
      <c r="Q6" s="216">
        <v>3.58</v>
      </c>
      <c r="R6" s="217">
        <f t="shared" si="1"/>
        <v>47.541899441340775</v>
      </c>
    </row>
    <row r="7" spans="1:18" ht="17.25" customHeight="1" x14ac:dyDescent="0.35">
      <c r="A7" s="479"/>
      <c r="B7" s="218"/>
      <c r="C7" s="219" t="s">
        <v>126</v>
      </c>
      <c r="D7" s="214"/>
      <c r="E7" s="221"/>
      <c r="F7" s="214"/>
      <c r="G7" s="214">
        <v>94</v>
      </c>
      <c r="H7" s="214"/>
      <c r="I7" s="214"/>
      <c r="J7" s="214"/>
      <c r="K7" s="214"/>
      <c r="L7" s="214"/>
      <c r="M7" s="214"/>
      <c r="N7" s="214"/>
      <c r="O7" s="214"/>
      <c r="P7" s="215">
        <f t="shared" si="0"/>
        <v>94</v>
      </c>
      <c r="Q7" s="216">
        <v>3.58</v>
      </c>
      <c r="R7" s="217">
        <f t="shared" si="1"/>
        <v>26.256983240223462</v>
      </c>
    </row>
    <row r="8" spans="1:18" ht="17.25" customHeight="1" x14ac:dyDescent="0.35">
      <c r="A8" s="479"/>
      <c r="B8" s="218"/>
      <c r="C8" s="219" t="s">
        <v>127</v>
      </c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5">
        <f t="shared" si="0"/>
        <v>0</v>
      </c>
      <c r="Q8" s="216">
        <v>3.58</v>
      </c>
      <c r="R8" s="217">
        <f t="shared" si="1"/>
        <v>0</v>
      </c>
    </row>
    <row r="9" spans="1:18" ht="17.25" customHeight="1" x14ac:dyDescent="0.35">
      <c r="A9" s="479"/>
      <c r="B9" s="218"/>
      <c r="C9" s="219" t="s">
        <v>128</v>
      </c>
      <c r="D9" s="214"/>
      <c r="E9" s="221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5">
        <f t="shared" si="0"/>
        <v>0</v>
      </c>
      <c r="Q9" s="216">
        <v>3.58</v>
      </c>
      <c r="R9" s="217">
        <f t="shared" si="1"/>
        <v>0</v>
      </c>
    </row>
    <row r="10" spans="1:18" ht="17.25" customHeight="1" x14ac:dyDescent="0.35">
      <c r="A10" s="479"/>
      <c r="B10" s="218"/>
      <c r="C10" s="222" t="s">
        <v>124</v>
      </c>
      <c r="D10" s="223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5">
        <f t="shared" si="0"/>
        <v>0</v>
      </c>
      <c r="Q10" s="216">
        <v>3.58</v>
      </c>
      <c r="R10" s="217">
        <f t="shared" si="1"/>
        <v>0</v>
      </c>
    </row>
    <row r="11" spans="1:18" ht="17.25" customHeight="1" thickBot="1" x14ac:dyDescent="0.35">
      <c r="A11" s="479"/>
      <c r="B11" s="218"/>
      <c r="C11" s="219" t="s">
        <v>129</v>
      </c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15">
        <f t="shared" si="0"/>
        <v>0</v>
      </c>
      <c r="Q11" s="216">
        <v>3.58</v>
      </c>
      <c r="R11" s="217">
        <f t="shared" si="1"/>
        <v>0</v>
      </c>
    </row>
    <row r="12" spans="1:18" ht="17.25" customHeight="1" thickBot="1" x14ac:dyDescent="0.4">
      <c r="A12" s="480"/>
      <c r="B12" s="224"/>
      <c r="C12" s="225" t="s">
        <v>130</v>
      </c>
      <c r="D12" s="226">
        <f t="shared" ref="D12:M12" si="2">SUM(D3:D10)</f>
        <v>0</v>
      </c>
      <c r="E12" s="227">
        <f t="shared" si="2"/>
        <v>251.6</v>
      </c>
      <c r="F12" s="227">
        <f t="shared" si="2"/>
        <v>144.69999999999999</v>
      </c>
      <c r="G12" s="227">
        <f t="shared" si="2"/>
        <v>94</v>
      </c>
      <c r="H12" s="227">
        <f t="shared" si="2"/>
        <v>0</v>
      </c>
      <c r="I12" s="227">
        <f t="shared" si="2"/>
        <v>0</v>
      </c>
      <c r="J12" s="227">
        <f t="shared" si="2"/>
        <v>71.5</v>
      </c>
      <c r="K12" s="227">
        <f t="shared" si="2"/>
        <v>154.1</v>
      </c>
      <c r="L12" s="227">
        <f t="shared" si="2"/>
        <v>53.2</v>
      </c>
      <c r="M12" s="227">
        <f t="shared" si="2"/>
        <v>53.9</v>
      </c>
      <c r="N12" s="227">
        <f>SUM(N3:N11)</f>
        <v>0</v>
      </c>
      <c r="O12" s="228">
        <f>SUM(O3:O10)</f>
        <v>53.3</v>
      </c>
      <c r="P12" s="229">
        <f>SUM(P3:P7)</f>
        <v>876.3</v>
      </c>
      <c r="Q12" s="216">
        <v>3.58</v>
      </c>
      <c r="R12" s="217">
        <f t="shared" si="1"/>
        <v>244.77653631284915</v>
      </c>
    </row>
    <row r="13" spans="1:18" ht="17.25" customHeight="1" x14ac:dyDescent="0.35">
      <c r="A13" s="481" t="s">
        <v>131</v>
      </c>
      <c r="B13" s="230" t="s">
        <v>13</v>
      </c>
      <c r="C13" s="231" t="s">
        <v>132</v>
      </c>
      <c r="D13" s="221"/>
      <c r="E13" s="221"/>
      <c r="F13" s="221"/>
      <c r="G13" s="221">
        <v>155.4</v>
      </c>
      <c r="H13" s="221">
        <v>106.1</v>
      </c>
      <c r="I13" s="221"/>
      <c r="J13" s="232">
        <v>133.1</v>
      </c>
      <c r="K13" s="221">
        <v>95.8</v>
      </c>
      <c r="L13" s="221"/>
      <c r="M13" s="221">
        <v>65</v>
      </c>
      <c r="N13" s="221">
        <v>72.8</v>
      </c>
      <c r="O13" s="221">
        <v>13.6</v>
      </c>
      <c r="P13" s="215">
        <f>SUM(D13:O13)</f>
        <v>641.80000000000007</v>
      </c>
      <c r="Q13" s="216">
        <v>3.58</v>
      </c>
      <c r="R13" s="217">
        <f t="shared" si="1"/>
        <v>179.27374301675979</v>
      </c>
    </row>
    <row r="14" spans="1:18" ht="17.25" customHeight="1" x14ac:dyDescent="0.35">
      <c r="A14" s="482"/>
      <c r="B14" s="233"/>
      <c r="C14" s="234" t="s">
        <v>133</v>
      </c>
      <c r="D14" s="214">
        <v>93.6</v>
      </c>
      <c r="E14" s="221"/>
      <c r="F14" s="221">
        <v>108.5</v>
      </c>
      <c r="G14" s="221"/>
      <c r="H14" s="221"/>
      <c r="I14" s="221"/>
      <c r="J14" s="221"/>
      <c r="K14" s="221">
        <v>9.9</v>
      </c>
      <c r="L14" s="221"/>
      <c r="M14" s="221"/>
      <c r="N14" s="221"/>
      <c r="O14" s="221"/>
      <c r="P14" s="215">
        <f>SUM(D14:O14)</f>
        <v>212</v>
      </c>
      <c r="Q14" s="216">
        <v>3.58</v>
      </c>
      <c r="R14" s="217">
        <f t="shared" si="1"/>
        <v>59.217877094972067</v>
      </c>
    </row>
    <row r="15" spans="1:18" ht="17.25" customHeight="1" x14ac:dyDescent="0.35">
      <c r="A15" s="482"/>
      <c r="B15" s="233"/>
      <c r="C15" s="234" t="s">
        <v>134</v>
      </c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15">
        <f t="shared" ref="P15:P21" si="3">SUM(D15:O15)</f>
        <v>0</v>
      </c>
      <c r="Q15" s="216">
        <v>3.58</v>
      </c>
      <c r="R15" s="217">
        <f t="shared" si="1"/>
        <v>0</v>
      </c>
    </row>
    <row r="16" spans="1:18" ht="17.25" customHeight="1" x14ac:dyDescent="0.35">
      <c r="A16" s="482"/>
      <c r="B16" s="233"/>
      <c r="C16" s="234" t="s">
        <v>135</v>
      </c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15">
        <f t="shared" si="3"/>
        <v>0</v>
      </c>
      <c r="Q16" s="216">
        <v>3.58</v>
      </c>
      <c r="R16" s="217">
        <f t="shared" si="1"/>
        <v>0</v>
      </c>
    </row>
    <row r="17" spans="1:18" ht="17.25" customHeight="1" x14ac:dyDescent="0.35">
      <c r="A17" s="482"/>
      <c r="B17" s="233"/>
      <c r="C17" s="234" t="s">
        <v>136</v>
      </c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15">
        <f t="shared" si="3"/>
        <v>0</v>
      </c>
      <c r="Q17" s="216">
        <v>3.58</v>
      </c>
      <c r="R17" s="217">
        <f t="shared" si="1"/>
        <v>0</v>
      </c>
    </row>
    <row r="18" spans="1:18" ht="17.25" customHeight="1" x14ac:dyDescent="0.35">
      <c r="A18" s="482"/>
      <c r="B18" s="233"/>
      <c r="C18" s="234" t="s">
        <v>137</v>
      </c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15">
        <f t="shared" si="3"/>
        <v>0</v>
      </c>
      <c r="Q18" s="216">
        <v>3.58</v>
      </c>
      <c r="R18" s="217">
        <f t="shared" si="1"/>
        <v>0</v>
      </c>
    </row>
    <row r="19" spans="1:18" ht="17.25" customHeight="1" x14ac:dyDescent="0.35">
      <c r="A19" s="482"/>
      <c r="B19" s="233"/>
      <c r="C19" s="234" t="s">
        <v>138</v>
      </c>
      <c r="D19" s="221"/>
      <c r="E19" s="221"/>
      <c r="F19" s="221"/>
      <c r="G19" s="221"/>
      <c r="H19" s="221">
        <v>12.5</v>
      </c>
      <c r="I19" s="221"/>
      <c r="J19" s="221"/>
      <c r="K19" s="221"/>
      <c r="L19" s="221"/>
      <c r="M19" s="221">
        <v>3.1</v>
      </c>
      <c r="N19" s="221"/>
      <c r="O19" s="221"/>
      <c r="P19" s="215">
        <f>SUM(D19:O19)</f>
        <v>15.6</v>
      </c>
      <c r="Q19" s="216">
        <v>3.58</v>
      </c>
      <c r="R19" s="217">
        <f t="shared" si="1"/>
        <v>4.3575418994413404</v>
      </c>
    </row>
    <row r="20" spans="1:18" ht="17.25" customHeight="1" x14ac:dyDescent="0.35">
      <c r="A20" s="482"/>
      <c r="B20" s="233"/>
      <c r="C20" s="234" t="s">
        <v>139</v>
      </c>
      <c r="D20" s="221"/>
      <c r="E20" s="220"/>
      <c r="F20" s="221"/>
      <c r="G20" s="221"/>
      <c r="H20" s="221"/>
      <c r="I20" s="221"/>
      <c r="J20" s="221"/>
      <c r="K20" s="221"/>
      <c r="L20" s="221"/>
      <c r="M20" s="221"/>
      <c r="N20" s="221">
        <v>30.7</v>
      </c>
      <c r="O20" s="221"/>
      <c r="P20" s="215">
        <f>SUM(D20:O20)</f>
        <v>30.7</v>
      </c>
      <c r="Q20" s="216">
        <v>3.58</v>
      </c>
      <c r="R20" s="217">
        <f t="shared" si="1"/>
        <v>8.5754189944134076</v>
      </c>
    </row>
    <row r="21" spans="1:18" ht="17.25" customHeight="1" thickBot="1" x14ac:dyDescent="0.4">
      <c r="A21" s="482"/>
      <c r="B21" s="233"/>
      <c r="C21" s="235" t="s">
        <v>140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15">
        <f t="shared" si="3"/>
        <v>0</v>
      </c>
      <c r="Q21" s="216">
        <v>3.58</v>
      </c>
      <c r="R21" s="217">
        <f t="shared" si="1"/>
        <v>0</v>
      </c>
    </row>
    <row r="22" spans="1:18" ht="17.25" customHeight="1" thickBot="1" x14ac:dyDescent="0.4">
      <c r="A22" s="483"/>
      <c r="B22" s="236"/>
      <c r="C22" s="237" t="s">
        <v>141</v>
      </c>
      <c r="D22" s="226">
        <f>SUM(D13:D21)</f>
        <v>93.6</v>
      </c>
      <c r="E22" s="226">
        <f t="shared" ref="E22:O22" si="4">SUM(E13:E21)</f>
        <v>0</v>
      </c>
      <c r="F22" s="226">
        <f t="shared" si="4"/>
        <v>108.5</v>
      </c>
      <c r="G22" s="226">
        <f t="shared" si="4"/>
        <v>155.4</v>
      </c>
      <c r="H22" s="226">
        <f t="shared" si="4"/>
        <v>118.6</v>
      </c>
      <c r="I22" s="226">
        <f t="shared" si="4"/>
        <v>0</v>
      </c>
      <c r="J22" s="226">
        <f t="shared" si="4"/>
        <v>133.1</v>
      </c>
      <c r="K22" s="226">
        <f t="shared" si="4"/>
        <v>105.7</v>
      </c>
      <c r="L22" s="226">
        <f t="shared" si="4"/>
        <v>0</v>
      </c>
      <c r="M22" s="226">
        <f t="shared" si="4"/>
        <v>68.099999999999994</v>
      </c>
      <c r="N22" s="226">
        <f t="shared" si="4"/>
        <v>103.5</v>
      </c>
      <c r="O22" s="226">
        <f t="shared" si="4"/>
        <v>13.6</v>
      </c>
      <c r="P22" s="238">
        <f>SUM(P13:P20)</f>
        <v>900.10000000000014</v>
      </c>
      <c r="Q22" s="216">
        <v>3.58</v>
      </c>
      <c r="R22" s="217">
        <f t="shared" si="1"/>
        <v>251.42458100558662</v>
      </c>
    </row>
    <row r="23" spans="1:18" ht="17.25" customHeight="1" thickBot="1" x14ac:dyDescent="0.4">
      <c r="A23" s="239" t="s">
        <v>142</v>
      </c>
      <c r="B23" s="239" t="s">
        <v>13</v>
      </c>
      <c r="C23" s="240"/>
      <c r="D23" s="241">
        <f>SUM(D22,D12)</f>
        <v>93.6</v>
      </c>
      <c r="E23" s="241">
        <v>252</v>
      </c>
      <c r="F23" s="241">
        <v>253</v>
      </c>
      <c r="G23" s="241">
        <v>249</v>
      </c>
      <c r="H23" s="241">
        <v>119</v>
      </c>
      <c r="I23" s="241">
        <f t="shared" ref="I23:O23" si="5">SUM(I22,I12)</f>
        <v>0</v>
      </c>
      <c r="J23" s="241">
        <f t="shared" si="5"/>
        <v>204.6</v>
      </c>
      <c r="K23" s="241">
        <f t="shared" si="5"/>
        <v>259.8</v>
      </c>
      <c r="L23" s="241">
        <f t="shared" si="5"/>
        <v>53.2</v>
      </c>
      <c r="M23" s="241">
        <f t="shared" si="5"/>
        <v>122</v>
      </c>
      <c r="N23" s="241">
        <f t="shared" si="5"/>
        <v>103.5</v>
      </c>
      <c r="O23" s="241">
        <f t="shared" si="5"/>
        <v>66.899999999999991</v>
      </c>
      <c r="P23" s="242">
        <f>+P22+P12</f>
        <v>1776.4</v>
      </c>
      <c r="Q23" s="216">
        <v>3.58</v>
      </c>
      <c r="R23" s="217">
        <f t="shared" si="1"/>
        <v>496.20111731843576</v>
      </c>
    </row>
    <row r="24" spans="1:18" ht="17.25" customHeight="1" thickBot="1" x14ac:dyDescent="0.4">
      <c r="A24" s="243" t="s">
        <v>143</v>
      </c>
      <c r="B24" s="243" t="s">
        <v>13</v>
      </c>
      <c r="C24" s="244"/>
      <c r="D24" s="245">
        <v>-438.5</v>
      </c>
      <c r="E24" s="246">
        <v>20.3</v>
      </c>
      <c r="F24" s="246">
        <v>65.5</v>
      </c>
      <c r="G24" s="247">
        <v>17.100000000000001</v>
      </c>
      <c r="H24" s="246">
        <v>66.400000000000006</v>
      </c>
      <c r="I24" s="246">
        <v>16</v>
      </c>
      <c r="J24" s="246">
        <v>36.299999999999997</v>
      </c>
      <c r="K24" s="246">
        <v>25.3</v>
      </c>
      <c r="L24" s="246">
        <v>46.1</v>
      </c>
      <c r="M24" s="246">
        <v>19.899999999999999</v>
      </c>
      <c r="N24" s="246">
        <v>39.700000000000003</v>
      </c>
      <c r="O24" s="246">
        <v>55.1</v>
      </c>
      <c r="P24" s="248">
        <f>SUM(D24:O24)</f>
        <v>-30.799999999999905</v>
      </c>
      <c r="Q24" s="216">
        <v>3.58</v>
      </c>
      <c r="R24" s="217">
        <f t="shared" si="1"/>
        <v>-8.603351955307236</v>
      </c>
    </row>
    <row r="25" spans="1:18" ht="14.25" customHeight="1" thickBot="1" x14ac:dyDescent="0.4">
      <c r="A25" s="249" t="s">
        <v>144</v>
      </c>
      <c r="B25" s="249" t="s">
        <v>13</v>
      </c>
      <c r="C25" s="250"/>
      <c r="D25" s="241">
        <f t="shared" ref="D25:O25" si="6">D24+D23</f>
        <v>-344.9</v>
      </c>
      <c r="E25" s="241">
        <v>271.7</v>
      </c>
      <c r="F25" s="241">
        <v>317.60000000000002</v>
      </c>
      <c r="G25" s="241">
        <v>265.89999999999998</v>
      </c>
      <c r="H25" s="241">
        <v>180.1</v>
      </c>
      <c r="I25" s="241">
        <f t="shared" si="6"/>
        <v>16</v>
      </c>
      <c r="J25" s="241">
        <f t="shared" si="6"/>
        <v>240.89999999999998</v>
      </c>
      <c r="K25" s="241">
        <f t="shared" si="6"/>
        <v>285.10000000000002</v>
      </c>
      <c r="L25" s="241">
        <f>L24+L23</f>
        <v>99.300000000000011</v>
      </c>
      <c r="M25" s="241">
        <f>M24+M23</f>
        <v>141.9</v>
      </c>
      <c r="N25" s="241">
        <f t="shared" si="6"/>
        <v>143.19999999999999</v>
      </c>
      <c r="O25" s="241">
        <f t="shared" si="6"/>
        <v>122</v>
      </c>
      <c r="P25" s="242">
        <f>+P23+P24</f>
        <v>1745.6000000000001</v>
      </c>
      <c r="Q25" s="216">
        <v>3.58</v>
      </c>
      <c r="R25" s="217">
        <f t="shared" si="1"/>
        <v>487.59776536312853</v>
      </c>
    </row>
    <row r="26" spans="1:18" ht="14.25" customHeight="1" x14ac:dyDescent="0.3">
      <c r="C26" s="251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3"/>
      <c r="Q26" s="253"/>
    </row>
    <row r="27" spans="1:18" ht="14.25" customHeight="1" x14ac:dyDescent="0.3"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</row>
    <row r="28" spans="1:18" ht="14.25" customHeight="1" x14ac:dyDescent="0.3"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</row>
    <row r="29" spans="1:18" ht="14.25" customHeight="1" x14ac:dyDescent="0.3"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</row>
    <row r="30" spans="1:18" ht="14.25" customHeight="1" x14ac:dyDescent="0.3"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</row>
    <row r="31" spans="1:18" ht="14.25" customHeight="1" x14ac:dyDescent="0.3">
      <c r="D31" s="253"/>
      <c r="E31" s="253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</row>
    <row r="32" spans="1:18" ht="14.25" customHeight="1" x14ac:dyDescent="0.3">
      <c r="D32" s="253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</row>
    <row r="33" spans="1:18" ht="14.25" customHeight="1" x14ac:dyDescent="0.3">
      <c r="D33" s="253"/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</row>
    <row r="34" spans="1:18" ht="14.25" customHeight="1" x14ac:dyDescent="0.3"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</row>
    <row r="35" spans="1:18" ht="14.25" customHeight="1" x14ac:dyDescent="0.3"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</row>
    <row r="36" spans="1:18" ht="14.25" customHeight="1" x14ac:dyDescent="0.3"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</row>
    <row r="37" spans="1:18" ht="14.25" customHeight="1" x14ac:dyDescent="0.3">
      <c r="D37" s="253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P37" s="253"/>
    </row>
    <row r="38" spans="1:18" ht="14.25" customHeight="1" x14ac:dyDescent="0.3"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3"/>
    </row>
    <row r="39" spans="1:18" ht="14.25" customHeight="1" x14ac:dyDescent="0.3">
      <c r="D39" s="253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</row>
    <row r="40" spans="1:18" ht="14.25" customHeight="1" x14ac:dyDescent="0.3"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</row>
    <row r="41" spans="1:18" ht="14.25" customHeight="1" x14ac:dyDescent="0.3">
      <c r="A41" s="255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</row>
    <row r="42" spans="1:18" ht="14.25" customHeight="1" x14ac:dyDescent="0.3">
      <c r="A42" s="255"/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</row>
    <row r="43" spans="1:18" ht="14.25" customHeight="1" x14ac:dyDescent="0.3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</row>
    <row r="44" spans="1:18" ht="14.25" customHeight="1" x14ac:dyDescent="0.3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</row>
    <row r="45" spans="1:18" ht="14.25" customHeight="1" x14ac:dyDescent="0.3">
      <c r="A45" s="255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</row>
    <row r="46" spans="1:18" ht="20.25" customHeight="1" x14ac:dyDescent="0.3">
      <c r="A46" s="255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</row>
    <row r="47" spans="1:18" ht="14.25" customHeight="1" x14ac:dyDescent="0.3">
      <c r="A47" s="255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</row>
    <row r="48" spans="1:18" ht="17.25" customHeight="1" x14ac:dyDescent="0.3">
      <c r="A48" s="255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</row>
    <row r="49" spans="1:18" ht="17.25" customHeight="1" x14ac:dyDescent="0.3">
      <c r="A49" s="255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</row>
    <row r="50" spans="1:18" ht="17.25" customHeight="1" x14ac:dyDescent="0.3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ht="17.25" customHeight="1" x14ac:dyDescent="0.3">
      <c r="A51" s="255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255"/>
    </row>
    <row r="52" spans="1:18" ht="17.25" customHeight="1" x14ac:dyDescent="0.3">
      <c r="A52" s="255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</row>
    <row r="53" spans="1:18" ht="17.25" customHeight="1" x14ac:dyDescent="0.3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</row>
    <row r="54" spans="1:18" ht="17.25" customHeight="1" x14ac:dyDescent="0.3">
      <c r="A54" s="255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</row>
    <row r="55" spans="1:18" ht="17.25" customHeight="1" x14ac:dyDescent="0.3">
      <c r="A55" s="255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</row>
    <row r="56" spans="1:18" ht="17.25" customHeight="1" x14ac:dyDescent="0.3">
      <c r="A56" s="255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</row>
    <row r="57" spans="1:18" ht="17.25" customHeight="1" x14ac:dyDescent="0.3">
      <c r="A57" s="255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</row>
    <row r="58" spans="1:18" ht="17.25" customHeight="1" x14ac:dyDescent="0.3">
      <c r="A58" s="255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</row>
    <row r="59" spans="1:18" ht="17.25" customHeight="1" x14ac:dyDescent="0.3">
      <c r="A59" s="255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</row>
    <row r="60" spans="1:18" ht="17.25" customHeight="1" x14ac:dyDescent="0.3">
      <c r="A60" s="255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</row>
    <row r="61" spans="1:18" ht="17.25" customHeight="1" x14ac:dyDescent="0.3">
      <c r="A61" s="255"/>
      <c r="B61" s="255"/>
      <c r="C61" s="255"/>
      <c r="D61" s="255"/>
      <c r="E61" s="255"/>
      <c r="F61" s="255"/>
      <c r="G61" s="255"/>
      <c r="H61" s="255"/>
      <c r="I61" s="255"/>
      <c r="J61" s="255"/>
      <c r="K61" s="255"/>
      <c r="L61" s="255"/>
      <c r="M61" s="255"/>
      <c r="N61" s="255"/>
      <c r="O61" s="255"/>
      <c r="P61" s="255"/>
      <c r="Q61" s="255"/>
      <c r="R61" s="255"/>
    </row>
    <row r="62" spans="1:18" ht="17.25" customHeight="1" x14ac:dyDescent="0.3">
      <c r="A62" s="255"/>
      <c r="B62" s="255"/>
      <c r="C62" s="255"/>
      <c r="D62" s="255"/>
      <c r="E62" s="255"/>
      <c r="F62" s="255"/>
      <c r="G62" s="255"/>
      <c r="H62" s="255"/>
      <c r="I62" s="255"/>
      <c r="J62" s="255"/>
      <c r="K62" s="255"/>
      <c r="L62" s="255"/>
      <c r="M62" s="255"/>
      <c r="N62" s="255"/>
      <c r="O62" s="255"/>
      <c r="P62" s="255"/>
      <c r="Q62" s="255"/>
      <c r="R62" s="255"/>
    </row>
    <row r="63" spans="1:18" ht="17.25" customHeight="1" x14ac:dyDescent="0.3">
      <c r="A63" s="255"/>
      <c r="B63" s="255"/>
      <c r="C63" s="255"/>
      <c r="D63" s="255"/>
      <c r="E63" s="255"/>
      <c r="F63" s="255"/>
      <c r="G63" s="255"/>
      <c r="H63" s="255"/>
      <c r="I63" s="255"/>
      <c r="J63" s="255"/>
      <c r="K63" s="255"/>
      <c r="L63" s="255"/>
      <c r="M63" s="255"/>
      <c r="N63" s="255"/>
      <c r="O63" s="255"/>
      <c r="P63" s="255"/>
      <c r="Q63" s="255"/>
      <c r="R63" s="255"/>
    </row>
    <row r="64" spans="1:18" ht="17.25" customHeight="1" x14ac:dyDescent="0.3">
      <c r="A64" s="255"/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255"/>
    </row>
    <row r="65" spans="1:18" ht="17.25" customHeight="1" x14ac:dyDescent="0.3">
      <c r="A65" s="255"/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</row>
    <row r="66" spans="1:18" ht="17.25" customHeigh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8" ht="17.25" customHeigh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8" ht="14.25" customHeigh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8" ht="14.25" customHeigh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8" ht="14.25" customHeigh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8" ht="14.25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8" ht="14.25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8" ht="14.25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8" ht="14.25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8" ht="14.25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8" ht="14.25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</sheetData>
  <mergeCells count="4">
    <mergeCell ref="A1:C2"/>
    <mergeCell ref="D1:R1"/>
    <mergeCell ref="A3:A12"/>
    <mergeCell ref="A13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D3BD-5A61-4B6A-AA6C-E8B88904C6D4}">
  <dimension ref="A1:W41"/>
  <sheetViews>
    <sheetView rightToLeft="1" zoomScale="44" workbookViewId="0">
      <selection activeCell="D9" sqref="D9"/>
    </sheetView>
  </sheetViews>
  <sheetFormatPr defaultRowHeight="14" x14ac:dyDescent="0.3"/>
  <cols>
    <col min="1" max="2" width="17" customWidth="1"/>
    <col min="3" max="4" width="13.5" customWidth="1"/>
    <col min="5" max="9" width="13" customWidth="1"/>
    <col min="10" max="12" width="9" customWidth="1"/>
  </cols>
  <sheetData>
    <row r="1" spans="1:21" ht="18" x14ac:dyDescent="0.3">
      <c r="F1" s="384">
        <v>2020</v>
      </c>
      <c r="G1" s="385"/>
      <c r="H1" s="385"/>
      <c r="I1" s="386"/>
      <c r="J1" s="384">
        <v>2019</v>
      </c>
      <c r="K1" s="385"/>
      <c r="L1" s="385"/>
      <c r="M1" s="386"/>
      <c r="N1" s="384">
        <v>2018</v>
      </c>
      <c r="O1" s="385"/>
      <c r="P1" s="385"/>
      <c r="Q1" s="386"/>
      <c r="R1" s="384">
        <v>2017</v>
      </c>
      <c r="S1" s="385"/>
      <c r="T1" s="385"/>
      <c r="U1" s="386"/>
    </row>
    <row r="2" spans="1:21" ht="18.5" thickBot="1" x14ac:dyDescent="0.35">
      <c r="F2" s="11" t="s">
        <v>0</v>
      </c>
      <c r="G2" s="12" t="s">
        <v>1</v>
      </c>
      <c r="H2" s="12" t="s">
        <v>2</v>
      </c>
      <c r="I2" s="13" t="s">
        <v>3</v>
      </c>
      <c r="J2" s="11" t="s">
        <v>0</v>
      </c>
      <c r="K2" s="12" t="s">
        <v>1</v>
      </c>
      <c r="L2" s="12" t="s">
        <v>2</v>
      </c>
      <c r="M2" s="13" t="s">
        <v>3</v>
      </c>
      <c r="N2" s="11" t="s">
        <v>0</v>
      </c>
      <c r="O2" s="12" t="s">
        <v>1</v>
      </c>
      <c r="P2" s="12" t="s">
        <v>2</v>
      </c>
      <c r="Q2" s="13" t="s">
        <v>3</v>
      </c>
      <c r="R2" s="11" t="s">
        <v>0</v>
      </c>
      <c r="S2" s="12" t="s">
        <v>1</v>
      </c>
      <c r="T2" s="12" t="s">
        <v>2</v>
      </c>
      <c r="U2" s="13" t="s">
        <v>3</v>
      </c>
    </row>
    <row r="3" spans="1:21" ht="37.5" customHeight="1" x14ac:dyDescent="0.3">
      <c r="A3" s="387" t="s">
        <v>12</v>
      </c>
      <c r="B3" s="14" t="s">
        <v>13</v>
      </c>
      <c r="C3" s="387" t="s">
        <v>14</v>
      </c>
      <c r="D3" s="15"/>
      <c r="E3" s="15" t="s">
        <v>15</v>
      </c>
      <c r="F3" s="16"/>
      <c r="G3" s="17"/>
      <c r="H3" s="17"/>
      <c r="I3" s="18">
        <v>6.3E-2</v>
      </c>
      <c r="J3" s="16">
        <v>7.0000000000000007E-2</v>
      </c>
      <c r="K3" s="17">
        <v>6.0999999999999999E-2</v>
      </c>
      <c r="L3" s="17">
        <v>5.7000000000000002E-2</v>
      </c>
      <c r="M3" s="18">
        <v>5.3999999999999999E-2</v>
      </c>
      <c r="N3" s="16">
        <v>0.06</v>
      </c>
      <c r="O3" s="17">
        <v>5.8999999999999997E-2</v>
      </c>
      <c r="P3" s="17">
        <v>7.0000000000000007E-2</v>
      </c>
      <c r="Q3" s="18">
        <v>6.5000000000000002E-2</v>
      </c>
      <c r="R3" s="19">
        <v>6.7000000000000004E-2</v>
      </c>
      <c r="S3" s="20">
        <v>6.3E-2</v>
      </c>
      <c r="T3" s="20">
        <v>7.0000000000000007E-2</v>
      </c>
      <c r="U3" s="21">
        <v>6.8000000000000005E-2</v>
      </c>
    </row>
    <row r="4" spans="1:21" ht="72" x14ac:dyDescent="0.3">
      <c r="A4" s="388"/>
      <c r="B4" s="22"/>
      <c r="C4" s="388"/>
      <c r="D4" s="23"/>
      <c r="E4" s="23" t="s">
        <v>16</v>
      </c>
      <c r="F4" s="24"/>
      <c r="G4" s="25"/>
      <c r="H4" s="25"/>
      <c r="I4" s="26">
        <v>0.127</v>
      </c>
      <c r="J4" s="24">
        <v>0.11700000000000001</v>
      </c>
      <c r="K4" s="25">
        <v>0.122</v>
      </c>
      <c r="L4" s="25">
        <v>0.13</v>
      </c>
      <c r="M4" s="26">
        <v>0.122</v>
      </c>
      <c r="N4" s="24">
        <v>0.13300000000000001</v>
      </c>
      <c r="O4" s="25">
        <v>0.13200000000000001</v>
      </c>
      <c r="P4" s="25">
        <v>0.13100000000000001</v>
      </c>
      <c r="Q4" s="26">
        <v>0.126</v>
      </c>
      <c r="R4" s="27">
        <v>0.13</v>
      </c>
      <c r="S4" s="28">
        <v>0.128</v>
      </c>
      <c r="T4" s="28">
        <v>0.13100000000000001</v>
      </c>
      <c r="U4" s="29">
        <v>0.13400000000000001</v>
      </c>
    </row>
    <row r="5" spans="1:21" ht="18" x14ac:dyDescent="0.3">
      <c r="A5" s="388"/>
      <c r="B5" s="22"/>
      <c r="C5" s="388"/>
      <c r="D5" s="23"/>
      <c r="E5" s="23" t="s">
        <v>17</v>
      </c>
      <c r="F5" s="24"/>
      <c r="G5" s="25"/>
      <c r="H5" s="25"/>
      <c r="I5" s="26">
        <v>0.16300000000000001</v>
      </c>
      <c r="J5" s="24">
        <v>0.17699999999999999</v>
      </c>
      <c r="K5" s="25">
        <v>0.18</v>
      </c>
      <c r="L5" s="25">
        <v>0.16900000000000001</v>
      </c>
      <c r="M5" s="26">
        <v>0.16800000000000001</v>
      </c>
      <c r="N5" s="24">
        <v>0.182</v>
      </c>
      <c r="O5" s="25">
        <v>0.185</v>
      </c>
      <c r="P5" s="25">
        <v>0.17399999999999999</v>
      </c>
      <c r="Q5" s="26">
        <v>0.16700000000000001</v>
      </c>
      <c r="R5" s="27">
        <v>0.17199999999999999</v>
      </c>
      <c r="S5" s="28">
        <v>0.18099999999999999</v>
      </c>
      <c r="T5" s="28">
        <v>0.16400000000000001</v>
      </c>
      <c r="U5" s="29">
        <v>0.16900000000000001</v>
      </c>
    </row>
    <row r="6" spans="1:21" ht="36" x14ac:dyDescent="0.3">
      <c r="A6" s="388"/>
      <c r="B6" s="22"/>
      <c r="C6" s="388"/>
      <c r="D6" s="23"/>
      <c r="E6" s="30" t="s">
        <v>18</v>
      </c>
      <c r="F6" s="24"/>
      <c r="G6" s="25"/>
      <c r="H6" s="25"/>
      <c r="I6" s="29">
        <v>0.222</v>
      </c>
      <c r="J6" s="24">
        <v>0.219</v>
      </c>
      <c r="K6" s="25">
        <v>0.22900000000000001</v>
      </c>
      <c r="L6" s="25">
        <v>0.22700000000000001</v>
      </c>
      <c r="M6" s="29">
        <v>0.22800000000000001</v>
      </c>
      <c r="N6" s="27">
        <v>0.20899999999999999</v>
      </c>
      <c r="O6" s="28">
        <v>0.223</v>
      </c>
      <c r="P6" s="28">
        <v>0.222</v>
      </c>
      <c r="Q6" s="29">
        <v>0.214</v>
      </c>
      <c r="R6" s="27">
        <v>0.214</v>
      </c>
      <c r="S6" s="28">
        <v>0.22600000000000001</v>
      </c>
      <c r="T6" s="28">
        <v>0.215</v>
      </c>
      <c r="U6" s="29">
        <v>0.20699999999999999</v>
      </c>
    </row>
    <row r="7" spans="1:21" ht="54" x14ac:dyDescent="0.3">
      <c r="A7" s="388"/>
      <c r="B7" s="22"/>
      <c r="C7" s="388"/>
      <c r="D7" s="23"/>
      <c r="E7" s="30" t="s">
        <v>19</v>
      </c>
      <c r="F7" s="24"/>
      <c r="G7" s="25"/>
      <c r="H7" s="25"/>
      <c r="I7" s="29">
        <v>6.2E-2</v>
      </c>
      <c r="J7" s="24">
        <v>0.06</v>
      </c>
      <c r="K7" s="25">
        <v>5.3999999999999999E-2</v>
      </c>
      <c r="L7" s="25">
        <v>5.8999999999999997E-2</v>
      </c>
      <c r="M7" s="29">
        <v>6.0999999999999999E-2</v>
      </c>
      <c r="N7" s="27">
        <v>5.8000000000000003E-2</v>
      </c>
      <c r="O7" s="28">
        <v>6.4000000000000001E-2</v>
      </c>
      <c r="P7" s="28">
        <v>6.2E-2</v>
      </c>
      <c r="Q7" s="29">
        <v>6.2E-2</v>
      </c>
      <c r="R7" s="27">
        <v>6.0999999999999999E-2</v>
      </c>
      <c r="S7" s="28">
        <v>6.7000000000000004E-2</v>
      </c>
      <c r="T7" s="28">
        <v>6.9000000000000006E-2</v>
      </c>
      <c r="U7" s="29">
        <v>6.5000000000000002E-2</v>
      </c>
    </row>
    <row r="8" spans="1:21" ht="36" x14ac:dyDescent="0.3">
      <c r="A8" s="388"/>
      <c r="B8" s="22"/>
      <c r="C8" s="389"/>
      <c r="D8" s="31"/>
      <c r="E8" s="31" t="s">
        <v>20</v>
      </c>
      <c r="F8" s="32"/>
      <c r="G8" s="33"/>
      <c r="H8" s="33"/>
      <c r="I8" s="34">
        <v>0.36299999999999999</v>
      </c>
      <c r="J8" s="32">
        <v>0.35699999999999998</v>
      </c>
      <c r="K8" s="33">
        <v>0.35399999999999998</v>
      </c>
      <c r="L8" s="33">
        <v>0.35799999999999998</v>
      </c>
      <c r="M8" s="34">
        <v>0.36699999999999999</v>
      </c>
      <c r="N8" s="35">
        <v>0.35799999999999998</v>
      </c>
      <c r="O8" s="33">
        <v>0.33700000000000002</v>
      </c>
      <c r="P8" s="33">
        <v>0.34100000000000003</v>
      </c>
      <c r="Q8" s="34">
        <v>0.36599999999999999</v>
      </c>
      <c r="R8" s="36">
        <v>0.35599999999999998</v>
      </c>
      <c r="S8" s="37">
        <v>0.33500000000000002</v>
      </c>
      <c r="T8" s="37">
        <v>0.35099999999999998</v>
      </c>
      <c r="U8" s="38">
        <v>0.35699999999999998</v>
      </c>
    </row>
    <row r="9" spans="1:21" ht="37.5" customHeight="1" x14ac:dyDescent="0.3">
      <c r="A9" s="388"/>
      <c r="B9" s="22"/>
      <c r="C9" s="388" t="s">
        <v>21</v>
      </c>
      <c r="D9" s="23" t="s">
        <v>242</v>
      </c>
      <c r="E9" s="23" t="s">
        <v>22</v>
      </c>
      <c r="F9" s="39"/>
      <c r="G9" s="39"/>
      <c r="H9" s="39"/>
      <c r="I9" s="39">
        <f>I22+I35</f>
        <v>1044300</v>
      </c>
      <c r="J9" s="39">
        <f>J22+J35</f>
        <v>1025300</v>
      </c>
      <c r="K9" s="39">
        <f>'[1]נתונים מרכזיים '!I7</f>
        <v>979200</v>
      </c>
      <c r="L9" s="39">
        <f>'[1]נתונים מרכזיים '!J7</f>
        <v>963700</v>
      </c>
      <c r="M9" s="39">
        <f>'[1]נתונים מרכזיים '!K7</f>
        <v>1006633.0317145546</v>
      </c>
      <c r="N9" s="39">
        <f>'[1]נתונים מרכזיים '!L7</f>
        <v>960456.09692419413</v>
      </c>
      <c r="O9" s="39">
        <f>'[1]נתונים מרכזיים '!M7</f>
        <v>921053.04201862402</v>
      </c>
      <c r="P9" s="39">
        <f>'[1]נתונים מרכזיים '!N7</f>
        <v>934638.83708332828</v>
      </c>
      <c r="Q9" s="39">
        <f>'[1]נתונים מרכזיים '!O7</f>
        <v>967358.34813617286</v>
      </c>
      <c r="R9" s="39">
        <f>'[1]נתונים מרכזיים '!P7</f>
        <v>948726.5326134623</v>
      </c>
      <c r="S9" s="39">
        <f>'[1]נתונים מרכזיים '!Q7</f>
        <v>925872.13082922506</v>
      </c>
      <c r="T9" s="39">
        <f>'[1]נתונים מרכזיים '!R7</f>
        <v>954391.93380356079</v>
      </c>
      <c r="U9" s="39">
        <f>'[1]נתונים מרכזיים '!S7</f>
        <v>0</v>
      </c>
    </row>
    <row r="10" spans="1:21" ht="36" x14ac:dyDescent="0.3">
      <c r="A10" s="388"/>
      <c r="B10" s="22"/>
      <c r="C10" s="388"/>
      <c r="D10" s="23"/>
      <c r="E10" s="23" t="s">
        <v>15</v>
      </c>
      <c r="F10" s="40"/>
      <c r="G10" s="40"/>
      <c r="H10" s="40"/>
      <c r="I10" s="40">
        <f t="shared" ref="I10:U15" si="0">I$9*I3</f>
        <v>65790.899999999994</v>
      </c>
      <c r="J10" s="40">
        <f t="shared" si="0"/>
        <v>71771</v>
      </c>
      <c r="K10" s="40">
        <f t="shared" si="0"/>
        <v>59731.199999999997</v>
      </c>
      <c r="L10" s="40">
        <f t="shared" si="0"/>
        <v>54930.9</v>
      </c>
      <c r="M10" s="40">
        <f t="shared" si="0"/>
        <v>54358.183712585953</v>
      </c>
      <c r="N10" s="40">
        <f t="shared" si="0"/>
        <v>57627.365815451645</v>
      </c>
      <c r="O10" s="41">
        <f t="shared" si="0"/>
        <v>54342.129479098818</v>
      </c>
      <c r="P10" s="41">
        <f t="shared" si="0"/>
        <v>65424.718595832986</v>
      </c>
      <c r="Q10" s="39">
        <f t="shared" si="0"/>
        <v>62878.292628851239</v>
      </c>
      <c r="R10" s="40">
        <f t="shared" si="0"/>
        <v>63564.677685101975</v>
      </c>
      <c r="S10" s="41">
        <f t="shared" si="0"/>
        <v>58329.944242241181</v>
      </c>
      <c r="T10" s="41">
        <f t="shared" si="0"/>
        <v>66807.435366249265</v>
      </c>
      <c r="U10" s="39">
        <f t="shared" si="0"/>
        <v>0</v>
      </c>
    </row>
    <row r="11" spans="1:21" ht="72" x14ac:dyDescent="0.3">
      <c r="A11" s="388"/>
      <c r="B11" s="22"/>
      <c r="C11" s="388"/>
      <c r="D11" s="23"/>
      <c r="E11" s="23" t="s">
        <v>16</v>
      </c>
      <c r="F11" s="40"/>
      <c r="G11" s="40"/>
      <c r="H11" s="40"/>
      <c r="I11" s="40">
        <f t="shared" si="0"/>
        <v>132626.1</v>
      </c>
      <c r="J11" s="40">
        <f t="shared" si="0"/>
        <v>119960.1</v>
      </c>
      <c r="K11" s="40">
        <f t="shared" si="0"/>
        <v>119462.39999999999</v>
      </c>
      <c r="L11" s="40">
        <f t="shared" si="0"/>
        <v>125281</v>
      </c>
      <c r="M11" s="40">
        <f t="shared" si="0"/>
        <v>122809.22986917566</v>
      </c>
      <c r="N11" s="40">
        <f t="shared" si="0"/>
        <v>127740.66089091783</v>
      </c>
      <c r="O11" s="41">
        <f t="shared" si="0"/>
        <v>121579.00154645837</v>
      </c>
      <c r="P11" s="41">
        <f t="shared" si="0"/>
        <v>122437.68765791602</v>
      </c>
      <c r="Q11" s="39">
        <f t="shared" si="0"/>
        <v>121887.15186515778</v>
      </c>
      <c r="R11" s="40">
        <f t="shared" si="0"/>
        <v>123334.4492397501</v>
      </c>
      <c r="S11" s="41">
        <f t="shared" si="0"/>
        <v>118511.63274614081</v>
      </c>
      <c r="T11" s="41">
        <f t="shared" si="0"/>
        <v>125025.34332826646</v>
      </c>
      <c r="U11" s="39">
        <f t="shared" si="0"/>
        <v>0</v>
      </c>
    </row>
    <row r="12" spans="1:21" ht="18" x14ac:dyDescent="0.3">
      <c r="A12" s="388"/>
      <c r="B12" s="22"/>
      <c r="C12" s="388"/>
      <c r="D12" s="23"/>
      <c r="E12" s="23" t="s">
        <v>17</v>
      </c>
      <c r="F12" s="40"/>
      <c r="G12" s="40"/>
      <c r="H12" s="40"/>
      <c r="I12" s="40">
        <f t="shared" si="0"/>
        <v>170220.9</v>
      </c>
      <c r="J12" s="40">
        <f t="shared" si="0"/>
        <v>181478.09999999998</v>
      </c>
      <c r="K12" s="40">
        <f t="shared" si="0"/>
        <v>176256</v>
      </c>
      <c r="L12" s="40">
        <f t="shared" si="0"/>
        <v>162865.30000000002</v>
      </c>
      <c r="M12" s="40">
        <f t="shared" si="0"/>
        <v>169114.34932804518</v>
      </c>
      <c r="N12" s="40">
        <f t="shared" si="0"/>
        <v>174803.00964020332</v>
      </c>
      <c r="O12" s="41">
        <f t="shared" si="0"/>
        <v>170394.81277344545</v>
      </c>
      <c r="P12" s="41">
        <f t="shared" si="0"/>
        <v>162627.1576524991</v>
      </c>
      <c r="Q12" s="39">
        <f t="shared" si="0"/>
        <v>161548.84413874088</v>
      </c>
      <c r="R12" s="40">
        <f t="shared" si="0"/>
        <v>163180.96360951551</v>
      </c>
      <c r="S12" s="41">
        <f t="shared" si="0"/>
        <v>167582.85568008973</v>
      </c>
      <c r="T12" s="41">
        <f t="shared" si="0"/>
        <v>156520.27714378398</v>
      </c>
      <c r="U12" s="39">
        <f t="shared" si="0"/>
        <v>0</v>
      </c>
    </row>
    <row r="13" spans="1:21" ht="36" x14ac:dyDescent="0.3">
      <c r="A13" s="388"/>
      <c r="B13" s="22"/>
      <c r="C13" s="388"/>
      <c r="D13" s="23"/>
      <c r="E13" s="23" t="s">
        <v>18</v>
      </c>
      <c r="F13" s="40"/>
      <c r="G13" s="40"/>
      <c r="H13" s="40"/>
      <c r="I13" s="40">
        <f t="shared" si="0"/>
        <v>231834.6</v>
      </c>
      <c r="J13" s="40">
        <f t="shared" si="0"/>
        <v>224540.7</v>
      </c>
      <c r="K13" s="40">
        <f t="shared" si="0"/>
        <v>224236.80000000002</v>
      </c>
      <c r="L13" s="40">
        <f t="shared" si="0"/>
        <v>218759.9</v>
      </c>
      <c r="M13" s="40">
        <f t="shared" si="0"/>
        <v>229512.33123091847</v>
      </c>
      <c r="N13" s="40">
        <f t="shared" si="0"/>
        <v>200735.32425715658</v>
      </c>
      <c r="O13" s="41">
        <f t="shared" si="0"/>
        <v>205394.82837015315</v>
      </c>
      <c r="P13" s="41">
        <f t="shared" si="0"/>
        <v>207489.82183249888</v>
      </c>
      <c r="Q13" s="39">
        <f t="shared" si="0"/>
        <v>207014.686501141</v>
      </c>
      <c r="R13" s="40">
        <f t="shared" si="0"/>
        <v>203027.47797928093</v>
      </c>
      <c r="S13" s="41">
        <f t="shared" si="0"/>
        <v>209247.10156740487</v>
      </c>
      <c r="T13" s="41">
        <f t="shared" si="0"/>
        <v>205194.26576776558</v>
      </c>
      <c r="U13" s="39">
        <f t="shared" si="0"/>
        <v>0</v>
      </c>
    </row>
    <row r="14" spans="1:21" ht="54" x14ac:dyDescent="0.3">
      <c r="A14" s="388"/>
      <c r="B14" s="22"/>
      <c r="C14" s="388"/>
      <c r="D14" s="23"/>
      <c r="E14" s="23" t="s">
        <v>19</v>
      </c>
      <c r="F14" s="40"/>
      <c r="G14" s="40"/>
      <c r="H14" s="40"/>
      <c r="I14" s="40">
        <f t="shared" si="0"/>
        <v>64746.6</v>
      </c>
      <c r="J14" s="40">
        <f t="shared" si="0"/>
        <v>61518</v>
      </c>
      <c r="K14" s="40">
        <f t="shared" si="0"/>
        <v>52876.800000000003</v>
      </c>
      <c r="L14" s="40">
        <f t="shared" si="0"/>
        <v>56858.299999999996</v>
      </c>
      <c r="M14" s="40">
        <f t="shared" si="0"/>
        <v>61404.614934587829</v>
      </c>
      <c r="N14" s="40">
        <f t="shared" si="0"/>
        <v>55706.453621603265</v>
      </c>
      <c r="O14" s="41">
        <f t="shared" si="0"/>
        <v>58947.39468919194</v>
      </c>
      <c r="P14" s="41">
        <f t="shared" si="0"/>
        <v>57947.607899166353</v>
      </c>
      <c r="Q14" s="39">
        <f t="shared" si="0"/>
        <v>59976.217584442718</v>
      </c>
      <c r="R14" s="40">
        <f t="shared" si="0"/>
        <v>57872.318489421203</v>
      </c>
      <c r="S14" s="41">
        <f t="shared" si="0"/>
        <v>62033.432765558086</v>
      </c>
      <c r="T14" s="41">
        <f t="shared" si="0"/>
        <v>65853.043432445702</v>
      </c>
      <c r="U14" s="39">
        <f t="shared" si="0"/>
        <v>0</v>
      </c>
    </row>
    <row r="15" spans="1:21" ht="36.5" thickBot="1" x14ac:dyDescent="0.35">
      <c r="A15" s="388"/>
      <c r="B15" s="22"/>
      <c r="C15" s="389"/>
      <c r="D15" s="31"/>
      <c r="E15" s="31" t="s">
        <v>20</v>
      </c>
      <c r="F15" s="42"/>
      <c r="G15" s="42"/>
      <c r="H15" s="42"/>
      <c r="I15" s="42">
        <f t="shared" si="0"/>
        <v>379080.89999999997</v>
      </c>
      <c r="J15" s="42">
        <f t="shared" si="0"/>
        <v>366032.1</v>
      </c>
      <c r="K15" s="42">
        <f t="shared" si="0"/>
        <v>346636.79999999999</v>
      </c>
      <c r="L15" s="42">
        <f t="shared" si="0"/>
        <v>345004.6</v>
      </c>
      <c r="M15" s="42">
        <f t="shared" si="0"/>
        <v>369434.32263924152</v>
      </c>
      <c r="N15" s="42">
        <f t="shared" si="0"/>
        <v>343843.2826988615</v>
      </c>
      <c r="O15" s="43">
        <f t="shared" si="0"/>
        <v>310394.87516027631</v>
      </c>
      <c r="P15" s="43">
        <f t="shared" si="0"/>
        <v>318711.84344541497</v>
      </c>
      <c r="Q15" s="44">
        <f t="shared" si="0"/>
        <v>354053.15541783924</v>
      </c>
      <c r="R15" s="42">
        <f t="shared" si="0"/>
        <v>337746.64561039256</v>
      </c>
      <c r="S15" s="43">
        <f t="shared" si="0"/>
        <v>310167.16382779041</v>
      </c>
      <c r="T15" s="43">
        <f t="shared" si="0"/>
        <v>334991.5687650498</v>
      </c>
      <c r="U15" s="44">
        <f t="shared" si="0"/>
        <v>0</v>
      </c>
    </row>
    <row r="16" spans="1:21" ht="37.5" customHeight="1" x14ac:dyDescent="0.3">
      <c r="A16" s="378" t="s">
        <v>23</v>
      </c>
      <c r="B16" s="45" t="s">
        <v>13</v>
      </c>
      <c r="C16" s="378" t="s">
        <v>14</v>
      </c>
      <c r="D16" s="46" t="s">
        <v>242</v>
      </c>
      <c r="E16" s="46" t="s">
        <v>15</v>
      </c>
      <c r="F16" s="16"/>
      <c r="G16" s="17"/>
      <c r="H16" s="17"/>
      <c r="I16" s="18">
        <v>6.7000000000000004E-2</v>
      </c>
      <c r="J16" s="16">
        <v>7.0999999999999994E-2</v>
      </c>
      <c r="K16" s="17">
        <v>6.8000000000000005E-2</v>
      </c>
      <c r="L16" s="17">
        <v>6.4000000000000001E-2</v>
      </c>
      <c r="M16" s="18">
        <v>5.7000000000000002E-2</v>
      </c>
      <c r="N16" s="16">
        <v>6.3E-2</v>
      </c>
      <c r="O16" s="17">
        <v>6.0999999999999999E-2</v>
      </c>
      <c r="P16" s="17">
        <v>7.3999999999999996E-2</v>
      </c>
      <c r="Q16" s="18">
        <v>6.4000000000000001E-2</v>
      </c>
      <c r="R16" s="16">
        <v>6.9000000000000006E-2</v>
      </c>
      <c r="S16" s="20">
        <v>6.7000000000000004E-2</v>
      </c>
      <c r="T16" s="20">
        <v>7.8E-2</v>
      </c>
      <c r="U16" s="21">
        <v>7.8E-2</v>
      </c>
    </row>
    <row r="17" spans="1:23" ht="72" x14ac:dyDescent="0.3">
      <c r="A17" s="379"/>
      <c r="B17" s="47"/>
      <c r="C17" s="379"/>
      <c r="D17" s="48"/>
      <c r="E17" s="48" t="s">
        <v>16</v>
      </c>
      <c r="F17" s="24"/>
      <c r="G17" s="25"/>
      <c r="H17" s="25"/>
      <c r="I17" s="26">
        <v>0.14799999999999999</v>
      </c>
      <c r="J17" s="24">
        <v>0.13900000000000001</v>
      </c>
      <c r="K17" s="25">
        <v>0.14299999999999999</v>
      </c>
      <c r="L17" s="25">
        <v>0.151</v>
      </c>
      <c r="M17" s="26">
        <v>0.14199999999999999</v>
      </c>
      <c r="N17" s="24">
        <v>0.16</v>
      </c>
      <c r="O17" s="25">
        <v>0.156</v>
      </c>
      <c r="P17" s="25">
        <v>0.153</v>
      </c>
      <c r="Q17" s="26">
        <v>0.154</v>
      </c>
      <c r="R17" s="24">
        <v>0.159</v>
      </c>
      <c r="S17" s="28">
        <v>0.157</v>
      </c>
      <c r="T17" s="28">
        <v>0.159</v>
      </c>
      <c r="U17" s="29">
        <v>0.16400000000000001</v>
      </c>
    </row>
    <row r="18" spans="1:23" ht="18" x14ac:dyDescent="0.3">
      <c r="A18" s="379"/>
      <c r="B18" s="47"/>
      <c r="C18" s="379"/>
      <c r="D18" s="48"/>
      <c r="E18" s="48" t="s">
        <v>17</v>
      </c>
      <c r="F18" s="24"/>
      <c r="G18" s="25"/>
      <c r="H18" s="25"/>
      <c r="I18" s="26">
        <v>0.20699999999999999</v>
      </c>
      <c r="J18" s="24">
        <v>0.23200000000000001</v>
      </c>
      <c r="K18" s="25">
        <v>0.23100000000000001</v>
      </c>
      <c r="L18" s="25">
        <v>0.21299999999999999</v>
      </c>
      <c r="M18" s="26">
        <v>0.215</v>
      </c>
      <c r="N18" s="24">
        <v>0.23799999999999999</v>
      </c>
      <c r="O18" s="25">
        <v>0.23599999999999999</v>
      </c>
      <c r="P18" s="25">
        <v>0.224</v>
      </c>
      <c r="Q18" s="26">
        <v>0.216</v>
      </c>
      <c r="R18" s="24">
        <v>0.223</v>
      </c>
      <c r="S18" s="28">
        <v>0.23</v>
      </c>
      <c r="T18" s="28">
        <v>0.20799999999999999</v>
      </c>
      <c r="U18" s="29">
        <v>0.21299999999999999</v>
      </c>
    </row>
    <row r="19" spans="1:23" ht="36" x14ac:dyDescent="0.3">
      <c r="A19" s="379"/>
      <c r="B19" s="47"/>
      <c r="C19" s="379"/>
      <c r="D19" s="48"/>
      <c r="E19" s="49" t="s">
        <v>18</v>
      </c>
      <c r="F19" s="24"/>
      <c r="G19" s="25"/>
      <c r="H19" s="28"/>
      <c r="I19" s="29">
        <v>0.221</v>
      </c>
      <c r="J19" s="24">
        <v>0.222</v>
      </c>
      <c r="K19" s="25">
        <v>0.22600000000000001</v>
      </c>
      <c r="L19" s="28">
        <v>0.23200000000000001</v>
      </c>
      <c r="M19" s="29">
        <v>0.23200000000000001</v>
      </c>
      <c r="N19" s="27">
        <v>0.20699999999999999</v>
      </c>
      <c r="O19" s="28">
        <v>0.221</v>
      </c>
      <c r="P19" s="28">
        <v>0.219</v>
      </c>
      <c r="Q19" s="29">
        <v>0.219</v>
      </c>
      <c r="R19" s="27">
        <v>0.219</v>
      </c>
      <c r="S19" s="28">
        <v>0.22900000000000001</v>
      </c>
      <c r="T19" s="28">
        <v>0.216</v>
      </c>
      <c r="U19" s="29">
        <v>0.2</v>
      </c>
    </row>
    <row r="20" spans="1:23" ht="54" x14ac:dyDescent="0.3">
      <c r="A20" s="379"/>
      <c r="B20" s="47"/>
      <c r="C20" s="379"/>
      <c r="D20" s="48"/>
      <c r="E20" s="49" t="s">
        <v>19</v>
      </c>
      <c r="F20" s="24"/>
      <c r="G20" s="25"/>
      <c r="H20" s="28"/>
      <c r="I20" s="29">
        <v>5.6000000000000001E-2</v>
      </c>
      <c r="J20" s="24">
        <v>5.1999999999999998E-2</v>
      </c>
      <c r="K20" s="25">
        <v>4.2000000000000003E-2</v>
      </c>
      <c r="L20" s="28">
        <v>4.9000000000000002E-2</v>
      </c>
      <c r="M20" s="29">
        <v>5.2999999999999999E-2</v>
      </c>
      <c r="N20" s="27">
        <v>4.7E-2</v>
      </c>
      <c r="O20" s="28">
        <v>5.5E-2</v>
      </c>
      <c r="P20" s="28">
        <v>5.5E-2</v>
      </c>
      <c r="Q20" s="29">
        <v>5.5E-2</v>
      </c>
      <c r="R20" s="27">
        <v>4.9000000000000002E-2</v>
      </c>
      <c r="S20" s="28">
        <v>5.5E-2</v>
      </c>
      <c r="T20" s="28">
        <v>6.6000000000000003E-2</v>
      </c>
      <c r="U20" s="29">
        <v>6.7000000000000004E-2</v>
      </c>
    </row>
    <row r="21" spans="1:23" ht="36" x14ac:dyDescent="0.3">
      <c r="A21" s="379"/>
      <c r="B21" s="47"/>
      <c r="C21" s="380"/>
      <c r="D21" s="50"/>
      <c r="E21" s="50" t="s">
        <v>20</v>
      </c>
      <c r="F21" s="32"/>
      <c r="G21" s="33"/>
      <c r="H21" s="33"/>
      <c r="I21" s="34">
        <v>0.30099999999999999</v>
      </c>
      <c r="J21" s="32">
        <v>0.28399999999999997</v>
      </c>
      <c r="K21" s="33">
        <v>0.28999999999999998</v>
      </c>
      <c r="L21" s="33">
        <v>0.29099999999999998</v>
      </c>
      <c r="M21" s="34">
        <v>0.30099999999999999</v>
      </c>
      <c r="N21" s="35">
        <v>0.28499999999999998</v>
      </c>
      <c r="O21" s="33">
        <v>0.27100000000000002</v>
      </c>
      <c r="P21" s="33">
        <v>0.27500000000000002</v>
      </c>
      <c r="Q21" s="34">
        <v>0.29199999999999998</v>
      </c>
      <c r="R21" s="35">
        <v>0.28100000000000003</v>
      </c>
      <c r="S21" s="37">
        <v>0.26200000000000001</v>
      </c>
      <c r="T21" s="37">
        <v>0.27300000000000002</v>
      </c>
      <c r="U21" s="38">
        <v>0.27800000000000002</v>
      </c>
    </row>
    <row r="22" spans="1:23" ht="37.5" customHeight="1" x14ac:dyDescent="0.3">
      <c r="A22" s="379"/>
      <c r="B22" s="47"/>
      <c r="C22" s="379" t="s">
        <v>21</v>
      </c>
      <c r="D22" s="48" t="s">
        <v>242</v>
      </c>
      <c r="E22" s="48" t="s">
        <v>22</v>
      </c>
      <c r="F22" s="39"/>
      <c r="G22" s="39"/>
      <c r="H22" s="39"/>
      <c r="I22" s="39">
        <f>'[1]נתונים מרכזיים '!G41+'[1]נתונים מרכזיים '!G43</f>
        <v>764600</v>
      </c>
      <c r="J22" s="39">
        <f>'[1]נתונים מרכזיים '!H41+'[1]נתונים מרכזיים '!H43</f>
        <v>760900</v>
      </c>
      <c r="K22" s="39">
        <f>'[1]נתונים מרכזיים '!I41+'[1]נתונים מרכזיים '!I43</f>
        <v>747900</v>
      </c>
      <c r="L22" s="39">
        <f>'[1]נתונים מרכזיים '!J41+'[1]נתונים מרכזיים '!J43</f>
        <v>735000</v>
      </c>
      <c r="M22" s="39">
        <f>'[1]נתונים מרכזיים '!K41+'[1]נתונים מרכזיים '!K43</f>
        <v>741740.70498428377</v>
      </c>
      <c r="N22" s="39">
        <f>'[1]נתונים מרכזיים '!L41</f>
        <v>702659.5275639249</v>
      </c>
      <c r="O22" s="39">
        <f>'[1]נתונים מרכזיים '!M41</f>
        <v>665205.96362425049</v>
      </c>
      <c r="P22" s="39">
        <f>'[1]נתונים מרכזיים '!N41</f>
        <v>659054.60877457587</v>
      </c>
      <c r="Q22" s="39">
        <f>'[1]נתונים מרכזיים '!O41</f>
        <v>674607.45925925928</v>
      </c>
      <c r="R22" s="39">
        <f>'[1]נתונים מרכזיים '!P41</f>
        <v>658943.59556368261</v>
      </c>
      <c r="S22" s="39">
        <f>'[1]נתונים מרכזיים '!Q41</f>
        <v>639128.76271776995</v>
      </c>
      <c r="T22" s="39">
        <f>'[1]נתונים מרכזיים '!R41</f>
        <v>641472.94446548447</v>
      </c>
      <c r="U22" s="39">
        <f>'[1]נתונים מרכזיים '!S41</f>
        <v>0</v>
      </c>
      <c r="V22" s="51">
        <f>J22-N22</f>
        <v>58240.472436075099</v>
      </c>
      <c r="W22" s="51">
        <f t="shared" ref="W22:W28" si="1">AVERAGE(J22:M22)-AVERAGE(N22:Q22)</f>
        <v>71003.286440568278</v>
      </c>
    </row>
    <row r="23" spans="1:23" ht="36" x14ac:dyDescent="0.3">
      <c r="A23" s="379"/>
      <c r="B23" s="47"/>
      <c r="C23" s="379"/>
      <c r="D23" s="48"/>
      <c r="E23" s="48" t="s">
        <v>15</v>
      </c>
      <c r="F23" s="40"/>
      <c r="G23" s="40"/>
      <c r="H23" s="40"/>
      <c r="I23" s="40">
        <f t="shared" ref="I23:U28" si="2">I$22*I16</f>
        <v>51228.200000000004</v>
      </c>
      <c r="J23" s="40">
        <f t="shared" si="2"/>
        <v>54023.899999999994</v>
      </c>
      <c r="K23" s="40">
        <f t="shared" si="2"/>
        <v>50857.200000000004</v>
      </c>
      <c r="L23" s="40">
        <f t="shared" si="2"/>
        <v>47040</v>
      </c>
      <c r="M23" s="40">
        <f t="shared" si="2"/>
        <v>42279.220184104175</v>
      </c>
      <c r="N23" s="40">
        <f t="shared" si="2"/>
        <v>44267.55023652727</v>
      </c>
      <c r="O23" s="41">
        <f t="shared" si="2"/>
        <v>40577.563781079276</v>
      </c>
      <c r="P23" s="41">
        <f t="shared" si="2"/>
        <v>48770.041049318614</v>
      </c>
      <c r="Q23" s="39">
        <f t="shared" si="2"/>
        <v>43174.877392592593</v>
      </c>
      <c r="R23" s="40">
        <f t="shared" si="2"/>
        <v>45467.108093894101</v>
      </c>
      <c r="S23" s="41">
        <f t="shared" si="2"/>
        <v>42821.627102090592</v>
      </c>
      <c r="T23" s="41">
        <f t="shared" si="2"/>
        <v>50034.889668307791</v>
      </c>
      <c r="U23" s="39">
        <f t="shared" si="2"/>
        <v>0</v>
      </c>
      <c r="V23" s="51">
        <f t="shared" ref="V23:V41" si="3">J23-N23</f>
        <v>9756.3497634727246</v>
      </c>
      <c r="W23" s="51">
        <f t="shared" si="1"/>
        <v>4352.5719311466019</v>
      </c>
    </row>
    <row r="24" spans="1:23" ht="72" x14ac:dyDescent="0.3">
      <c r="A24" s="379"/>
      <c r="B24" s="47"/>
      <c r="C24" s="379"/>
      <c r="D24" s="48"/>
      <c r="E24" s="48" t="s">
        <v>16</v>
      </c>
      <c r="F24" s="40"/>
      <c r="G24" s="40"/>
      <c r="H24" s="40"/>
      <c r="I24" s="40">
        <f t="shared" si="2"/>
        <v>113160.79999999999</v>
      </c>
      <c r="J24" s="40">
        <f t="shared" si="2"/>
        <v>105765.1</v>
      </c>
      <c r="K24" s="40">
        <f t="shared" si="2"/>
        <v>106949.7</v>
      </c>
      <c r="L24" s="40">
        <f t="shared" si="2"/>
        <v>110985</v>
      </c>
      <c r="M24" s="40">
        <f t="shared" si="2"/>
        <v>105327.18010776829</v>
      </c>
      <c r="N24" s="40">
        <f t="shared" si="2"/>
        <v>112425.52441022798</v>
      </c>
      <c r="O24" s="41">
        <f t="shared" si="2"/>
        <v>103772.13032538307</v>
      </c>
      <c r="P24" s="41">
        <f t="shared" si="2"/>
        <v>100835.3551425101</v>
      </c>
      <c r="Q24" s="39">
        <f t="shared" si="2"/>
        <v>103889.54872592592</v>
      </c>
      <c r="R24" s="40">
        <f t="shared" si="2"/>
        <v>104772.03169462553</v>
      </c>
      <c r="S24" s="41">
        <f t="shared" si="2"/>
        <v>100343.21574668988</v>
      </c>
      <c r="T24" s="41">
        <f t="shared" si="2"/>
        <v>101994.19817001204</v>
      </c>
      <c r="U24" s="39">
        <f t="shared" si="2"/>
        <v>0</v>
      </c>
      <c r="V24" s="51">
        <f t="shared" si="3"/>
        <v>-6660.4244102279772</v>
      </c>
      <c r="W24" s="51">
        <f t="shared" si="1"/>
        <v>2026.1053759303031</v>
      </c>
    </row>
    <row r="25" spans="1:23" ht="18" x14ac:dyDescent="0.3">
      <c r="A25" s="379"/>
      <c r="B25" s="47"/>
      <c r="C25" s="379"/>
      <c r="D25" s="48"/>
      <c r="E25" s="48" t="s">
        <v>17</v>
      </c>
      <c r="F25" s="40"/>
      <c r="G25" s="40"/>
      <c r="H25" s="40"/>
      <c r="I25" s="40">
        <f t="shared" si="2"/>
        <v>158272.19999999998</v>
      </c>
      <c r="J25" s="40">
        <f t="shared" si="2"/>
        <v>176528.80000000002</v>
      </c>
      <c r="K25" s="40">
        <f t="shared" si="2"/>
        <v>172764.9</v>
      </c>
      <c r="L25" s="40">
        <f t="shared" si="2"/>
        <v>156555</v>
      </c>
      <c r="M25" s="40">
        <f t="shared" si="2"/>
        <v>159474.25157162102</v>
      </c>
      <c r="N25" s="40">
        <f t="shared" si="2"/>
        <v>167232.96756021411</v>
      </c>
      <c r="O25" s="41">
        <f t="shared" si="2"/>
        <v>156988.60741532312</v>
      </c>
      <c r="P25" s="41">
        <f t="shared" si="2"/>
        <v>147628.23236550498</v>
      </c>
      <c r="Q25" s="39">
        <f t="shared" si="2"/>
        <v>145715.21119999999</v>
      </c>
      <c r="R25" s="40">
        <f t="shared" si="2"/>
        <v>146944.42181070123</v>
      </c>
      <c r="S25" s="41">
        <f t="shared" si="2"/>
        <v>146999.6154250871</v>
      </c>
      <c r="T25" s="41">
        <f t="shared" si="2"/>
        <v>133426.37244882077</v>
      </c>
      <c r="U25" s="39">
        <f t="shared" si="2"/>
        <v>0</v>
      </c>
      <c r="V25" s="51">
        <f t="shared" si="3"/>
        <v>9295.8324397859105</v>
      </c>
      <c r="W25" s="51">
        <f t="shared" si="1"/>
        <v>11939.483257644693</v>
      </c>
    </row>
    <row r="26" spans="1:23" ht="36" x14ac:dyDescent="0.3">
      <c r="A26" s="379"/>
      <c r="B26" s="47"/>
      <c r="C26" s="379"/>
      <c r="D26" s="48"/>
      <c r="E26" s="48" t="s">
        <v>18</v>
      </c>
      <c r="F26" s="40"/>
      <c r="G26" s="40"/>
      <c r="H26" s="40"/>
      <c r="I26" s="40">
        <f t="shared" si="2"/>
        <v>168976.6</v>
      </c>
      <c r="J26" s="40">
        <f t="shared" si="2"/>
        <v>168919.8</v>
      </c>
      <c r="K26" s="40">
        <f t="shared" si="2"/>
        <v>169025.4</v>
      </c>
      <c r="L26" s="40">
        <f t="shared" si="2"/>
        <v>170520</v>
      </c>
      <c r="M26" s="40">
        <f t="shared" si="2"/>
        <v>172083.84355635385</v>
      </c>
      <c r="N26" s="40">
        <f t="shared" si="2"/>
        <v>145450.52220573244</v>
      </c>
      <c r="O26" s="41">
        <f t="shared" si="2"/>
        <v>147010.51796095935</v>
      </c>
      <c r="P26" s="41">
        <f t="shared" si="2"/>
        <v>144332.95932163211</v>
      </c>
      <c r="Q26" s="39">
        <f t="shared" si="2"/>
        <v>147739.03357777779</v>
      </c>
      <c r="R26" s="40">
        <f t="shared" si="2"/>
        <v>144308.64742844648</v>
      </c>
      <c r="S26" s="41">
        <f t="shared" si="2"/>
        <v>146360.48666236934</v>
      </c>
      <c r="T26" s="41">
        <f t="shared" si="2"/>
        <v>138558.15600454464</v>
      </c>
      <c r="U26" s="39">
        <f t="shared" si="2"/>
        <v>0</v>
      </c>
      <c r="V26" s="51">
        <f t="shared" si="3"/>
        <v>23469.277794267546</v>
      </c>
      <c r="W26" s="51">
        <f t="shared" si="1"/>
        <v>24004.002622563043</v>
      </c>
    </row>
    <row r="27" spans="1:23" ht="54" x14ac:dyDescent="0.3">
      <c r="A27" s="379"/>
      <c r="B27" s="47"/>
      <c r="C27" s="379"/>
      <c r="D27" s="48"/>
      <c r="E27" s="48" t="s">
        <v>19</v>
      </c>
      <c r="F27" s="40"/>
      <c r="G27" s="40"/>
      <c r="H27" s="40"/>
      <c r="I27" s="40">
        <f t="shared" si="2"/>
        <v>42817.599999999999</v>
      </c>
      <c r="J27" s="40">
        <f t="shared" si="2"/>
        <v>39566.799999999996</v>
      </c>
      <c r="K27" s="40">
        <f t="shared" si="2"/>
        <v>31411.800000000003</v>
      </c>
      <c r="L27" s="40">
        <f t="shared" si="2"/>
        <v>36015</v>
      </c>
      <c r="M27" s="40">
        <f t="shared" si="2"/>
        <v>39312.257364167039</v>
      </c>
      <c r="N27" s="40">
        <f t="shared" si="2"/>
        <v>33024.997795504467</v>
      </c>
      <c r="O27" s="41">
        <f t="shared" si="2"/>
        <v>36586.327999333778</v>
      </c>
      <c r="P27" s="41">
        <f t="shared" si="2"/>
        <v>36248.003482601671</v>
      </c>
      <c r="Q27" s="39">
        <f t="shared" si="2"/>
        <v>37103.410259259261</v>
      </c>
      <c r="R27" s="40">
        <f t="shared" si="2"/>
        <v>32288.236182620451</v>
      </c>
      <c r="S27" s="41">
        <f t="shared" si="2"/>
        <v>35152.081949477346</v>
      </c>
      <c r="T27" s="41">
        <f t="shared" si="2"/>
        <v>42337.214334721975</v>
      </c>
      <c r="U27" s="39">
        <f t="shared" si="2"/>
        <v>0</v>
      </c>
      <c r="V27" s="51">
        <f t="shared" si="3"/>
        <v>6541.8022044955287</v>
      </c>
      <c r="W27" s="51">
        <f t="shared" si="1"/>
        <v>835.77945686697058</v>
      </c>
    </row>
    <row r="28" spans="1:23" ht="36.5" thickBot="1" x14ac:dyDescent="0.35">
      <c r="A28" s="379"/>
      <c r="B28" s="47"/>
      <c r="C28" s="380"/>
      <c r="D28" s="50"/>
      <c r="E28" s="50" t="s">
        <v>20</v>
      </c>
      <c r="F28" s="42"/>
      <c r="G28" s="42"/>
      <c r="H28" s="42"/>
      <c r="I28" s="42">
        <f t="shared" si="2"/>
        <v>230144.6</v>
      </c>
      <c r="J28" s="42">
        <f t="shared" si="2"/>
        <v>216095.59999999998</v>
      </c>
      <c r="K28" s="42">
        <f t="shared" si="2"/>
        <v>216890.99999999997</v>
      </c>
      <c r="L28" s="42">
        <f t="shared" si="2"/>
        <v>213885</v>
      </c>
      <c r="M28" s="42">
        <f t="shared" si="2"/>
        <v>223263.95220026941</v>
      </c>
      <c r="N28" s="42">
        <f t="shared" si="2"/>
        <v>200257.96535571857</v>
      </c>
      <c r="O28" s="43">
        <f t="shared" si="2"/>
        <v>180270.81614217188</v>
      </c>
      <c r="P28" s="43">
        <f t="shared" si="2"/>
        <v>181240.01741300838</v>
      </c>
      <c r="Q28" s="44">
        <f t="shared" si="2"/>
        <v>196985.3781037037</v>
      </c>
      <c r="R28" s="42">
        <f t="shared" si="2"/>
        <v>185163.15035339483</v>
      </c>
      <c r="S28" s="43">
        <f t="shared" si="2"/>
        <v>167451.73583205574</v>
      </c>
      <c r="T28" s="43">
        <f t="shared" si="2"/>
        <v>175122.11383907727</v>
      </c>
      <c r="U28" s="44">
        <f t="shared" si="2"/>
        <v>0</v>
      </c>
      <c r="V28" s="51">
        <f t="shared" si="3"/>
        <v>15837.63464428141</v>
      </c>
      <c r="W28" s="51">
        <f t="shared" si="1"/>
        <v>27845.34379641671</v>
      </c>
    </row>
    <row r="29" spans="1:23" ht="37.5" customHeight="1" x14ac:dyDescent="0.3">
      <c r="A29" s="381" t="s">
        <v>24</v>
      </c>
      <c r="B29" s="52" t="s">
        <v>13</v>
      </c>
      <c r="C29" s="381" t="s">
        <v>14</v>
      </c>
      <c r="D29" s="53" t="s">
        <v>242</v>
      </c>
      <c r="E29" s="53" t="s">
        <v>15</v>
      </c>
      <c r="F29" s="16"/>
      <c r="G29" s="17"/>
      <c r="H29" s="17"/>
      <c r="I29" s="21">
        <v>5.2999999999999999E-2</v>
      </c>
      <c r="J29" s="16">
        <v>6.8000000000000005E-2</v>
      </c>
      <c r="K29" s="17">
        <v>3.9E-2</v>
      </c>
      <c r="L29" s="17">
        <v>3.5999999999999997E-2</v>
      </c>
      <c r="M29" s="21">
        <v>4.2999999999999997E-2</v>
      </c>
      <c r="N29" s="19">
        <v>5.1999999999999998E-2</v>
      </c>
      <c r="O29" s="20">
        <v>5.1999999999999998E-2</v>
      </c>
      <c r="P29" s="20">
        <v>5.7000000000000002E-2</v>
      </c>
      <c r="Q29" s="21">
        <v>6.8000000000000005E-2</v>
      </c>
      <c r="R29" s="19">
        <v>6.2E-2</v>
      </c>
      <c r="S29" s="20">
        <v>5.5E-2</v>
      </c>
      <c r="T29" s="20">
        <v>5.0999999999999997E-2</v>
      </c>
      <c r="U29" s="21">
        <v>4.7E-2</v>
      </c>
      <c r="V29" s="51"/>
      <c r="W29" s="51"/>
    </row>
    <row r="30" spans="1:23" ht="36" x14ac:dyDescent="0.3">
      <c r="A30" s="382"/>
      <c r="B30" s="54"/>
      <c r="C30" s="382"/>
      <c r="D30" s="55"/>
      <c r="E30" s="55" t="s">
        <v>25</v>
      </c>
      <c r="F30" s="24"/>
      <c r="G30" s="25"/>
      <c r="H30" s="25"/>
      <c r="I30" s="29">
        <v>6.5000000000000002E-2</v>
      </c>
      <c r="J30" s="24">
        <v>5.7000000000000002E-2</v>
      </c>
      <c r="K30" s="25">
        <v>0.06</v>
      </c>
      <c r="L30" s="25">
        <v>6.7000000000000004E-2</v>
      </c>
      <c r="M30" s="29">
        <v>6.4000000000000001E-2</v>
      </c>
      <c r="N30" s="27">
        <v>5.8000000000000003E-2</v>
      </c>
      <c r="O30" s="28">
        <v>0.06</v>
      </c>
      <c r="P30" s="28">
        <v>6.8000000000000005E-2</v>
      </c>
      <c r="Q30" s="29">
        <v>5.2999999999999999E-2</v>
      </c>
      <c r="R30" s="27">
        <v>5.8999999999999997E-2</v>
      </c>
      <c r="S30" s="28">
        <v>5.7000000000000002E-2</v>
      </c>
      <c r="T30" s="28">
        <v>6.5000000000000002E-2</v>
      </c>
      <c r="U30" s="29">
        <v>6.4000000000000001E-2</v>
      </c>
      <c r="V30" s="51"/>
      <c r="W30" s="51"/>
    </row>
    <row r="31" spans="1:23" ht="18.5" thickBot="1" x14ac:dyDescent="0.35">
      <c r="A31" s="382"/>
      <c r="B31" s="54"/>
      <c r="C31" s="382"/>
      <c r="D31" s="55"/>
      <c r="E31" s="55" t="s">
        <v>17</v>
      </c>
      <c r="F31" s="24"/>
      <c r="G31" s="25"/>
      <c r="H31" s="25"/>
      <c r="I31" s="29">
        <v>0.03</v>
      </c>
      <c r="J31" s="24">
        <v>2.8000000000000001E-2</v>
      </c>
      <c r="K31" s="25">
        <v>3.3000000000000002E-2</v>
      </c>
      <c r="L31" s="25">
        <v>4.1000000000000002E-2</v>
      </c>
      <c r="M31" s="29">
        <v>3.2000000000000001E-2</v>
      </c>
      <c r="N31" s="27">
        <v>2.5999999999999999E-2</v>
      </c>
      <c r="O31" s="28">
        <v>3.6999999999999998E-2</v>
      </c>
      <c r="P31" s="28">
        <v>3.5999999999999997E-2</v>
      </c>
      <c r="Q31" s="29">
        <v>4.1000000000000002E-2</v>
      </c>
      <c r="R31" s="27">
        <v>4.8000000000000001E-2</v>
      </c>
      <c r="S31" s="28">
        <v>5.8999999999999997E-2</v>
      </c>
      <c r="T31" s="28">
        <v>5.7000000000000002E-2</v>
      </c>
      <c r="U31" s="29">
        <v>6.9000000000000006E-2</v>
      </c>
      <c r="V31" s="51"/>
      <c r="W31" s="51"/>
    </row>
    <row r="32" spans="1:23" ht="36" x14ac:dyDescent="0.3">
      <c r="A32" s="382"/>
      <c r="B32" s="54"/>
      <c r="C32" s="382"/>
      <c r="D32" s="55"/>
      <c r="E32" s="56" t="s">
        <v>18</v>
      </c>
      <c r="F32" s="27"/>
      <c r="G32" s="17"/>
      <c r="H32" s="28"/>
      <c r="I32" s="29">
        <v>0.222</v>
      </c>
      <c r="J32" s="27">
        <v>0.214</v>
      </c>
      <c r="K32" s="17">
        <v>0.24</v>
      </c>
      <c r="L32" s="28">
        <v>0.21299999999999999</v>
      </c>
      <c r="M32" s="29">
        <v>0.216</v>
      </c>
      <c r="N32" s="27">
        <v>0.215</v>
      </c>
      <c r="O32" s="28">
        <v>0.23</v>
      </c>
      <c r="P32" s="28">
        <v>0.23100000000000001</v>
      </c>
      <c r="Q32" s="29">
        <v>0.2</v>
      </c>
      <c r="R32" s="27">
        <v>0.20200000000000001</v>
      </c>
      <c r="S32" s="28">
        <v>0.218</v>
      </c>
      <c r="T32" s="28">
        <v>0.21099999999999999</v>
      </c>
      <c r="U32" s="29">
        <v>0.21199999999999999</v>
      </c>
      <c r="V32" s="51"/>
      <c r="W32" s="51"/>
    </row>
    <row r="33" spans="1:23" ht="54" x14ac:dyDescent="0.3">
      <c r="A33" s="382"/>
      <c r="B33" s="54"/>
      <c r="C33" s="382"/>
      <c r="D33" s="55"/>
      <c r="E33" s="56" t="s">
        <v>19</v>
      </c>
      <c r="F33" s="27"/>
      <c r="G33" s="25"/>
      <c r="H33" s="28"/>
      <c r="I33" s="29">
        <v>8.1000000000000003E-2</v>
      </c>
      <c r="J33" s="27">
        <v>8.2000000000000003E-2</v>
      </c>
      <c r="K33" s="25">
        <v>8.7999999999999995E-2</v>
      </c>
      <c r="L33" s="28">
        <v>8.8999999999999996E-2</v>
      </c>
      <c r="M33" s="29">
        <v>8.5000000000000006E-2</v>
      </c>
      <c r="N33" s="27">
        <v>8.8999999999999996E-2</v>
      </c>
      <c r="O33" s="28">
        <v>0.09</v>
      </c>
      <c r="P33" s="28">
        <v>8.4000000000000005E-2</v>
      </c>
      <c r="Q33" s="29">
        <v>8.1000000000000003E-2</v>
      </c>
      <c r="R33" s="27">
        <v>8.8999999999999996E-2</v>
      </c>
      <c r="S33" s="28">
        <v>9.5000000000000001E-2</v>
      </c>
      <c r="T33" s="28">
        <v>7.9000000000000001E-2</v>
      </c>
      <c r="U33" s="29">
        <v>7.4999999999999997E-2</v>
      </c>
      <c r="V33" s="51"/>
      <c r="W33" s="51"/>
    </row>
    <row r="34" spans="1:23" ht="36" x14ac:dyDescent="0.3">
      <c r="A34" s="382"/>
      <c r="B34" s="54"/>
      <c r="C34" s="383"/>
      <c r="D34" s="57"/>
      <c r="E34" s="57" t="s">
        <v>20</v>
      </c>
      <c r="F34" s="58"/>
      <c r="G34" s="33"/>
      <c r="H34" s="33"/>
      <c r="I34" s="38">
        <v>0.54900000000000004</v>
      </c>
      <c r="J34" s="58">
        <v>0.55100000000000005</v>
      </c>
      <c r="K34" s="33">
        <v>0.54</v>
      </c>
      <c r="L34" s="33">
        <v>0.55400000000000005</v>
      </c>
      <c r="M34" s="38">
        <v>0.56000000000000005</v>
      </c>
      <c r="N34" s="36">
        <v>0.56000000000000005</v>
      </c>
      <c r="O34" s="37">
        <v>0.53100000000000003</v>
      </c>
      <c r="P34" s="37">
        <v>0.52400000000000002</v>
      </c>
      <c r="Q34" s="38">
        <v>0.55700000000000005</v>
      </c>
      <c r="R34" s="36">
        <v>0.54</v>
      </c>
      <c r="S34" s="37">
        <v>0.51600000000000001</v>
      </c>
      <c r="T34" s="37">
        <v>0.53700000000000003</v>
      </c>
      <c r="U34" s="38">
        <v>0.53300000000000003</v>
      </c>
      <c r="V34" s="51"/>
      <c r="W34" s="51"/>
    </row>
    <row r="35" spans="1:23" ht="37.5" customHeight="1" x14ac:dyDescent="0.3">
      <c r="A35" s="382"/>
      <c r="B35" s="54"/>
      <c r="C35" s="382" t="s">
        <v>21</v>
      </c>
      <c r="D35" s="55" t="s">
        <v>242</v>
      </c>
      <c r="E35" s="55" t="s">
        <v>22</v>
      </c>
      <c r="F35" s="59"/>
      <c r="G35" s="59"/>
      <c r="H35" s="59"/>
      <c r="I35" s="59">
        <f>'[1]נתונים מרכזיים '!G24+'[1]נתונים מרכזיים '!G26</f>
        <v>279700</v>
      </c>
      <c r="J35" s="59">
        <f>'[1]נתונים מרכזיים '!H24+'[1]נתונים מרכזיים '!H26</f>
        <v>264400</v>
      </c>
      <c r="K35" s="59">
        <f>'[1]נתונים מרכזיים '!I24+'[1]נתונים מרכזיים '!I26</f>
        <v>250200</v>
      </c>
      <c r="L35" s="59">
        <f>'[1]נתונים מרכזיים '!J24+'[1]נתונים מרכזיים '!J26</f>
        <v>251400</v>
      </c>
      <c r="M35" s="59">
        <f>'[1]נתונים מרכזיים '!K24+'[1]נתונים מרכזיים '!K26</f>
        <v>264892.32673027093</v>
      </c>
      <c r="N35" s="59">
        <f>'[1]נתונים מרכזיים '!L24</f>
        <v>235588.66936026933</v>
      </c>
      <c r="O35" s="59">
        <f>'[1]נתונים מרכזיים '!M24</f>
        <v>235348.87839437358</v>
      </c>
      <c r="P35" s="59">
        <f>'[1]נתונים מרכזיים '!N24</f>
        <v>254626.75630875243</v>
      </c>
      <c r="Q35" s="59">
        <f>'[1]נתונים מרכזיים '!O24</f>
        <v>270774.68887691351</v>
      </c>
      <c r="R35" s="59">
        <f>'[1]נתונים מרכזיים '!P24</f>
        <v>266492.43704977963</v>
      </c>
      <c r="S35" s="59">
        <f>'[1]נתונים מרכזיים '!Q24</f>
        <v>262557.06811145513</v>
      </c>
      <c r="T35" s="59">
        <f>'[1]נתונים מרכזיים '!R24</f>
        <v>280269.88933807629</v>
      </c>
      <c r="U35" s="59">
        <f>'[1]נתונים מרכזיים '!S24</f>
        <v>0</v>
      </c>
      <c r="V35" s="51">
        <f t="shared" si="3"/>
        <v>28811.330639730673</v>
      </c>
      <c r="W35" s="51">
        <f t="shared" ref="W35:W41" si="4">AVERAGE(J35:M35)-AVERAGE(N35:Q35)</f>
        <v>8638.3334474904987</v>
      </c>
    </row>
    <row r="36" spans="1:23" ht="36" x14ac:dyDescent="0.3">
      <c r="A36" s="382"/>
      <c r="B36" s="54"/>
      <c r="C36" s="382"/>
      <c r="D36" s="55"/>
      <c r="E36" s="55" t="s">
        <v>15</v>
      </c>
      <c r="F36" s="42"/>
      <c r="G36" s="42"/>
      <c r="H36" s="42"/>
      <c r="I36" s="42">
        <f t="shared" ref="I36:N36" si="5">I35*I29</f>
        <v>14824.1</v>
      </c>
      <c r="J36" s="42">
        <f t="shared" si="5"/>
        <v>17979.2</v>
      </c>
      <c r="K36" s="42">
        <f t="shared" si="5"/>
        <v>9757.7999999999993</v>
      </c>
      <c r="L36" s="42">
        <f t="shared" si="5"/>
        <v>9050.4</v>
      </c>
      <c r="M36" s="42">
        <f t="shared" si="5"/>
        <v>11390.370049401648</v>
      </c>
      <c r="N36" s="42">
        <f t="shared" si="5"/>
        <v>12250.610806734005</v>
      </c>
      <c r="O36" s="41">
        <f t="shared" ref="O36:U41" si="6">O$35*O29</f>
        <v>12238.141676507425</v>
      </c>
      <c r="P36" s="41">
        <f t="shared" si="6"/>
        <v>14513.725109598889</v>
      </c>
      <c r="Q36" s="39">
        <f t="shared" si="6"/>
        <v>18412.678843630121</v>
      </c>
      <c r="R36" s="40">
        <f t="shared" si="6"/>
        <v>16522.531097086336</v>
      </c>
      <c r="S36" s="41">
        <f t="shared" si="6"/>
        <v>14440.638746130033</v>
      </c>
      <c r="T36" s="41">
        <f t="shared" si="6"/>
        <v>14293.764356241891</v>
      </c>
      <c r="U36" s="39">
        <f t="shared" si="6"/>
        <v>0</v>
      </c>
      <c r="V36" s="51">
        <f t="shared" si="3"/>
        <v>5728.5891932659961</v>
      </c>
      <c r="W36" s="51">
        <f t="shared" si="4"/>
        <v>-2309.3465967671982</v>
      </c>
    </row>
    <row r="37" spans="1:23" ht="72" x14ac:dyDescent="0.3">
      <c r="A37" s="382"/>
      <c r="B37" s="54"/>
      <c r="C37" s="382"/>
      <c r="D37" s="55"/>
      <c r="E37" s="55" t="s">
        <v>16</v>
      </c>
      <c r="F37" s="42"/>
      <c r="G37" s="42"/>
      <c r="H37" s="42"/>
      <c r="I37" s="42">
        <f t="shared" ref="I37:N37" si="7">I35*I30</f>
        <v>18180.5</v>
      </c>
      <c r="J37" s="42">
        <f t="shared" si="7"/>
        <v>15070.800000000001</v>
      </c>
      <c r="K37" s="42">
        <f t="shared" si="7"/>
        <v>15012</v>
      </c>
      <c r="L37" s="42">
        <f t="shared" si="7"/>
        <v>16843.8</v>
      </c>
      <c r="M37" s="42">
        <f t="shared" si="7"/>
        <v>16953.108910737341</v>
      </c>
      <c r="N37" s="42">
        <f t="shared" si="7"/>
        <v>13664.142822895621</v>
      </c>
      <c r="O37" s="41">
        <f t="shared" si="6"/>
        <v>14120.932703662414</v>
      </c>
      <c r="P37" s="41">
        <f t="shared" si="6"/>
        <v>17314.619428995167</v>
      </c>
      <c r="Q37" s="39">
        <f t="shared" si="6"/>
        <v>14351.058510476416</v>
      </c>
      <c r="R37" s="40">
        <f t="shared" si="6"/>
        <v>15723.053785936998</v>
      </c>
      <c r="S37" s="41">
        <f t="shared" si="6"/>
        <v>14965.752882352943</v>
      </c>
      <c r="T37" s="41">
        <f t="shared" si="6"/>
        <v>18217.542806974958</v>
      </c>
      <c r="U37" s="39">
        <f t="shared" si="6"/>
        <v>0</v>
      </c>
      <c r="V37" s="51">
        <f t="shared" si="3"/>
        <v>1406.65717710438</v>
      </c>
      <c r="W37" s="51">
        <f t="shared" si="4"/>
        <v>1107.2388611769311</v>
      </c>
    </row>
    <row r="38" spans="1:23" ht="18" x14ac:dyDescent="0.3">
      <c r="A38" s="382"/>
      <c r="B38" s="54"/>
      <c r="C38" s="382"/>
      <c r="D38" s="55"/>
      <c r="E38" s="55" t="s">
        <v>17</v>
      </c>
      <c r="F38" s="42"/>
      <c r="G38" s="42"/>
      <c r="H38" s="42"/>
      <c r="I38" s="42">
        <f t="shared" ref="I38:N38" si="8">I35*I31</f>
        <v>8391</v>
      </c>
      <c r="J38" s="42">
        <f t="shared" si="8"/>
        <v>7403.2</v>
      </c>
      <c r="K38" s="42">
        <f t="shared" si="8"/>
        <v>8256.6</v>
      </c>
      <c r="L38" s="42">
        <f t="shared" si="8"/>
        <v>10307.4</v>
      </c>
      <c r="M38" s="42">
        <f t="shared" si="8"/>
        <v>8476.5544553686705</v>
      </c>
      <c r="N38" s="42">
        <f t="shared" si="8"/>
        <v>6125.3054033670023</v>
      </c>
      <c r="O38" s="41">
        <f t="shared" si="6"/>
        <v>8707.9085005918223</v>
      </c>
      <c r="P38" s="41">
        <f t="shared" si="6"/>
        <v>9166.5632271150862</v>
      </c>
      <c r="Q38" s="39">
        <f t="shared" si="6"/>
        <v>11101.762243953455</v>
      </c>
      <c r="R38" s="40">
        <f t="shared" si="6"/>
        <v>12791.636978389422</v>
      </c>
      <c r="S38" s="41">
        <f t="shared" si="6"/>
        <v>15490.867018575851</v>
      </c>
      <c r="T38" s="41">
        <f t="shared" si="6"/>
        <v>15975.383692270349</v>
      </c>
      <c r="U38" s="39">
        <f t="shared" si="6"/>
        <v>0</v>
      </c>
      <c r="V38" s="51">
        <f t="shared" si="3"/>
        <v>1277.8945966329975</v>
      </c>
      <c r="W38" s="51">
        <f t="shared" si="4"/>
        <v>-164.4462299146744</v>
      </c>
    </row>
    <row r="39" spans="1:23" ht="36" x14ac:dyDescent="0.3">
      <c r="A39" s="382"/>
      <c r="B39" s="54"/>
      <c r="C39" s="382"/>
      <c r="D39" s="55"/>
      <c r="E39" s="55" t="s">
        <v>18</v>
      </c>
      <c r="F39" s="42"/>
      <c r="G39" s="42"/>
      <c r="H39" s="42"/>
      <c r="I39" s="42">
        <f t="shared" ref="I39:N39" si="9">I35*I32</f>
        <v>62093.4</v>
      </c>
      <c r="J39" s="42">
        <f t="shared" si="9"/>
        <v>56581.599999999999</v>
      </c>
      <c r="K39" s="42">
        <f t="shared" si="9"/>
        <v>60048</v>
      </c>
      <c r="L39" s="42">
        <f t="shared" si="9"/>
        <v>53548.2</v>
      </c>
      <c r="M39" s="42">
        <f t="shared" si="9"/>
        <v>57216.74257373852</v>
      </c>
      <c r="N39" s="42">
        <f t="shared" si="9"/>
        <v>50651.563912457903</v>
      </c>
      <c r="O39" s="41">
        <f t="shared" si="6"/>
        <v>54130.242030705922</v>
      </c>
      <c r="P39" s="41">
        <f t="shared" si="6"/>
        <v>58818.780707321814</v>
      </c>
      <c r="Q39" s="39">
        <f t="shared" si="6"/>
        <v>54154.937775382707</v>
      </c>
      <c r="R39" s="40">
        <f t="shared" si="6"/>
        <v>53831.47228405549</v>
      </c>
      <c r="S39" s="41">
        <f t="shared" si="6"/>
        <v>57237.440848297214</v>
      </c>
      <c r="T39" s="41">
        <f t="shared" si="6"/>
        <v>59136.946650334095</v>
      </c>
      <c r="U39" s="39">
        <f t="shared" si="6"/>
        <v>0</v>
      </c>
      <c r="V39" s="51">
        <f t="shared" si="3"/>
        <v>5930.0360875420956</v>
      </c>
      <c r="W39" s="51">
        <f t="shared" si="4"/>
        <v>2409.7545369675354</v>
      </c>
    </row>
    <row r="40" spans="1:23" ht="54" x14ac:dyDescent="0.3">
      <c r="A40" s="382"/>
      <c r="B40" s="54"/>
      <c r="C40" s="382"/>
      <c r="D40" s="55"/>
      <c r="E40" s="55" t="s">
        <v>19</v>
      </c>
      <c r="F40" s="42"/>
      <c r="G40" s="42"/>
      <c r="H40" s="42"/>
      <c r="I40" s="42">
        <f t="shared" ref="I40:N40" si="10">I35*I33</f>
        <v>22655.7</v>
      </c>
      <c r="J40" s="42">
        <f t="shared" si="10"/>
        <v>21680.799999999999</v>
      </c>
      <c r="K40" s="42">
        <f t="shared" si="10"/>
        <v>22017.599999999999</v>
      </c>
      <c r="L40" s="42">
        <f t="shared" si="10"/>
        <v>22374.6</v>
      </c>
      <c r="M40" s="42">
        <f t="shared" si="10"/>
        <v>22515.84777207303</v>
      </c>
      <c r="N40" s="42">
        <f t="shared" si="10"/>
        <v>20967.391573063967</v>
      </c>
      <c r="O40" s="41">
        <f t="shared" si="6"/>
        <v>21181.399055493621</v>
      </c>
      <c r="P40" s="41">
        <f t="shared" si="6"/>
        <v>21388.647529935206</v>
      </c>
      <c r="Q40" s="39">
        <f t="shared" si="6"/>
        <v>21932.749799029996</v>
      </c>
      <c r="R40" s="40">
        <f t="shared" si="6"/>
        <v>23717.826897430386</v>
      </c>
      <c r="S40" s="41">
        <f t="shared" si="6"/>
        <v>24942.921470588237</v>
      </c>
      <c r="T40" s="41">
        <f t="shared" si="6"/>
        <v>22141.321257708027</v>
      </c>
      <c r="U40" s="39">
        <f t="shared" si="6"/>
        <v>0</v>
      </c>
      <c r="V40" s="51">
        <f t="shared" si="3"/>
        <v>713.4084269360319</v>
      </c>
      <c r="W40" s="51">
        <f t="shared" si="4"/>
        <v>779.66495363756258</v>
      </c>
    </row>
    <row r="41" spans="1:23" ht="39" customHeight="1" x14ac:dyDescent="0.3">
      <c r="A41" s="382"/>
      <c r="B41" s="54"/>
      <c r="C41" s="383"/>
      <c r="D41" s="57"/>
      <c r="E41" s="57" t="s">
        <v>20</v>
      </c>
      <c r="F41" s="42"/>
      <c r="G41" s="42"/>
      <c r="H41" s="42"/>
      <c r="I41" s="42">
        <f t="shared" ref="I41:N41" si="11">I35*I34</f>
        <v>153555.30000000002</v>
      </c>
      <c r="J41" s="42">
        <f t="shared" si="11"/>
        <v>145684.40000000002</v>
      </c>
      <c r="K41" s="42">
        <f t="shared" si="11"/>
        <v>135108</v>
      </c>
      <c r="L41" s="42">
        <f t="shared" si="11"/>
        <v>139275.6</v>
      </c>
      <c r="M41" s="42">
        <f t="shared" si="11"/>
        <v>148339.70296895172</v>
      </c>
      <c r="N41" s="42">
        <f t="shared" si="11"/>
        <v>131929.65484175083</v>
      </c>
      <c r="O41" s="43">
        <f t="shared" si="6"/>
        <v>124970.25442741238</v>
      </c>
      <c r="P41" s="43">
        <f t="shared" si="6"/>
        <v>133424.42030578628</v>
      </c>
      <c r="Q41" s="44">
        <f t="shared" si="6"/>
        <v>150821.50170444083</v>
      </c>
      <c r="R41" s="42">
        <f t="shared" si="6"/>
        <v>143905.91600688102</v>
      </c>
      <c r="S41" s="43">
        <f t="shared" si="6"/>
        <v>135479.44714551084</v>
      </c>
      <c r="T41" s="43">
        <f t="shared" si="6"/>
        <v>150504.93057454698</v>
      </c>
      <c r="U41" s="44">
        <f t="shared" si="6"/>
        <v>0</v>
      </c>
      <c r="V41" s="51">
        <f t="shared" si="3"/>
        <v>13754.745158249192</v>
      </c>
      <c r="W41" s="51">
        <f t="shared" si="4"/>
        <v>6815.4679223903804</v>
      </c>
    </row>
  </sheetData>
  <mergeCells count="13">
    <mergeCell ref="F1:I1"/>
    <mergeCell ref="J1:M1"/>
    <mergeCell ref="N1:Q1"/>
    <mergeCell ref="R1:U1"/>
    <mergeCell ref="A3:A15"/>
    <mergeCell ref="C3:C8"/>
    <mergeCell ref="C9:C15"/>
    <mergeCell ref="A16:A28"/>
    <mergeCell ref="C16:C21"/>
    <mergeCell ref="C22:C28"/>
    <mergeCell ref="A29:A41"/>
    <mergeCell ref="C29:C34"/>
    <mergeCell ref="C35:C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432E-02E7-46AB-A08D-90FB29C57711}">
  <dimension ref="A1:U57"/>
  <sheetViews>
    <sheetView rightToLeft="1" zoomScale="60" workbookViewId="0">
      <selection activeCell="L17" sqref="L17:N18"/>
    </sheetView>
  </sheetViews>
  <sheetFormatPr defaultRowHeight="14" x14ac:dyDescent="0.3"/>
  <cols>
    <col min="1" max="2" width="12.33203125" customWidth="1"/>
    <col min="3" max="4" width="14.75" customWidth="1"/>
    <col min="10" max="12" width="9" customWidth="1"/>
  </cols>
  <sheetData>
    <row r="1" spans="1:21" ht="20.5" x14ac:dyDescent="0.3">
      <c r="A1" s="404"/>
      <c r="B1" s="405"/>
      <c r="C1" s="405"/>
      <c r="D1" s="405"/>
      <c r="E1" s="406"/>
      <c r="F1" s="397">
        <v>2020</v>
      </c>
      <c r="G1" s="398"/>
      <c r="H1" s="398"/>
      <c r="I1" s="399"/>
      <c r="J1" s="397">
        <v>2019</v>
      </c>
      <c r="K1" s="398"/>
      <c r="L1" s="398"/>
      <c r="M1" s="399"/>
      <c r="N1" s="397">
        <v>2018</v>
      </c>
      <c r="O1" s="398"/>
      <c r="P1" s="398"/>
      <c r="Q1" s="399"/>
      <c r="R1" s="397">
        <v>2017</v>
      </c>
      <c r="S1" s="398"/>
      <c r="T1" s="398"/>
      <c r="U1" s="399"/>
    </row>
    <row r="2" spans="1:21" ht="21" thickBot="1" x14ac:dyDescent="0.35">
      <c r="A2" s="407"/>
      <c r="B2" s="408"/>
      <c r="C2" s="408"/>
      <c r="D2" s="408"/>
      <c r="E2" s="409"/>
      <c r="F2" s="60" t="s">
        <v>0</v>
      </c>
      <c r="G2" s="60" t="s">
        <v>1</v>
      </c>
      <c r="H2" s="60" t="s">
        <v>2</v>
      </c>
      <c r="I2" s="60" t="s">
        <v>3</v>
      </c>
      <c r="J2" s="60" t="s">
        <v>0</v>
      </c>
      <c r="K2" s="60" t="s">
        <v>1</v>
      </c>
      <c r="L2" s="60" t="s">
        <v>2</v>
      </c>
      <c r="M2" s="60" t="s">
        <v>3</v>
      </c>
      <c r="N2" s="60" t="s">
        <v>0</v>
      </c>
      <c r="O2" s="60" t="s">
        <v>1</v>
      </c>
      <c r="P2" s="60" t="s">
        <v>2</v>
      </c>
      <c r="Q2" s="60" t="s">
        <v>3</v>
      </c>
      <c r="R2" s="60" t="s">
        <v>0</v>
      </c>
      <c r="S2" s="60" t="s">
        <v>1</v>
      </c>
      <c r="T2" s="60" t="s">
        <v>2</v>
      </c>
      <c r="U2" s="60" t="s">
        <v>3</v>
      </c>
    </row>
    <row r="3" spans="1:21" ht="26" thickTop="1" x14ac:dyDescent="0.4">
      <c r="A3" s="402" t="s">
        <v>26</v>
      </c>
      <c r="B3" s="61" t="s">
        <v>13</v>
      </c>
      <c r="C3" s="392" t="s">
        <v>27</v>
      </c>
      <c r="D3" s="62" t="s">
        <v>243</v>
      </c>
      <c r="E3" s="63" t="s">
        <v>28</v>
      </c>
      <c r="F3" s="64"/>
      <c r="G3" s="64"/>
      <c r="H3" s="64"/>
      <c r="I3" s="64">
        <v>0.14299999999999999</v>
      </c>
      <c r="J3" s="64">
        <v>0.16700000000000001</v>
      </c>
      <c r="K3" s="64">
        <v>0.161</v>
      </c>
      <c r="L3" s="64">
        <v>0.155</v>
      </c>
      <c r="M3" s="64">
        <v>0.158</v>
      </c>
      <c r="N3" s="65"/>
      <c r="O3" s="65"/>
      <c r="P3" s="65"/>
      <c r="Q3" s="65"/>
      <c r="R3" s="65"/>
      <c r="S3" s="65"/>
      <c r="T3" s="65"/>
      <c r="U3" s="65"/>
    </row>
    <row r="4" spans="1:21" ht="18.75" customHeight="1" x14ac:dyDescent="0.4">
      <c r="A4" s="402"/>
      <c r="B4" s="61"/>
      <c r="C4" s="392"/>
      <c r="D4" s="66"/>
      <c r="E4" s="67" t="s">
        <v>29</v>
      </c>
      <c r="F4" s="64"/>
      <c r="G4" s="64"/>
      <c r="H4" s="64"/>
      <c r="I4" s="64">
        <v>0.44500000000000001</v>
      </c>
      <c r="J4" s="64">
        <v>0.44700000000000001</v>
      </c>
      <c r="K4" s="64">
        <v>0.45</v>
      </c>
      <c r="L4" s="64">
        <v>0.45400000000000001</v>
      </c>
      <c r="M4" s="64">
        <v>0.45900000000000002</v>
      </c>
      <c r="N4" s="65"/>
      <c r="O4" s="65"/>
      <c r="P4" s="65"/>
      <c r="Q4" s="65"/>
      <c r="R4" s="65"/>
      <c r="S4" s="65"/>
      <c r="T4" s="65"/>
      <c r="U4" s="65"/>
    </row>
    <row r="5" spans="1:21" ht="18.75" customHeight="1" x14ac:dyDescent="0.4">
      <c r="A5" s="402"/>
      <c r="B5" s="61"/>
      <c r="C5" s="392"/>
      <c r="D5" s="66"/>
      <c r="E5" s="67" t="s">
        <v>30</v>
      </c>
      <c r="F5" s="64"/>
      <c r="G5" s="64"/>
      <c r="H5" s="64"/>
      <c r="I5" s="64">
        <v>0.59</v>
      </c>
      <c r="J5" s="64">
        <v>0.60699999999999998</v>
      </c>
      <c r="K5" s="64">
        <v>0.60099999999999998</v>
      </c>
      <c r="L5" s="64">
        <v>0.61099999999999999</v>
      </c>
      <c r="M5" s="64">
        <v>0.60799999999999998</v>
      </c>
      <c r="N5" s="65"/>
      <c r="O5" s="65"/>
      <c r="P5" s="65"/>
      <c r="Q5" s="65"/>
      <c r="R5" s="65"/>
      <c r="S5" s="65"/>
      <c r="T5" s="65"/>
      <c r="U5" s="65"/>
    </row>
    <row r="6" spans="1:21" ht="18.75" customHeight="1" x14ac:dyDescent="0.4">
      <c r="A6" s="402"/>
      <c r="B6" s="61"/>
      <c r="C6" s="392"/>
      <c r="D6" s="66"/>
      <c r="E6" s="67" t="s">
        <v>31</v>
      </c>
      <c r="F6" s="64"/>
      <c r="G6" s="64"/>
      <c r="H6" s="64"/>
      <c r="I6" s="64">
        <v>0.60699999999999998</v>
      </c>
      <c r="J6" s="64">
        <v>0.59699999999999998</v>
      </c>
      <c r="K6" s="64">
        <v>0.61699999999999999</v>
      </c>
      <c r="L6" s="64">
        <v>0.61399999999999999</v>
      </c>
      <c r="M6" s="64">
        <v>0.60399999999999998</v>
      </c>
      <c r="N6" s="65"/>
      <c r="O6" s="65"/>
      <c r="P6" s="65"/>
      <c r="Q6" s="65"/>
      <c r="R6" s="65"/>
      <c r="S6" s="65"/>
      <c r="T6" s="65"/>
      <c r="U6" s="65"/>
    </row>
    <row r="7" spans="1:21" ht="18.75" customHeight="1" x14ac:dyDescent="0.4">
      <c r="A7" s="402"/>
      <c r="B7" s="61"/>
      <c r="C7" s="392"/>
      <c r="D7" s="66"/>
      <c r="E7" s="67" t="s">
        <v>32</v>
      </c>
      <c r="F7" s="64"/>
      <c r="G7" s="64"/>
      <c r="H7" s="64"/>
      <c r="I7" s="64">
        <v>0.57199999999999995</v>
      </c>
      <c r="J7" s="64">
        <v>0.57799999999999996</v>
      </c>
      <c r="K7" s="64">
        <v>0.58199999999999996</v>
      </c>
      <c r="L7" s="64">
        <v>0.56799999999999995</v>
      </c>
      <c r="M7" s="64">
        <v>0.57999999999999996</v>
      </c>
      <c r="N7" s="65"/>
      <c r="O7" s="65"/>
      <c r="P7" s="65"/>
      <c r="Q7" s="65"/>
      <c r="R7" s="65"/>
      <c r="S7" s="65"/>
      <c r="T7" s="65"/>
      <c r="U7" s="65"/>
    </row>
    <row r="8" spans="1:21" ht="18.75" customHeight="1" x14ac:dyDescent="0.4">
      <c r="A8" s="402"/>
      <c r="B8" s="61"/>
      <c r="C8" s="392"/>
      <c r="D8" s="66"/>
      <c r="E8" s="67" t="s">
        <v>33</v>
      </c>
      <c r="F8" s="64"/>
      <c r="G8" s="64"/>
      <c r="H8" s="64"/>
      <c r="I8" s="64">
        <v>0.53900000000000003</v>
      </c>
      <c r="J8" s="64">
        <v>0.56799999999999995</v>
      </c>
      <c r="K8" s="64">
        <v>0.56100000000000005</v>
      </c>
      <c r="L8" s="64">
        <v>0.55600000000000005</v>
      </c>
      <c r="M8" s="64">
        <v>0.55700000000000005</v>
      </c>
      <c r="N8" s="65"/>
      <c r="O8" s="65"/>
      <c r="P8" s="65"/>
      <c r="Q8" s="65"/>
      <c r="R8" s="65"/>
      <c r="S8" s="65"/>
      <c r="T8" s="65"/>
      <c r="U8" s="65"/>
    </row>
    <row r="9" spans="1:21" ht="18.75" customHeight="1" x14ac:dyDescent="0.4">
      <c r="A9" s="402"/>
      <c r="B9" s="61"/>
      <c r="C9" s="392"/>
      <c r="D9" s="66"/>
      <c r="E9" s="67" t="s">
        <v>34</v>
      </c>
      <c r="F9" s="64"/>
      <c r="G9" s="64"/>
      <c r="H9" s="64"/>
      <c r="I9" s="64">
        <v>0.52100000000000002</v>
      </c>
      <c r="J9" s="64">
        <v>0.54600000000000004</v>
      </c>
      <c r="K9" s="64">
        <v>0.52300000000000002</v>
      </c>
      <c r="L9" s="64">
        <v>0.52600000000000002</v>
      </c>
      <c r="M9" s="64">
        <v>0.54</v>
      </c>
      <c r="N9" s="65"/>
      <c r="O9" s="65"/>
      <c r="P9" s="65"/>
      <c r="Q9" s="65"/>
      <c r="R9" s="65"/>
      <c r="S9" s="65"/>
      <c r="T9" s="65"/>
      <c r="U9" s="65"/>
    </row>
    <row r="10" spans="1:21" ht="18.75" customHeight="1" x14ac:dyDescent="0.4">
      <c r="A10" s="402"/>
      <c r="B10" s="61"/>
      <c r="C10" s="392"/>
      <c r="D10" s="66"/>
      <c r="E10" s="67" t="s">
        <v>35</v>
      </c>
      <c r="F10" s="64"/>
      <c r="G10" s="64"/>
      <c r="H10" s="64"/>
      <c r="I10" s="64">
        <v>0.29899999999999999</v>
      </c>
      <c r="J10" s="64">
        <v>0.311</v>
      </c>
      <c r="K10" s="64">
        <v>0.307</v>
      </c>
      <c r="L10" s="64">
        <v>0.311</v>
      </c>
      <c r="M10" s="64">
        <v>0.312</v>
      </c>
      <c r="N10" s="65"/>
      <c r="O10" s="65"/>
      <c r="P10" s="65"/>
      <c r="Q10" s="65"/>
      <c r="R10" s="65"/>
      <c r="S10" s="65"/>
      <c r="T10" s="65"/>
      <c r="U10" s="65"/>
    </row>
    <row r="11" spans="1:21" ht="18.75" customHeight="1" thickBot="1" x14ac:dyDescent="0.45">
      <c r="A11" s="402"/>
      <c r="B11" s="61"/>
      <c r="C11" s="393"/>
      <c r="D11" s="68"/>
      <c r="E11" s="69" t="s">
        <v>36</v>
      </c>
      <c r="F11" s="64"/>
      <c r="G11" s="64"/>
      <c r="H11" s="64"/>
      <c r="I11" s="64">
        <v>0.43099999999999999</v>
      </c>
      <c r="J11" s="64">
        <v>0.44400000000000001</v>
      </c>
      <c r="K11" s="64">
        <v>0.442</v>
      </c>
      <c r="L11" s="64">
        <v>0.442</v>
      </c>
      <c r="M11" s="64">
        <v>0.443</v>
      </c>
      <c r="N11" s="65"/>
      <c r="O11" s="65"/>
      <c r="P11" s="65"/>
      <c r="Q11" s="65"/>
      <c r="R11" s="65"/>
      <c r="S11" s="65"/>
      <c r="T11" s="65"/>
      <c r="U11" s="65"/>
    </row>
    <row r="12" spans="1:21" ht="18.75" customHeight="1" x14ac:dyDescent="0.4">
      <c r="A12" s="402"/>
      <c r="B12" s="61"/>
      <c r="C12" s="394" t="s">
        <v>37</v>
      </c>
      <c r="D12" s="70" t="s">
        <v>242</v>
      </c>
      <c r="E12" s="71" t="s">
        <v>28</v>
      </c>
      <c r="F12" s="64"/>
      <c r="G12" s="64"/>
      <c r="H12" s="64"/>
      <c r="I12" s="64">
        <v>0.33</v>
      </c>
      <c r="J12" s="64">
        <v>0.33600000000000002</v>
      </c>
      <c r="K12" s="64">
        <v>0.34599999999999997</v>
      </c>
      <c r="L12" s="64">
        <v>0.36699999999999999</v>
      </c>
      <c r="M12" s="64">
        <v>0.38200000000000001</v>
      </c>
      <c r="N12" s="65"/>
      <c r="O12" s="65"/>
      <c r="P12" s="65"/>
      <c r="Q12" s="65"/>
      <c r="R12" s="65"/>
      <c r="S12" s="65"/>
      <c r="T12" s="65"/>
      <c r="U12" s="65"/>
    </row>
    <row r="13" spans="1:21" ht="18.75" customHeight="1" x14ac:dyDescent="0.4">
      <c r="A13" s="402"/>
      <c r="B13" s="61"/>
      <c r="C13" s="395"/>
      <c r="D13" s="72"/>
      <c r="E13" s="73" t="s">
        <v>29</v>
      </c>
      <c r="F13" s="64"/>
      <c r="G13" s="64"/>
      <c r="H13" s="64"/>
      <c r="I13" s="64">
        <v>0.42099999999999999</v>
      </c>
      <c r="J13" s="64">
        <v>0.41499999999999998</v>
      </c>
      <c r="K13" s="64">
        <v>0.40400000000000003</v>
      </c>
      <c r="L13" s="64">
        <v>0.41699999999999998</v>
      </c>
      <c r="M13" s="64">
        <v>0.436</v>
      </c>
      <c r="N13" s="65"/>
      <c r="O13" s="65"/>
      <c r="P13" s="65"/>
      <c r="Q13" s="65"/>
      <c r="R13" s="65"/>
      <c r="S13" s="65"/>
      <c r="T13" s="65"/>
      <c r="U13" s="65"/>
    </row>
    <row r="14" spans="1:21" ht="18.75" customHeight="1" x14ac:dyDescent="0.4">
      <c r="A14" s="402"/>
      <c r="B14" s="61"/>
      <c r="C14" s="395"/>
      <c r="D14" s="72"/>
      <c r="E14" s="73" t="s">
        <v>30</v>
      </c>
      <c r="F14" s="64"/>
      <c r="G14" s="64"/>
      <c r="H14" s="64"/>
      <c r="I14" s="64">
        <v>0.35799999999999998</v>
      </c>
      <c r="J14" s="64">
        <v>0.34399999999999997</v>
      </c>
      <c r="K14" s="64">
        <v>0.34499999999999997</v>
      </c>
      <c r="L14" s="64">
        <v>0.35499999999999998</v>
      </c>
      <c r="M14" s="64">
        <v>0.374</v>
      </c>
      <c r="N14" s="65"/>
      <c r="O14" s="65"/>
      <c r="P14" s="65"/>
      <c r="Q14" s="65"/>
      <c r="R14" s="65"/>
      <c r="S14" s="65"/>
      <c r="T14" s="65"/>
      <c r="U14" s="65"/>
    </row>
    <row r="15" spans="1:21" ht="18.75" customHeight="1" x14ac:dyDescent="0.4">
      <c r="A15" s="402"/>
      <c r="B15" s="61"/>
      <c r="C15" s="395"/>
      <c r="D15" s="72"/>
      <c r="E15" s="73" t="s">
        <v>31</v>
      </c>
      <c r="F15" s="64"/>
      <c r="G15" s="64"/>
      <c r="H15" s="64"/>
      <c r="I15" s="64">
        <v>0.26900000000000002</v>
      </c>
      <c r="J15" s="64">
        <v>0.23400000000000001</v>
      </c>
      <c r="K15" s="64">
        <v>0.24399999999999999</v>
      </c>
      <c r="L15" s="64">
        <v>0.26200000000000001</v>
      </c>
      <c r="M15" s="64">
        <v>0.25600000000000001</v>
      </c>
      <c r="N15" s="65"/>
      <c r="O15" s="65"/>
      <c r="P15" s="65"/>
      <c r="Q15" s="65"/>
      <c r="R15" s="65"/>
      <c r="S15" s="65"/>
      <c r="T15" s="65"/>
      <c r="U15" s="65"/>
    </row>
    <row r="16" spans="1:21" ht="18.75" customHeight="1" x14ac:dyDescent="0.4">
      <c r="A16" s="402"/>
      <c r="B16" s="61"/>
      <c r="C16" s="395"/>
      <c r="D16" s="72"/>
      <c r="E16" s="73" t="s">
        <v>32</v>
      </c>
      <c r="F16" s="64"/>
      <c r="G16" s="64"/>
      <c r="H16" s="64"/>
      <c r="I16" s="64">
        <v>0.16600000000000001</v>
      </c>
      <c r="J16" s="64">
        <v>0.15</v>
      </c>
      <c r="K16" s="64">
        <v>0.16300000000000001</v>
      </c>
      <c r="L16" s="64">
        <v>0.16800000000000001</v>
      </c>
      <c r="M16" s="64">
        <v>0.185</v>
      </c>
      <c r="N16" s="65"/>
      <c r="O16" s="65"/>
      <c r="P16" s="65"/>
      <c r="Q16" s="65"/>
      <c r="R16" s="65"/>
      <c r="S16" s="65"/>
      <c r="T16" s="65"/>
      <c r="U16" s="65"/>
    </row>
    <row r="17" spans="1:21" ht="18.75" customHeight="1" x14ac:dyDescent="0.4">
      <c r="A17" s="402"/>
      <c r="B17" s="61"/>
      <c r="C17" s="395"/>
      <c r="D17" s="72"/>
      <c r="E17" s="73" t="s">
        <v>33</v>
      </c>
      <c r="F17" s="64"/>
      <c r="G17" s="64"/>
      <c r="H17" s="64"/>
      <c r="I17" s="64">
        <v>0.1</v>
      </c>
      <c r="J17" s="64">
        <v>0.13</v>
      </c>
      <c r="K17" s="64">
        <v>0.14399999999999999</v>
      </c>
      <c r="L17" s="64">
        <v>0.14699999999999999</v>
      </c>
      <c r="M17" s="64">
        <v>0.13400000000000001</v>
      </c>
      <c r="N17" s="65"/>
      <c r="O17" s="65"/>
      <c r="P17" s="65"/>
      <c r="Q17" s="65"/>
      <c r="R17" s="65"/>
      <c r="S17" s="65"/>
      <c r="T17" s="65"/>
      <c r="U17" s="65"/>
    </row>
    <row r="18" spans="1:21" ht="18.75" customHeight="1" x14ac:dyDescent="0.4">
      <c r="A18" s="402"/>
      <c r="B18" s="61"/>
      <c r="C18" s="395"/>
      <c r="D18" s="72"/>
      <c r="E18" s="73" t="s">
        <v>34</v>
      </c>
      <c r="F18" s="64"/>
      <c r="G18" s="64"/>
      <c r="H18" s="64"/>
      <c r="I18" s="64">
        <v>0.105</v>
      </c>
      <c r="J18" s="64">
        <v>9.5000000000000001E-2</v>
      </c>
      <c r="K18" s="64">
        <v>1.4999999999999999E-2</v>
      </c>
      <c r="L18" s="64">
        <v>0.11799999999999999</v>
      </c>
      <c r="M18" s="64">
        <v>0.122</v>
      </c>
      <c r="N18" s="65"/>
      <c r="O18" s="65"/>
      <c r="P18" s="65"/>
      <c r="Q18" s="65"/>
      <c r="R18" s="65"/>
      <c r="S18" s="65"/>
      <c r="T18" s="65"/>
      <c r="U18" s="65"/>
    </row>
    <row r="19" spans="1:21" ht="19.5" customHeight="1" x14ac:dyDescent="0.4">
      <c r="A19" s="402"/>
      <c r="B19" s="61"/>
      <c r="C19" s="395"/>
      <c r="D19" s="72"/>
      <c r="E19" s="73" t="s">
        <v>35</v>
      </c>
      <c r="F19" s="64"/>
      <c r="G19" s="64"/>
      <c r="H19" s="64"/>
      <c r="I19" s="64">
        <v>9.0999999999999998E-2</v>
      </c>
      <c r="J19" s="64">
        <v>8.3000000000000004E-2</v>
      </c>
      <c r="K19" s="64">
        <v>8.8999999999999996E-2</v>
      </c>
      <c r="L19" s="64">
        <v>0.12</v>
      </c>
      <c r="M19" s="64">
        <v>0.115</v>
      </c>
      <c r="N19" s="65"/>
      <c r="O19" s="65"/>
      <c r="P19" s="65"/>
      <c r="Q19" s="65"/>
      <c r="R19" s="65"/>
      <c r="S19" s="65"/>
      <c r="T19" s="65"/>
      <c r="U19" s="65"/>
    </row>
    <row r="20" spans="1:21" ht="19.5" customHeight="1" thickBot="1" x14ac:dyDescent="0.45">
      <c r="A20" s="403"/>
      <c r="B20" s="61"/>
      <c r="C20" s="396"/>
      <c r="D20" s="74"/>
      <c r="E20" s="75" t="s">
        <v>36</v>
      </c>
      <c r="F20" s="64"/>
      <c r="G20" s="64"/>
      <c r="H20" s="64"/>
      <c r="I20" s="64">
        <v>0.25</v>
      </c>
      <c r="J20" s="64">
        <v>0.24</v>
      </c>
      <c r="K20" s="64">
        <v>0.246</v>
      </c>
      <c r="L20" s="64">
        <v>0.26</v>
      </c>
      <c r="M20" s="64">
        <v>0.26800000000000002</v>
      </c>
      <c r="N20" s="65"/>
      <c r="O20" s="65"/>
      <c r="P20" s="65"/>
      <c r="Q20" s="65"/>
      <c r="R20" s="65"/>
      <c r="S20" s="65"/>
      <c r="T20" s="65"/>
      <c r="U20" s="65"/>
    </row>
    <row r="21" spans="1:21" ht="26" thickTop="1" x14ac:dyDescent="0.4">
      <c r="A21" s="400" t="s">
        <v>24</v>
      </c>
      <c r="B21" s="76" t="s">
        <v>13</v>
      </c>
      <c r="C21" s="392" t="s">
        <v>27</v>
      </c>
      <c r="D21" s="62" t="s">
        <v>242</v>
      </c>
      <c r="E21" s="63" t="s">
        <v>28</v>
      </c>
      <c r="F21" s="64"/>
      <c r="G21" s="64"/>
      <c r="H21" s="64"/>
      <c r="I21" s="64">
        <v>0.1</v>
      </c>
      <c r="J21" s="64">
        <v>0.122</v>
      </c>
      <c r="K21" s="64">
        <v>0.125</v>
      </c>
      <c r="L21" s="64">
        <v>0.111</v>
      </c>
      <c r="M21" s="64">
        <v>0.11899999999999999</v>
      </c>
      <c r="N21" s="65"/>
      <c r="O21" s="65"/>
      <c r="P21" s="65"/>
      <c r="Q21" s="65"/>
      <c r="R21" s="65"/>
      <c r="S21" s="65"/>
      <c r="T21" s="65"/>
      <c r="U21" s="65"/>
    </row>
    <row r="22" spans="1:21" ht="25.5" x14ac:dyDescent="0.4">
      <c r="A22" s="400"/>
      <c r="B22" s="76"/>
      <c r="C22" s="392"/>
      <c r="D22" s="66"/>
      <c r="E22" s="67" t="s">
        <v>29</v>
      </c>
      <c r="F22" s="64"/>
      <c r="G22" s="64"/>
      <c r="H22" s="64"/>
      <c r="I22" s="64">
        <v>0.42399999999999999</v>
      </c>
      <c r="J22" s="64">
        <v>0.434</v>
      </c>
      <c r="K22" s="64">
        <v>0.442</v>
      </c>
      <c r="L22" s="64">
        <v>0.42099999999999999</v>
      </c>
      <c r="M22" s="64">
        <v>0.42199999999999999</v>
      </c>
      <c r="N22" s="65"/>
      <c r="O22" s="65"/>
      <c r="P22" s="65"/>
      <c r="Q22" s="65"/>
      <c r="R22" s="65"/>
      <c r="S22" s="65"/>
      <c r="T22" s="65"/>
      <c r="U22" s="65"/>
    </row>
    <row r="23" spans="1:21" ht="25.5" x14ac:dyDescent="0.4">
      <c r="A23" s="400"/>
      <c r="B23" s="76"/>
      <c r="C23" s="392"/>
      <c r="D23" s="66"/>
      <c r="E23" s="67" t="s">
        <v>30</v>
      </c>
      <c r="F23" s="64"/>
      <c r="G23" s="64"/>
      <c r="H23" s="64"/>
      <c r="I23" s="64">
        <v>0.57899999999999996</v>
      </c>
      <c r="J23" s="64">
        <v>0.61699999999999999</v>
      </c>
      <c r="K23" s="64">
        <v>0.60399999999999998</v>
      </c>
      <c r="L23" s="64">
        <v>0.60299999999999998</v>
      </c>
      <c r="M23" s="64">
        <v>0.59899999999999998</v>
      </c>
      <c r="N23" s="65"/>
      <c r="O23" s="65"/>
      <c r="P23" s="65"/>
      <c r="Q23" s="65"/>
      <c r="R23" s="65"/>
      <c r="S23" s="65"/>
      <c r="T23" s="65"/>
      <c r="U23" s="65"/>
    </row>
    <row r="24" spans="1:21" ht="25.5" x14ac:dyDescent="0.4">
      <c r="A24" s="400"/>
      <c r="B24" s="76"/>
      <c r="C24" s="392"/>
      <c r="D24" s="66"/>
      <c r="E24" s="67" t="s">
        <v>31</v>
      </c>
      <c r="F24" s="64"/>
      <c r="G24" s="64"/>
      <c r="H24" s="64"/>
      <c r="I24" s="64">
        <v>0.57899999999999996</v>
      </c>
      <c r="J24" s="64">
        <v>0.58499999999999996</v>
      </c>
      <c r="K24" s="64">
        <v>0.59599999999999997</v>
      </c>
      <c r="L24" s="64">
        <v>0.60399999999999998</v>
      </c>
      <c r="M24" s="64">
        <v>0.58399999999999996</v>
      </c>
      <c r="N24" s="65"/>
      <c r="O24" s="65"/>
      <c r="P24" s="65"/>
      <c r="Q24" s="65"/>
      <c r="R24" s="65"/>
      <c r="S24" s="65"/>
      <c r="T24" s="65"/>
      <c r="U24" s="65"/>
    </row>
    <row r="25" spans="1:21" ht="25.5" x14ac:dyDescent="0.4">
      <c r="A25" s="400"/>
      <c r="B25" s="76"/>
      <c r="C25" s="392"/>
      <c r="D25" s="66"/>
      <c r="E25" s="67" t="s">
        <v>32</v>
      </c>
      <c r="F25" s="64"/>
      <c r="G25" s="64"/>
      <c r="H25" s="64"/>
      <c r="I25" s="64">
        <v>0.53800000000000003</v>
      </c>
      <c r="J25" s="64">
        <v>0.56899999999999995</v>
      </c>
      <c r="K25" s="64">
        <v>0.56999999999999995</v>
      </c>
      <c r="L25" s="64">
        <v>0.53100000000000003</v>
      </c>
      <c r="M25" s="64">
        <v>0.54800000000000004</v>
      </c>
      <c r="N25" s="65"/>
      <c r="O25" s="65"/>
      <c r="P25" s="65"/>
      <c r="Q25" s="65"/>
      <c r="R25" s="65"/>
      <c r="S25" s="65"/>
      <c r="T25" s="65"/>
      <c r="U25" s="65"/>
    </row>
    <row r="26" spans="1:21" ht="25.5" x14ac:dyDescent="0.4">
      <c r="A26" s="400"/>
      <c r="B26" s="76"/>
      <c r="C26" s="392"/>
      <c r="D26" s="66"/>
      <c r="E26" s="67" t="s">
        <v>33</v>
      </c>
      <c r="F26" s="64"/>
      <c r="G26" s="64"/>
      <c r="H26" s="64"/>
      <c r="I26" s="64">
        <v>0.47799999999999998</v>
      </c>
      <c r="J26" s="64">
        <v>0.52500000000000002</v>
      </c>
      <c r="K26" s="64">
        <v>0.499</v>
      </c>
      <c r="L26" s="64">
        <v>0.51300000000000001</v>
      </c>
      <c r="M26" s="64">
        <v>0.51200000000000001</v>
      </c>
      <c r="N26" s="65"/>
      <c r="O26" s="65"/>
      <c r="P26" s="65"/>
      <c r="Q26" s="65"/>
      <c r="R26" s="65"/>
      <c r="S26" s="65"/>
      <c r="T26" s="65"/>
      <c r="U26" s="65"/>
    </row>
    <row r="27" spans="1:21" ht="25.5" x14ac:dyDescent="0.4">
      <c r="A27" s="400"/>
      <c r="B27" s="76"/>
      <c r="C27" s="392"/>
      <c r="D27" s="66"/>
      <c r="E27" s="67" t="s">
        <v>34</v>
      </c>
      <c r="F27" s="64"/>
      <c r="G27" s="64"/>
      <c r="H27" s="64"/>
      <c r="I27" s="64">
        <v>0.46400000000000002</v>
      </c>
      <c r="J27" s="64">
        <v>0.503</v>
      </c>
      <c r="K27" s="64">
        <v>0.46500000000000002</v>
      </c>
      <c r="L27" s="64">
        <v>0.46</v>
      </c>
      <c r="M27" s="64">
        <v>0.49399999999999999</v>
      </c>
      <c r="N27" s="65"/>
      <c r="O27" s="65"/>
      <c r="P27" s="65"/>
      <c r="Q27" s="65"/>
      <c r="R27" s="65"/>
      <c r="S27" s="65"/>
      <c r="T27" s="65"/>
      <c r="U27" s="65"/>
    </row>
    <row r="28" spans="1:21" ht="25.5" x14ac:dyDescent="0.4">
      <c r="A28" s="400"/>
      <c r="B28" s="76"/>
      <c r="C28" s="392"/>
      <c r="D28" s="66"/>
      <c r="E28" s="67" t="s">
        <v>35</v>
      </c>
      <c r="F28" s="64"/>
      <c r="G28" s="64"/>
      <c r="H28" s="64"/>
      <c r="I28" s="64">
        <v>0.20200000000000001</v>
      </c>
      <c r="J28" s="64">
        <v>0.216</v>
      </c>
      <c r="K28" s="64">
        <v>0.221</v>
      </c>
      <c r="L28" s="64">
        <v>0.22700000000000001</v>
      </c>
      <c r="M28" s="64">
        <v>0.221</v>
      </c>
      <c r="N28" s="65"/>
      <c r="O28" s="65"/>
      <c r="P28" s="65"/>
      <c r="Q28" s="65"/>
      <c r="R28" s="65"/>
      <c r="S28" s="65"/>
      <c r="T28" s="65"/>
      <c r="U28" s="65"/>
    </row>
    <row r="29" spans="1:21" ht="18.75" customHeight="1" thickBot="1" x14ac:dyDescent="0.45">
      <c r="A29" s="400"/>
      <c r="B29" s="76"/>
      <c r="C29" s="393"/>
      <c r="D29" s="68"/>
      <c r="E29" s="69" t="s">
        <v>36</v>
      </c>
      <c r="F29" s="64"/>
      <c r="G29" s="64"/>
      <c r="H29" s="64"/>
      <c r="I29" s="64">
        <v>0.39100000000000001</v>
      </c>
      <c r="J29" s="64">
        <v>0.41399999999999998</v>
      </c>
      <c r="K29" s="64">
        <v>0.41199999999999998</v>
      </c>
      <c r="L29" s="64">
        <v>0.40500000000000003</v>
      </c>
      <c r="M29" s="64">
        <v>0.40400000000000003</v>
      </c>
      <c r="N29" s="65"/>
      <c r="O29" s="65"/>
      <c r="P29" s="65"/>
      <c r="Q29" s="65"/>
      <c r="R29" s="65"/>
      <c r="S29" s="65"/>
      <c r="T29" s="65"/>
      <c r="U29" s="65"/>
    </row>
    <row r="30" spans="1:21" ht="25.5" x14ac:dyDescent="0.4">
      <c r="A30" s="400"/>
      <c r="B30" s="76"/>
      <c r="C30" s="394" t="s">
        <v>37</v>
      </c>
      <c r="D30" s="70" t="s">
        <v>242</v>
      </c>
      <c r="E30" s="71" t="s">
        <v>28</v>
      </c>
      <c r="F30" s="64"/>
      <c r="G30" s="64"/>
      <c r="H30" s="64"/>
      <c r="I30" s="64">
        <v>0.61899999999999999</v>
      </c>
      <c r="J30" s="64">
        <v>0.58499999999999996</v>
      </c>
      <c r="K30" s="64">
        <v>0.60399999999999998</v>
      </c>
      <c r="L30" s="64">
        <v>0.68600000000000005</v>
      </c>
      <c r="M30" s="64">
        <v>0.64600000000000002</v>
      </c>
      <c r="N30" s="65"/>
      <c r="O30" s="65"/>
      <c r="P30" s="65"/>
      <c r="Q30" s="65"/>
      <c r="R30" s="65"/>
      <c r="S30" s="65"/>
      <c r="T30" s="65"/>
      <c r="U30" s="65"/>
    </row>
    <row r="31" spans="1:21" ht="25.5" x14ac:dyDescent="0.4">
      <c r="A31" s="400"/>
      <c r="B31" s="76"/>
      <c r="C31" s="395"/>
      <c r="D31" s="72"/>
      <c r="E31" s="73" t="s">
        <v>29</v>
      </c>
      <c r="F31" s="64"/>
      <c r="G31" s="64"/>
      <c r="H31" s="64"/>
      <c r="I31" s="64">
        <v>0.71199999999999997</v>
      </c>
      <c r="J31" s="64">
        <v>0.69299999999999995</v>
      </c>
      <c r="K31" s="64">
        <v>0.67500000000000004</v>
      </c>
      <c r="L31" s="64">
        <v>0.68600000000000005</v>
      </c>
      <c r="M31" s="64">
        <v>0.69899999999999995</v>
      </c>
      <c r="N31" s="65"/>
      <c r="O31" s="65"/>
      <c r="P31" s="65"/>
      <c r="Q31" s="65"/>
      <c r="R31" s="65"/>
      <c r="S31" s="65"/>
      <c r="T31" s="65"/>
      <c r="U31" s="65"/>
    </row>
    <row r="32" spans="1:21" ht="25.5" x14ac:dyDescent="0.4">
      <c r="A32" s="400"/>
      <c r="B32" s="76"/>
      <c r="C32" s="395"/>
      <c r="D32" s="72"/>
      <c r="E32" s="73" t="s">
        <v>30</v>
      </c>
      <c r="F32" s="64"/>
      <c r="G32" s="64"/>
      <c r="H32" s="64"/>
      <c r="I32" s="64">
        <v>0.59299999999999997</v>
      </c>
      <c r="J32" s="64">
        <v>0.56000000000000005</v>
      </c>
      <c r="K32" s="64">
        <v>0.57599999999999996</v>
      </c>
      <c r="L32" s="64">
        <v>0.59799999999999998</v>
      </c>
      <c r="M32" s="64">
        <v>0.61899999999999999</v>
      </c>
      <c r="N32" s="65"/>
      <c r="O32" s="65"/>
      <c r="P32" s="65"/>
      <c r="Q32" s="65"/>
      <c r="R32" s="65"/>
      <c r="S32" s="65"/>
      <c r="T32" s="65"/>
      <c r="U32" s="65"/>
    </row>
    <row r="33" spans="1:21" ht="25.5" x14ac:dyDescent="0.4">
      <c r="A33" s="400"/>
      <c r="B33" s="76"/>
      <c r="C33" s="395"/>
      <c r="D33" s="72"/>
      <c r="E33" s="73" t="s">
        <v>31</v>
      </c>
      <c r="F33" s="64"/>
      <c r="G33" s="64"/>
      <c r="H33" s="64"/>
      <c r="I33" s="64">
        <v>0.47799999999999998</v>
      </c>
      <c r="J33" s="64">
        <v>0.38200000000000001</v>
      </c>
      <c r="K33" s="64">
        <v>0.44400000000000001</v>
      </c>
      <c r="L33" s="64">
        <v>0.46</v>
      </c>
      <c r="M33" s="64">
        <v>0.43</v>
      </c>
      <c r="N33" s="65"/>
      <c r="O33" s="65"/>
      <c r="P33" s="65"/>
      <c r="Q33" s="65"/>
      <c r="R33" s="65"/>
      <c r="S33" s="65"/>
      <c r="T33" s="65"/>
      <c r="U33" s="65"/>
    </row>
    <row r="34" spans="1:21" ht="25.5" x14ac:dyDescent="0.4">
      <c r="A34" s="400"/>
      <c r="B34" s="76"/>
      <c r="C34" s="395"/>
      <c r="D34" s="72"/>
      <c r="E34" s="73" t="s">
        <v>32</v>
      </c>
      <c r="F34" s="64"/>
      <c r="G34" s="64"/>
      <c r="H34" s="64"/>
      <c r="I34" s="64">
        <v>0.27500000000000002</v>
      </c>
      <c r="J34" s="64">
        <v>0.26100000000000001</v>
      </c>
      <c r="K34" s="64">
        <v>0.30599999999999999</v>
      </c>
      <c r="L34" s="64">
        <v>0.314</v>
      </c>
      <c r="M34" s="64">
        <v>0.30299999999999999</v>
      </c>
      <c r="N34" s="65"/>
      <c r="O34" s="65"/>
      <c r="P34" s="65"/>
      <c r="Q34" s="65"/>
      <c r="R34" s="65"/>
      <c r="S34" s="65"/>
      <c r="T34" s="65"/>
      <c r="U34" s="65"/>
    </row>
    <row r="35" spans="1:21" ht="25.5" x14ac:dyDescent="0.4">
      <c r="A35" s="400"/>
      <c r="B35" s="76"/>
      <c r="C35" s="395"/>
      <c r="D35" s="72"/>
      <c r="E35" s="73" t="s">
        <v>33</v>
      </c>
      <c r="F35" s="64"/>
      <c r="G35" s="64"/>
      <c r="H35" s="64"/>
      <c r="I35" s="64">
        <v>0.187</v>
      </c>
      <c r="J35" s="64">
        <v>0.26100000000000001</v>
      </c>
      <c r="K35" s="64">
        <v>0.26700000000000002</v>
      </c>
      <c r="L35" s="64">
        <v>0.251</v>
      </c>
      <c r="M35" s="64">
        <v>0.23799999999999999</v>
      </c>
      <c r="N35" s="65"/>
      <c r="O35" s="65"/>
      <c r="P35" s="65"/>
      <c r="Q35" s="65"/>
      <c r="R35" s="65"/>
      <c r="S35" s="65"/>
      <c r="T35" s="65"/>
      <c r="U35" s="65"/>
    </row>
    <row r="36" spans="1:21" ht="25.5" x14ac:dyDescent="0.4">
      <c r="A36" s="400"/>
      <c r="B36" s="76"/>
      <c r="C36" s="395"/>
      <c r="D36" s="72"/>
      <c r="E36" s="73" t="s">
        <v>34</v>
      </c>
      <c r="F36" s="64"/>
      <c r="G36" s="64"/>
      <c r="H36" s="64"/>
      <c r="I36" s="64">
        <v>0.22600000000000001</v>
      </c>
      <c r="J36" s="64">
        <v>0.20499999999999999</v>
      </c>
      <c r="K36" s="64">
        <v>0.19700000000000001</v>
      </c>
      <c r="L36" s="64">
        <v>0.218</v>
      </c>
      <c r="M36" s="64">
        <v>0.20300000000000001</v>
      </c>
      <c r="N36" s="65"/>
      <c r="O36" s="65"/>
      <c r="P36" s="65"/>
      <c r="Q36" s="65"/>
      <c r="R36" s="65"/>
      <c r="S36" s="65"/>
      <c r="T36" s="65"/>
      <c r="U36" s="65"/>
    </row>
    <row r="37" spans="1:21" ht="19.5" customHeight="1" x14ac:dyDescent="0.4">
      <c r="A37" s="400"/>
      <c r="B37" s="76"/>
      <c r="C37" s="395"/>
      <c r="D37" s="72"/>
      <c r="E37" s="73" t="s">
        <v>35</v>
      </c>
      <c r="F37" s="64"/>
      <c r="G37" s="64"/>
      <c r="H37" s="64"/>
      <c r="I37" s="64">
        <v>0.159</v>
      </c>
      <c r="J37" s="64">
        <v>0.14299999999999999</v>
      </c>
      <c r="K37" s="64">
        <v>0.19600000000000001</v>
      </c>
      <c r="L37" s="64">
        <v>0.22800000000000001</v>
      </c>
      <c r="M37" s="64">
        <v>0.216</v>
      </c>
      <c r="N37" s="65"/>
      <c r="O37" s="65"/>
      <c r="P37" s="65"/>
      <c r="Q37" s="65"/>
      <c r="R37" s="65"/>
      <c r="S37" s="65"/>
      <c r="T37" s="65"/>
      <c r="U37" s="65"/>
    </row>
    <row r="38" spans="1:21" ht="18.75" customHeight="1" thickBot="1" x14ac:dyDescent="0.45">
      <c r="A38" s="401"/>
      <c r="B38" s="76"/>
      <c r="C38" s="396"/>
      <c r="D38" s="74"/>
      <c r="E38" s="75" t="s">
        <v>36</v>
      </c>
      <c r="F38" s="64"/>
      <c r="G38" s="64"/>
      <c r="H38" s="64"/>
      <c r="I38" s="64">
        <v>0.45500000000000002</v>
      </c>
      <c r="J38" s="64">
        <v>0.42699999999999999</v>
      </c>
      <c r="K38" s="64">
        <v>0.45100000000000001</v>
      </c>
      <c r="L38" s="64">
        <v>0.46700000000000003</v>
      </c>
      <c r="M38" s="64">
        <v>0.46300000000000002</v>
      </c>
      <c r="N38" s="65"/>
      <c r="O38" s="65"/>
      <c r="P38" s="65"/>
      <c r="Q38" s="65"/>
      <c r="R38" s="65"/>
      <c r="S38" s="65"/>
      <c r="T38" s="65"/>
      <c r="U38" s="65"/>
    </row>
    <row r="39" spans="1:21" ht="18.75" customHeight="1" thickTop="1" x14ac:dyDescent="0.4">
      <c r="A39" s="390" t="s">
        <v>23</v>
      </c>
      <c r="B39" s="77" t="s">
        <v>13</v>
      </c>
      <c r="C39" s="392" t="s">
        <v>27</v>
      </c>
      <c r="D39" s="78" t="s">
        <v>242</v>
      </c>
      <c r="E39" s="63" t="s">
        <v>28</v>
      </c>
      <c r="F39" s="64"/>
      <c r="G39" s="64"/>
      <c r="H39" s="64"/>
      <c r="I39" s="64">
        <v>0.17100000000000001</v>
      </c>
      <c r="J39" s="64">
        <v>0.19600000000000001</v>
      </c>
      <c r="K39" s="64">
        <v>0.185</v>
      </c>
      <c r="L39" s="64">
        <v>0.184</v>
      </c>
      <c r="M39" s="64">
        <v>0.183</v>
      </c>
      <c r="N39" s="65"/>
      <c r="O39" s="65"/>
      <c r="P39" s="65"/>
      <c r="Q39" s="65"/>
      <c r="R39" s="65"/>
      <c r="S39" s="65"/>
      <c r="T39" s="65"/>
      <c r="U39" s="65"/>
    </row>
    <row r="40" spans="1:21" ht="18.75" customHeight="1" x14ac:dyDescent="0.4">
      <c r="A40" s="390"/>
      <c r="B40" s="77"/>
      <c r="C40" s="392"/>
      <c r="D40" s="66"/>
      <c r="E40" s="67" t="s">
        <v>29</v>
      </c>
      <c r="F40" s="64"/>
      <c r="G40" s="64"/>
      <c r="H40" s="64"/>
      <c r="I40" s="64">
        <v>0.45800000000000002</v>
      </c>
      <c r="J40" s="64">
        <v>0.45600000000000002</v>
      </c>
      <c r="K40" s="64">
        <v>0.45500000000000002</v>
      </c>
      <c r="L40" s="64">
        <v>0.47599999999999998</v>
      </c>
      <c r="M40" s="64">
        <v>0.48499999999999999</v>
      </c>
      <c r="N40" s="65"/>
      <c r="O40" s="65"/>
      <c r="P40" s="65"/>
      <c r="Q40" s="65"/>
      <c r="R40" s="65"/>
      <c r="S40" s="65"/>
      <c r="T40" s="65"/>
      <c r="U40" s="65"/>
    </row>
    <row r="41" spans="1:21" ht="18.75" customHeight="1" x14ac:dyDescent="0.4">
      <c r="A41" s="390"/>
      <c r="B41" s="77"/>
      <c r="C41" s="392"/>
      <c r="D41" s="66"/>
      <c r="E41" s="67" t="s">
        <v>30</v>
      </c>
      <c r="F41" s="64"/>
      <c r="G41" s="64"/>
      <c r="H41" s="64"/>
      <c r="I41" s="64">
        <v>0.59799999999999998</v>
      </c>
      <c r="J41" s="64">
        <v>0.59899999999999998</v>
      </c>
      <c r="K41" s="64">
        <v>0.59899999999999998</v>
      </c>
      <c r="L41" s="64">
        <v>0.61599999999999999</v>
      </c>
      <c r="M41" s="64">
        <v>0.61499999999999999</v>
      </c>
      <c r="N41" s="65"/>
      <c r="O41" s="65"/>
      <c r="P41" s="65"/>
      <c r="Q41" s="65"/>
      <c r="R41" s="65"/>
      <c r="S41" s="65"/>
      <c r="T41" s="65"/>
      <c r="U41" s="65"/>
    </row>
    <row r="42" spans="1:21" ht="18.75" customHeight="1" x14ac:dyDescent="0.4">
      <c r="A42" s="390"/>
      <c r="B42" s="77"/>
      <c r="C42" s="392"/>
      <c r="D42" s="66"/>
      <c r="E42" s="67" t="s">
        <v>31</v>
      </c>
      <c r="F42" s="64"/>
      <c r="G42" s="64"/>
      <c r="H42" s="64"/>
      <c r="I42" s="64">
        <v>0.625</v>
      </c>
      <c r="J42" s="64">
        <v>0.60599999999999998</v>
      </c>
      <c r="K42" s="64">
        <v>0.63200000000000001</v>
      </c>
      <c r="L42" s="64">
        <v>0.621</v>
      </c>
      <c r="M42" s="64">
        <v>0.61799999999999999</v>
      </c>
      <c r="N42" s="65"/>
      <c r="O42" s="65"/>
      <c r="P42" s="65"/>
      <c r="Q42" s="65"/>
      <c r="R42" s="65"/>
      <c r="S42" s="65"/>
      <c r="T42" s="65"/>
      <c r="U42" s="65"/>
    </row>
    <row r="43" spans="1:21" ht="18.75" customHeight="1" x14ac:dyDescent="0.4">
      <c r="A43" s="390"/>
      <c r="B43" s="77"/>
      <c r="C43" s="392"/>
      <c r="D43" s="66"/>
      <c r="E43" s="67" t="s">
        <v>32</v>
      </c>
      <c r="F43" s="64"/>
      <c r="G43" s="64"/>
      <c r="H43" s="64"/>
      <c r="I43" s="64">
        <v>0.59399999999999997</v>
      </c>
      <c r="J43" s="64">
        <v>0.58299999999999996</v>
      </c>
      <c r="K43" s="64">
        <v>0.58899999999999997</v>
      </c>
      <c r="L43" s="64">
        <v>0.59099999999999997</v>
      </c>
      <c r="M43" s="64">
        <v>0.6</v>
      </c>
      <c r="N43" s="65"/>
      <c r="O43" s="65"/>
      <c r="P43" s="65"/>
      <c r="Q43" s="65"/>
      <c r="R43" s="65"/>
      <c r="S43" s="65"/>
      <c r="T43" s="65"/>
      <c r="U43" s="65"/>
    </row>
    <row r="44" spans="1:21" ht="18.75" customHeight="1" x14ac:dyDescent="0.4">
      <c r="A44" s="390"/>
      <c r="B44" s="77"/>
      <c r="C44" s="392"/>
      <c r="D44" s="66"/>
      <c r="E44" s="67" t="s">
        <v>33</v>
      </c>
      <c r="F44" s="64"/>
      <c r="G44" s="64"/>
      <c r="H44" s="64"/>
      <c r="I44" s="64">
        <v>0.57399999999999995</v>
      </c>
      <c r="J44" s="64">
        <v>0.59299999999999997</v>
      </c>
      <c r="K44" s="64">
        <v>0.59599999999999997</v>
      </c>
      <c r="L44" s="64">
        <v>0.58099999999999996</v>
      </c>
      <c r="M44" s="64">
        <v>0.58199999999999996</v>
      </c>
      <c r="N44" s="65"/>
      <c r="O44" s="65"/>
      <c r="P44" s="65"/>
      <c r="Q44" s="65"/>
      <c r="R44" s="65"/>
      <c r="S44" s="65"/>
      <c r="T44" s="65"/>
      <c r="U44" s="65"/>
    </row>
    <row r="45" spans="1:21" ht="18.75" customHeight="1" x14ac:dyDescent="0.4">
      <c r="A45" s="390"/>
      <c r="B45" s="77"/>
      <c r="C45" s="392"/>
      <c r="D45" s="66"/>
      <c r="E45" s="67" t="s">
        <v>34</v>
      </c>
      <c r="F45" s="64"/>
      <c r="G45" s="64"/>
      <c r="H45" s="64"/>
      <c r="I45" s="64">
        <v>0.55000000000000004</v>
      </c>
      <c r="J45" s="64">
        <v>0.56799999999999995</v>
      </c>
      <c r="K45" s="64">
        <v>0.55300000000000005</v>
      </c>
      <c r="L45" s="64">
        <v>0.55900000000000005</v>
      </c>
      <c r="M45" s="64">
        <v>0.56399999999999995</v>
      </c>
      <c r="N45" s="65"/>
      <c r="O45" s="65"/>
      <c r="P45" s="65"/>
      <c r="Q45" s="65"/>
      <c r="R45" s="65"/>
      <c r="S45" s="65"/>
      <c r="T45" s="65"/>
      <c r="U45" s="65"/>
    </row>
    <row r="46" spans="1:21" ht="18.75" customHeight="1" x14ac:dyDescent="0.4">
      <c r="A46" s="390"/>
      <c r="B46" s="77"/>
      <c r="C46" s="392"/>
      <c r="D46" s="66"/>
      <c r="E46" s="67" t="s">
        <v>35</v>
      </c>
      <c r="F46" s="64"/>
      <c r="G46" s="64"/>
      <c r="H46" s="64"/>
      <c r="I46" s="64">
        <v>0.35</v>
      </c>
      <c r="J46" s="64">
        <v>0.36</v>
      </c>
      <c r="K46" s="64">
        <v>0.35199999999999998</v>
      </c>
      <c r="L46" s="64">
        <v>0.35499999999999998</v>
      </c>
      <c r="M46" s="64">
        <v>0.36</v>
      </c>
      <c r="N46" s="65"/>
      <c r="O46" s="65"/>
      <c r="P46" s="65"/>
      <c r="Q46" s="65"/>
      <c r="R46" s="65"/>
      <c r="S46" s="65"/>
      <c r="T46" s="65"/>
      <c r="U46" s="65"/>
    </row>
    <row r="47" spans="1:21" ht="18.75" customHeight="1" thickBot="1" x14ac:dyDescent="0.45">
      <c r="A47" s="390"/>
      <c r="B47" s="77"/>
      <c r="C47" s="393"/>
      <c r="D47" s="68"/>
      <c r="E47" s="69" t="s">
        <v>36</v>
      </c>
      <c r="F47" s="64"/>
      <c r="G47" s="64"/>
      <c r="H47" s="64"/>
      <c r="I47" s="64">
        <v>0.45600000000000002</v>
      </c>
      <c r="J47" s="64">
        <v>0.46200000000000002</v>
      </c>
      <c r="K47" s="64">
        <v>0.46100000000000002</v>
      </c>
      <c r="L47" s="64">
        <v>0.46500000000000002</v>
      </c>
      <c r="M47" s="64">
        <v>0.46700000000000003</v>
      </c>
      <c r="N47" s="65"/>
      <c r="O47" s="65"/>
      <c r="P47" s="65"/>
      <c r="Q47" s="65"/>
      <c r="R47" s="65"/>
      <c r="S47" s="65"/>
      <c r="T47" s="65"/>
      <c r="U47" s="65"/>
    </row>
    <row r="48" spans="1:21" ht="18.75" customHeight="1" x14ac:dyDescent="0.4">
      <c r="A48" s="390"/>
      <c r="B48" s="77"/>
      <c r="C48" s="394" t="s">
        <v>37</v>
      </c>
      <c r="D48" s="70" t="s">
        <v>242</v>
      </c>
      <c r="E48" s="71" t="s">
        <v>28</v>
      </c>
      <c r="F48" s="64"/>
      <c r="G48" s="64"/>
      <c r="H48" s="64"/>
      <c r="I48" s="64">
        <v>0.219</v>
      </c>
      <c r="J48" s="64">
        <v>0.23499999999999999</v>
      </c>
      <c r="K48" s="64">
        <v>0.23200000000000001</v>
      </c>
      <c r="L48" s="64">
        <v>0.24399999999999999</v>
      </c>
      <c r="M48" s="64">
        <v>0.26900000000000002</v>
      </c>
      <c r="N48" s="65"/>
      <c r="O48" s="65"/>
      <c r="P48" s="65"/>
      <c r="Q48" s="65"/>
      <c r="R48" s="65"/>
      <c r="S48" s="65"/>
      <c r="T48" s="65"/>
      <c r="U48" s="65"/>
    </row>
    <row r="49" spans="1:21" ht="18.75" customHeight="1" x14ac:dyDescent="0.4">
      <c r="A49" s="390"/>
      <c r="B49" s="77"/>
      <c r="C49" s="395"/>
      <c r="D49" s="72"/>
      <c r="E49" s="73" t="s">
        <v>29</v>
      </c>
      <c r="F49" s="64"/>
      <c r="G49" s="64"/>
      <c r="H49" s="64"/>
      <c r="I49" s="64">
        <v>0.245</v>
      </c>
      <c r="J49" s="64">
        <v>0.24199999999999999</v>
      </c>
      <c r="K49" s="64">
        <v>0.23100000000000001</v>
      </c>
      <c r="L49" s="64">
        <v>0.26100000000000001</v>
      </c>
      <c r="M49" s="64">
        <v>0.28199999999999997</v>
      </c>
      <c r="N49" s="65"/>
      <c r="O49" s="65"/>
      <c r="P49" s="65"/>
      <c r="Q49" s="65"/>
      <c r="R49" s="65"/>
      <c r="S49" s="65"/>
      <c r="T49" s="65"/>
      <c r="U49" s="65"/>
    </row>
    <row r="50" spans="1:21" ht="18.75" customHeight="1" x14ac:dyDescent="0.4">
      <c r="A50" s="390"/>
      <c r="B50" s="77"/>
      <c r="C50" s="395"/>
      <c r="D50" s="72"/>
      <c r="E50" s="73" t="s">
        <v>30</v>
      </c>
      <c r="F50" s="64"/>
      <c r="G50" s="64"/>
      <c r="H50" s="64"/>
      <c r="I50" s="64">
        <v>0.20100000000000001</v>
      </c>
      <c r="J50" s="64">
        <v>0.191</v>
      </c>
      <c r="K50" s="64">
        <v>0.185</v>
      </c>
      <c r="L50" s="64">
        <v>0.191</v>
      </c>
      <c r="M50" s="64">
        <v>0.21099999999999999</v>
      </c>
      <c r="N50" s="65"/>
      <c r="O50" s="65"/>
      <c r="P50" s="65"/>
      <c r="Q50" s="65"/>
      <c r="R50" s="65"/>
      <c r="S50" s="65"/>
      <c r="T50" s="65"/>
      <c r="U50" s="65"/>
    </row>
    <row r="51" spans="1:21" ht="18.75" customHeight="1" x14ac:dyDescent="0.4">
      <c r="A51" s="390"/>
      <c r="B51" s="77"/>
      <c r="C51" s="395"/>
      <c r="D51" s="72"/>
      <c r="E51" s="73" t="s">
        <v>31</v>
      </c>
      <c r="F51" s="64"/>
      <c r="G51" s="64"/>
      <c r="H51" s="64"/>
      <c r="I51" s="64">
        <v>0.14000000000000001</v>
      </c>
      <c r="J51" s="64">
        <v>0.14000000000000001</v>
      </c>
      <c r="K51" s="64">
        <v>0.11899999999999999</v>
      </c>
      <c r="L51" s="64">
        <v>0.13500000000000001</v>
      </c>
      <c r="M51" s="64">
        <v>0.14799999999999999</v>
      </c>
      <c r="N51" s="65"/>
      <c r="O51" s="65"/>
      <c r="P51" s="65"/>
      <c r="Q51" s="65"/>
      <c r="R51" s="65"/>
      <c r="S51" s="65"/>
      <c r="T51" s="65"/>
      <c r="U51" s="65"/>
    </row>
    <row r="52" spans="1:21" ht="18.75" customHeight="1" x14ac:dyDescent="0.4">
      <c r="A52" s="390"/>
      <c r="B52" s="77"/>
      <c r="C52" s="395"/>
      <c r="D52" s="72"/>
      <c r="E52" s="73" t="s">
        <v>32</v>
      </c>
      <c r="F52" s="64"/>
      <c r="G52" s="64"/>
      <c r="H52" s="64"/>
      <c r="I52" s="64">
        <v>0.105</v>
      </c>
      <c r="J52" s="64">
        <v>8.2000000000000003E-2</v>
      </c>
      <c r="K52" s="64">
        <v>7.6999999999999999E-2</v>
      </c>
      <c r="L52" s="64">
        <v>8.6999999999999994E-2</v>
      </c>
      <c r="M52" s="64">
        <v>0.11899999999999999</v>
      </c>
      <c r="N52" s="65"/>
      <c r="O52" s="65"/>
      <c r="P52" s="65"/>
      <c r="Q52" s="65"/>
      <c r="R52" s="65"/>
      <c r="S52" s="65"/>
      <c r="T52" s="65"/>
      <c r="U52" s="65"/>
    </row>
    <row r="53" spans="1:21" ht="19.5" customHeight="1" x14ac:dyDescent="0.4">
      <c r="A53" s="390"/>
      <c r="B53" s="77"/>
      <c r="C53" s="395"/>
      <c r="D53" s="72"/>
      <c r="E53" s="73" t="s">
        <v>33</v>
      </c>
      <c r="F53" s="64"/>
      <c r="G53" s="64"/>
      <c r="H53" s="64"/>
      <c r="I53" s="64">
        <v>5.8000000000000003E-2</v>
      </c>
      <c r="J53" s="64">
        <v>6.2E-2</v>
      </c>
      <c r="K53" s="64">
        <v>8.4000000000000005E-2</v>
      </c>
      <c r="L53" s="64">
        <v>9.4E-2</v>
      </c>
      <c r="M53" s="64">
        <v>8.3000000000000004E-2</v>
      </c>
      <c r="N53" s="65"/>
      <c r="O53" s="65"/>
      <c r="P53" s="65"/>
      <c r="Q53" s="65"/>
      <c r="R53" s="65"/>
      <c r="S53" s="65"/>
      <c r="T53" s="65"/>
      <c r="U53" s="65"/>
    </row>
    <row r="54" spans="1:21" ht="25.5" x14ac:dyDescent="0.4">
      <c r="A54" s="390"/>
      <c r="B54" s="77"/>
      <c r="C54" s="395"/>
      <c r="D54" s="72"/>
      <c r="E54" s="73" t="s">
        <v>34</v>
      </c>
      <c r="F54" s="64"/>
      <c r="G54" s="64"/>
      <c r="H54" s="64"/>
      <c r="I54" s="64">
        <v>5.1999999999999998E-2</v>
      </c>
      <c r="J54" s="64">
        <v>4.4999999999999998E-2</v>
      </c>
      <c r="K54" s="64">
        <v>6.6000000000000003E-2</v>
      </c>
      <c r="L54" s="64">
        <v>7.6999999999999999E-2</v>
      </c>
      <c r="M54" s="64">
        <v>8.5000000000000006E-2</v>
      </c>
      <c r="N54" s="65"/>
      <c r="O54" s="65"/>
      <c r="P54" s="65"/>
      <c r="Q54" s="65"/>
      <c r="R54" s="65"/>
      <c r="S54" s="65"/>
      <c r="T54" s="65"/>
      <c r="U54" s="65"/>
    </row>
    <row r="55" spans="1:21" ht="25.5" x14ac:dyDescent="0.4">
      <c r="A55" s="390"/>
      <c r="B55" s="77"/>
      <c r="C55" s="395"/>
      <c r="D55" s="72"/>
      <c r="E55" s="73" t="s">
        <v>35</v>
      </c>
      <c r="F55" s="64"/>
      <c r="G55" s="64"/>
      <c r="H55" s="64"/>
      <c r="I55" s="64">
        <v>7.0999999999999994E-2</v>
      </c>
      <c r="J55" s="64">
        <v>6.5000000000000002E-2</v>
      </c>
      <c r="K55" s="64">
        <v>5.8000000000000003E-2</v>
      </c>
      <c r="L55" s="64">
        <v>8.4000000000000005E-2</v>
      </c>
      <c r="M55" s="64">
        <v>8.3000000000000004E-2</v>
      </c>
      <c r="N55" s="65"/>
      <c r="O55" s="65"/>
      <c r="P55" s="65"/>
      <c r="Q55" s="65"/>
      <c r="R55" s="65"/>
      <c r="S55" s="65"/>
      <c r="T55" s="65"/>
      <c r="U55" s="65"/>
    </row>
    <row r="56" spans="1:21" ht="26" thickBot="1" x14ac:dyDescent="0.45">
      <c r="A56" s="391"/>
      <c r="B56" s="77"/>
      <c r="C56" s="396"/>
      <c r="D56" s="74"/>
      <c r="E56" s="75" t="s">
        <v>36</v>
      </c>
      <c r="F56" s="64"/>
      <c r="G56" s="64"/>
      <c r="H56" s="64"/>
      <c r="I56" s="64">
        <v>0.14199999999999999</v>
      </c>
      <c r="J56" s="64">
        <v>0.13700000000000001</v>
      </c>
      <c r="K56" s="64">
        <v>0.13300000000000001</v>
      </c>
      <c r="L56" s="64">
        <v>0.15</v>
      </c>
      <c r="M56" s="64">
        <v>0.16400000000000001</v>
      </c>
      <c r="N56" s="65"/>
      <c r="O56" s="65"/>
      <c r="P56" s="65"/>
      <c r="Q56" s="65"/>
      <c r="R56" s="65"/>
      <c r="S56" s="65"/>
      <c r="T56" s="65"/>
      <c r="U56" s="65"/>
    </row>
    <row r="57" spans="1:21" ht="14.5" thickTop="1" x14ac:dyDescent="0.3"/>
  </sheetData>
  <mergeCells count="14">
    <mergeCell ref="R1:U1"/>
    <mergeCell ref="A21:A38"/>
    <mergeCell ref="C21:C29"/>
    <mergeCell ref="C30:C38"/>
    <mergeCell ref="A3:A20"/>
    <mergeCell ref="C3:C11"/>
    <mergeCell ref="C12:C20"/>
    <mergeCell ref="A1:E2"/>
    <mergeCell ref="F1:I1"/>
    <mergeCell ref="A39:A56"/>
    <mergeCell ref="C39:C47"/>
    <mergeCell ref="C48:C56"/>
    <mergeCell ref="J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DE14-402D-42A9-8628-8525F94C50B4}">
  <dimension ref="A1:S107"/>
  <sheetViews>
    <sheetView rightToLeft="1" zoomScale="43" workbookViewId="0">
      <selection activeCell="B3" sqref="B3"/>
    </sheetView>
  </sheetViews>
  <sheetFormatPr defaultRowHeight="14" x14ac:dyDescent="0.3"/>
  <cols>
    <col min="1" max="2" width="15" customWidth="1"/>
    <col min="3" max="3" width="19.58203125" customWidth="1"/>
    <col min="4" max="5" width="4.08203125" bestFit="1" customWidth="1"/>
    <col min="6" max="6" width="7.08203125" bestFit="1" customWidth="1"/>
    <col min="7" max="7" width="10.58203125" bestFit="1" customWidth="1"/>
    <col min="8" max="8" width="10.58203125" customWidth="1"/>
    <col min="9" max="9" width="10.58203125" bestFit="1" customWidth="1"/>
    <col min="10" max="10" width="12.25" customWidth="1"/>
    <col min="11" max="11" width="10.58203125" bestFit="1" customWidth="1"/>
    <col min="12" max="19" width="10.83203125" bestFit="1" customWidth="1"/>
  </cols>
  <sheetData>
    <row r="1" spans="1:19" ht="20.5" x14ac:dyDescent="0.3">
      <c r="A1" s="423"/>
      <c r="B1" s="423"/>
      <c r="C1" s="423"/>
      <c r="D1" s="410">
        <v>2020</v>
      </c>
      <c r="E1" s="410"/>
      <c r="F1" s="410"/>
      <c r="G1" s="410"/>
      <c r="H1" s="410">
        <v>2019</v>
      </c>
      <c r="I1" s="410"/>
      <c r="J1" s="410"/>
      <c r="K1" s="410"/>
      <c r="L1" s="410">
        <v>2018</v>
      </c>
      <c r="M1" s="410"/>
      <c r="N1" s="410"/>
      <c r="O1" s="410"/>
      <c r="P1" s="410">
        <v>2017</v>
      </c>
      <c r="Q1" s="410"/>
      <c r="R1" s="410"/>
      <c r="S1" s="410"/>
    </row>
    <row r="2" spans="1:19" ht="21" thickBot="1" x14ac:dyDescent="0.35">
      <c r="A2" s="424"/>
      <c r="B2" s="424"/>
      <c r="C2" s="424"/>
      <c r="D2" s="256" t="s">
        <v>0</v>
      </c>
      <c r="E2" s="256" t="s">
        <v>1</v>
      </c>
      <c r="F2" s="256" t="s">
        <v>2</v>
      </c>
      <c r="G2" s="256" t="s">
        <v>3</v>
      </c>
      <c r="H2" s="256" t="s">
        <v>0</v>
      </c>
      <c r="I2" s="256" t="s">
        <v>1</v>
      </c>
      <c r="J2" s="256" t="s">
        <v>2</v>
      </c>
      <c r="K2" s="256" t="s">
        <v>3</v>
      </c>
      <c r="L2" s="256" t="s">
        <v>0</v>
      </c>
      <c r="M2" s="256" t="s">
        <v>1</v>
      </c>
      <c r="N2" s="256" t="s">
        <v>2</v>
      </c>
      <c r="O2" s="256" t="s">
        <v>3</v>
      </c>
      <c r="P2" s="256" t="s">
        <v>0</v>
      </c>
      <c r="Q2" s="256" t="s">
        <v>1</v>
      </c>
      <c r="R2" s="256" t="s">
        <v>2</v>
      </c>
      <c r="S2" s="256" t="s">
        <v>3</v>
      </c>
    </row>
    <row r="3" spans="1:19" ht="36.5" thickTop="1" x14ac:dyDescent="0.3">
      <c r="A3" s="411" t="s">
        <v>12</v>
      </c>
      <c r="B3" s="257" t="s">
        <v>242</v>
      </c>
      <c r="C3" s="258" t="s">
        <v>145</v>
      </c>
      <c r="D3" s="259"/>
      <c r="E3" s="259"/>
      <c r="F3" s="259"/>
      <c r="G3" s="259">
        <f>G4+G6</f>
        <v>3120000</v>
      </c>
      <c r="H3" s="259">
        <f>H4+H6</f>
        <v>3097600</v>
      </c>
      <c r="I3" s="259">
        <v>3075300</v>
      </c>
      <c r="J3" s="259">
        <v>3053200</v>
      </c>
      <c r="K3" s="259">
        <v>3039300</v>
      </c>
      <c r="L3" s="259">
        <f>'[1]נתונים מרכזיים גברים'!K3+'[1]נתונים מרכזיים נשים'!K3</f>
        <v>3007569.0342908199</v>
      </c>
      <c r="M3" s="259">
        <f>'[1]נתונים מרכזיים גברים'!L3+'[1]נתונים מרכזיים נשים'!L3</f>
        <v>2995510.7413774217</v>
      </c>
      <c r="N3" s="259">
        <f>'[1]נתונים מרכזיים גברים'!M3+'[1]נתונים מרכזיים נשים'!M3</f>
        <v>2974456.779748274</v>
      </c>
      <c r="O3" s="259">
        <f>'[1]נתונים מרכזיים גברים'!N3+'[1]נתונים מרכזיים נשים'!N3</f>
        <v>2951432.2436900879</v>
      </c>
      <c r="P3" s="259">
        <f>'[1]נתונים מרכזיים גברים'!O3+'[1]נתונים מרכזיים נשים'!O3</f>
        <v>2929418.8977986607</v>
      </c>
      <c r="Q3" s="259">
        <f>'[1]נתונים מרכזיים גברים'!P3+'[1]נתונים מרכזיים נשים'!P3</f>
        <v>2911393.1376021807</v>
      </c>
      <c r="R3" s="259">
        <f>'[1]נתונים מרכזיים גברים'!Q3+'[1]נתונים מרכזיים נשים'!Q3</f>
        <v>2891845.5668163616</v>
      </c>
      <c r="S3" s="259">
        <f>'[1]נתונים מרכזיים גברים'!R3+'[1]נתונים מרכזיים נשים'!R3</f>
        <v>2872084.9674844444</v>
      </c>
    </row>
    <row r="4" spans="1:19" ht="36" x14ac:dyDescent="0.3">
      <c r="A4" s="412"/>
      <c r="B4" s="260"/>
      <c r="C4" s="261" t="s">
        <v>146</v>
      </c>
      <c r="D4" s="259"/>
      <c r="E4" s="259"/>
      <c r="F4" s="259"/>
      <c r="G4" s="259">
        <v>1346100</v>
      </c>
      <c r="H4" s="259">
        <v>1373900</v>
      </c>
      <c r="I4" s="259">
        <v>1359400</v>
      </c>
      <c r="J4" s="259">
        <v>1349600</v>
      </c>
      <c r="K4" s="259">
        <v>1347000</v>
      </c>
      <c r="L4" s="259">
        <f>'[1]נתונים מרכזיים גברים'!K4+'[1]נתונים מרכזיים נשים'!K4</f>
        <v>1327100</v>
      </c>
      <c r="M4" s="259">
        <f>'[1]נתונים מרכזיים גברים'!L4+'[1]נתונים מרכזיים נשים'!L4</f>
        <v>1314000</v>
      </c>
      <c r="N4" s="259">
        <f>'[1]נתונים מרכזיים גברים'!M4+'[1]נתונים מרכזיים נשים'!M4</f>
        <v>1270300</v>
      </c>
      <c r="O4" s="259">
        <f>'[1]נתונים מרכזיים גברים'!N4+'[1]נתונים מרכזיים נשים'!N4</f>
        <v>1272846</v>
      </c>
      <c r="P4" s="259">
        <f>'[1]נתונים מרכזיים גברים'!O4+'[1]נתונים מרכזיים נשים'!O4</f>
        <v>1288000</v>
      </c>
      <c r="Q4" s="259">
        <f>'[1]נתונים מרכזיים גברים'!P4+'[1]נתונים מרכזיים נשים'!P4</f>
        <v>1300500</v>
      </c>
      <c r="R4" s="259">
        <f>'[1]נתונים מרכזיים גברים'!Q4+'[1]נתונים מרכזיים נשים'!Q4</f>
        <v>1258500</v>
      </c>
      <c r="S4" s="259">
        <f>'[1]נתונים מרכזיים גברים'!R4+'[1]נתונים מרכזיים נשים'!R4</f>
        <v>1258900</v>
      </c>
    </row>
    <row r="5" spans="1:19" ht="36" x14ac:dyDescent="0.3">
      <c r="A5" s="412"/>
      <c r="B5" s="260"/>
      <c r="C5" s="262" t="s">
        <v>27</v>
      </c>
      <c r="D5" s="263"/>
      <c r="E5" s="263"/>
      <c r="F5" s="263"/>
      <c r="G5" s="263">
        <v>0.43099999999999999</v>
      </c>
      <c r="H5" s="263">
        <v>0.44400000000000001</v>
      </c>
      <c r="I5" s="263">
        <v>0.442</v>
      </c>
      <c r="J5" s="263">
        <v>0.442</v>
      </c>
      <c r="K5" s="263">
        <v>0.443</v>
      </c>
      <c r="L5" s="263">
        <v>0.441</v>
      </c>
      <c r="M5" s="263">
        <v>0.439</v>
      </c>
      <c r="N5" s="263">
        <v>0.42699999999999999</v>
      </c>
      <c r="O5" s="263">
        <v>0.43099999999999999</v>
      </c>
      <c r="P5" s="263">
        <v>0.442</v>
      </c>
      <c r="Q5" s="263">
        <v>0.44900000000000001</v>
      </c>
      <c r="R5" s="263">
        <v>0.438</v>
      </c>
      <c r="S5" s="263">
        <v>0.44</v>
      </c>
    </row>
    <row r="6" spans="1:19" ht="36" x14ac:dyDescent="0.3">
      <c r="A6" s="412"/>
      <c r="B6" s="260"/>
      <c r="C6" s="261" t="s">
        <v>147</v>
      </c>
      <c r="D6" s="259"/>
      <c r="E6" s="259"/>
      <c r="F6" s="259"/>
      <c r="G6" s="259">
        <v>1773900</v>
      </c>
      <c r="H6" s="259">
        <v>1723700</v>
      </c>
      <c r="I6" s="259">
        <v>1715900</v>
      </c>
      <c r="J6" s="259">
        <v>1703600</v>
      </c>
      <c r="K6" s="259">
        <f>K3-K4</f>
        <v>1692300</v>
      </c>
      <c r="L6" s="259">
        <f t="shared" ref="L6:S6" si="0">L3-L4</f>
        <v>1680469.0342908199</v>
      </c>
      <c r="M6" s="259">
        <f t="shared" si="0"/>
        <v>1681510.7413774217</v>
      </c>
      <c r="N6" s="259">
        <f t="shared" si="0"/>
        <v>1704156.779748274</v>
      </c>
      <c r="O6" s="259">
        <f t="shared" si="0"/>
        <v>1678586.2436900879</v>
      </c>
      <c r="P6" s="259">
        <f t="shared" si="0"/>
        <v>1641418.8977986607</v>
      </c>
      <c r="Q6" s="259">
        <f t="shared" si="0"/>
        <v>1610893.1376021807</v>
      </c>
      <c r="R6" s="259">
        <f t="shared" si="0"/>
        <v>1633345.5668163616</v>
      </c>
      <c r="S6" s="259">
        <f t="shared" si="0"/>
        <v>1613184.9674844444</v>
      </c>
    </row>
    <row r="7" spans="1:19" ht="25.5" x14ac:dyDescent="0.3">
      <c r="A7" s="412"/>
      <c r="B7" s="260"/>
      <c r="C7" s="264" t="s">
        <v>148</v>
      </c>
      <c r="D7" s="259"/>
      <c r="E7" s="259"/>
      <c r="F7" s="259"/>
      <c r="G7" s="259">
        <v>994200</v>
      </c>
      <c r="H7" s="259">
        <v>1023700</v>
      </c>
      <c r="I7" s="259">
        <v>1005500</v>
      </c>
      <c r="J7" s="259">
        <v>979200</v>
      </c>
      <c r="K7" s="259">
        <v>963700</v>
      </c>
      <c r="L7" s="259">
        <f>'[1]נתונים מרכזיים גברים'!K7+'[1]נתונים מרכזיים נשים'!K7</f>
        <v>1006633.0317145546</v>
      </c>
      <c r="M7" s="259">
        <f>'[1]נתונים מרכזיים גברים'!L7+'[1]נתונים מרכזיים נשים'!L7</f>
        <v>960456.09692419413</v>
      </c>
      <c r="N7" s="259">
        <f>'[1]נתונים מרכזיים גברים'!M7+'[1]נתונים מרכזיים נשים'!M7</f>
        <v>921053.04201862402</v>
      </c>
      <c r="O7" s="259">
        <f>'[1]נתונים מרכזיים גברים'!N7+'[1]נתונים מרכזיים נשים'!N7</f>
        <v>934638.83708332828</v>
      </c>
      <c r="P7" s="259">
        <f>'[1]נתונים מרכזיים גברים'!O7+'[1]נתונים מרכזיים נשים'!O7</f>
        <v>967358.34813617286</v>
      </c>
      <c r="Q7" s="259">
        <f>'[1]נתונים מרכזיים גברים'!P7+'[1]נתונים מרכזיים נשים'!P7</f>
        <v>948726.5326134623</v>
      </c>
      <c r="R7" s="259">
        <f>'[1]נתונים מרכזיים גברים'!Q7+'[1]נתונים מרכזיים נשים'!Q7</f>
        <v>925872.13082922506</v>
      </c>
      <c r="S7" s="259">
        <f>'[1]נתונים מרכזיים גברים'!R7+'[1]נתונים מרכזיים נשים'!R7</f>
        <v>954391.93380356079</v>
      </c>
    </row>
    <row r="8" spans="1:19" ht="25.5" x14ac:dyDescent="0.3">
      <c r="A8" s="412"/>
      <c r="B8" s="260"/>
      <c r="C8" s="265" t="s">
        <v>149</v>
      </c>
      <c r="D8" s="263"/>
      <c r="E8" s="263"/>
      <c r="F8" s="263"/>
      <c r="G8" s="263">
        <v>0.73899999999999999</v>
      </c>
      <c r="H8" s="263">
        <v>0.745</v>
      </c>
      <c r="I8" s="263">
        <v>0.73899999999999999</v>
      </c>
      <c r="J8" s="263">
        <v>0.72599999999999998</v>
      </c>
      <c r="K8" s="263">
        <v>0.71499999999999997</v>
      </c>
      <c r="L8" s="263">
        <v>0.75800000000000001</v>
      </c>
      <c r="M8" s="263">
        <v>0.73099999999999998</v>
      </c>
      <c r="N8" s="263">
        <v>0.72599999999999998</v>
      </c>
      <c r="O8" s="263">
        <v>0.73499999999999999</v>
      </c>
      <c r="P8" s="263">
        <v>0.753</v>
      </c>
      <c r="Q8" s="263">
        <v>0.73299999999999998</v>
      </c>
      <c r="R8" s="263">
        <v>0.73699999999999999</v>
      </c>
      <c r="S8" s="263">
        <v>0.75900000000000001</v>
      </c>
    </row>
    <row r="9" spans="1:19" ht="25.5" x14ac:dyDescent="0.3">
      <c r="A9" s="412"/>
      <c r="B9" s="260"/>
      <c r="C9" s="265" t="s">
        <v>150</v>
      </c>
      <c r="D9" s="259"/>
      <c r="E9" s="259"/>
      <c r="F9" s="259"/>
      <c r="G9" s="259">
        <v>15600</v>
      </c>
      <c r="H9" s="259">
        <v>20600</v>
      </c>
      <c r="I9" s="259">
        <v>19800</v>
      </c>
      <c r="J9" s="259">
        <v>18900</v>
      </c>
      <c r="K9" s="259">
        <v>22700</v>
      </c>
      <c r="L9" s="259">
        <f t="shared" ref="L9:R9" si="1">L13-L11</f>
        <v>20491.799999999988</v>
      </c>
      <c r="M9" s="259">
        <f t="shared" si="1"/>
        <v>22503.999999999942</v>
      </c>
      <c r="N9" s="259">
        <f t="shared" si="1"/>
        <v>21057.299999999988</v>
      </c>
      <c r="O9" s="259">
        <f t="shared" si="1"/>
        <v>20169.726000000024</v>
      </c>
      <c r="P9" s="259">
        <f t="shared" si="1"/>
        <v>18332</v>
      </c>
      <c r="Q9" s="259">
        <f t="shared" si="1"/>
        <v>19942.499999999942</v>
      </c>
      <c r="R9" s="259">
        <f t="shared" si="1"/>
        <v>21296.999999999942</v>
      </c>
      <c r="S9" s="259">
        <f>S13-S11</f>
        <v>31026.300000000047</v>
      </c>
    </row>
    <row r="10" spans="1:19" ht="25.5" x14ac:dyDescent="0.3">
      <c r="A10" s="412"/>
      <c r="B10" s="260"/>
      <c r="C10" s="265" t="s">
        <v>151</v>
      </c>
      <c r="D10" s="263"/>
      <c r="E10" s="263"/>
      <c r="F10" s="263"/>
      <c r="G10" s="263">
        <v>1.2E-2</v>
      </c>
      <c r="H10" s="263">
        <v>1.4999999999999999E-2</v>
      </c>
      <c r="I10" s="263">
        <v>1.4999999999999999E-2</v>
      </c>
      <c r="J10" s="263">
        <v>1.4E-2</v>
      </c>
      <c r="K10" s="263">
        <v>1.7000000000000001E-2</v>
      </c>
      <c r="L10" s="263">
        <f>(L8+L14)-1</f>
        <v>1.6000000000000014E-2</v>
      </c>
      <c r="M10" s="263">
        <f t="shared" ref="M10:S10" si="2">(M8+M14)-1</f>
        <v>1.6999999999999904E-2</v>
      </c>
      <c r="N10" s="263">
        <f t="shared" si="2"/>
        <v>1.6999999999999904E-2</v>
      </c>
      <c r="O10" s="263">
        <f t="shared" si="2"/>
        <v>1.6000000000000014E-2</v>
      </c>
      <c r="P10" s="263">
        <f t="shared" si="2"/>
        <v>1.6999999999999904E-2</v>
      </c>
      <c r="Q10" s="263">
        <f t="shared" si="2"/>
        <v>1.8000000000000016E-2</v>
      </c>
      <c r="R10" s="263">
        <f t="shared" si="2"/>
        <v>1.8999999999999906E-2</v>
      </c>
      <c r="S10" s="263">
        <f t="shared" si="2"/>
        <v>2.6000000000000023E-2</v>
      </c>
    </row>
    <row r="11" spans="1:19" ht="25.5" x14ac:dyDescent="0.3">
      <c r="A11" s="412"/>
      <c r="B11" s="260"/>
      <c r="C11" s="264" t="s">
        <v>152</v>
      </c>
      <c r="D11" s="259"/>
      <c r="E11" s="259"/>
      <c r="F11" s="259"/>
      <c r="G11" s="259">
        <v>336300</v>
      </c>
      <c r="H11" s="259">
        <v>329600</v>
      </c>
      <c r="I11" s="259">
        <v>334100</v>
      </c>
      <c r="J11" s="259">
        <v>351500</v>
      </c>
      <c r="K11" s="259">
        <v>360600</v>
      </c>
      <c r="L11" s="259">
        <f>'[1]נתונים מרכזיים גברים'!K11+'[1]נתונים מרכזיים נשים'!K11</f>
        <v>321900</v>
      </c>
      <c r="M11" s="259">
        <f>'[1]נתונים מרכזיים גברים'!L11+'[1]נתונים מרכזיים נשים'!L11</f>
        <v>353300</v>
      </c>
      <c r="N11" s="259">
        <f>'[1]נתונים מרכזיים גברים'!M11+'[1]נתונים מרכזיים נשים'!M11</f>
        <v>348600</v>
      </c>
      <c r="O11" s="259">
        <f>'[1]נתונים מרכזיים גברים'!N11+'[1]נתונים מרכזיים נשים'!N11</f>
        <v>337500</v>
      </c>
      <c r="P11" s="259">
        <f>'[1]נתונים מרכזיים גברים'!O11+'[1]נתונים מרכזיים נשים'!O11</f>
        <v>321700</v>
      </c>
      <c r="Q11" s="259">
        <f>'[1]נתונים מרכזיים גברים'!P11+'[1]נתונים מרכזיים נשים'!P11</f>
        <v>350700</v>
      </c>
      <c r="R11" s="259">
        <f>'[1]נתונים מרכזיים גברים'!Q11+'[1]נתונים מרכזיים נשים'!Q11</f>
        <v>333600</v>
      </c>
      <c r="S11" s="259">
        <f>'[1]נתונים מרכזיים גברים'!R11+'[1]נתונים מרכזיים נשים'!R11</f>
        <v>305100</v>
      </c>
    </row>
    <row r="12" spans="1:19" ht="25.5" x14ac:dyDescent="0.3">
      <c r="A12" s="412"/>
      <c r="B12" s="260"/>
      <c r="C12" s="264" t="s">
        <v>37</v>
      </c>
      <c r="D12" s="263"/>
      <c r="E12" s="263"/>
      <c r="F12" s="263"/>
      <c r="G12" s="263">
        <v>0.25</v>
      </c>
      <c r="H12" s="263">
        <v>0.24</v>
      </c>
      <c r="I12" s="263">
        <v>0.246</v>
      </c>
      <c r="J12" s="263">
        <v>0.26</v>
      </c>
      <c r="K12" s="263">
        <v>0.26800000000000002</v>
      </c>
      <c r="L12" s="263">
        <v>0.24199999999999999</v>
      </c>
      <c r="M12" s="263">
        <v>0.26900000000000002</v>
      </c>
      <c r="N12" s="263">
        <v>0.27400000000000002</v>
      </c>
      <c r="O12" s="263">
        <v>0.26500000000000001</v>
      </c>
      <c r="P12" s="263">
        <v>0.247</v>
      </c>
      <c r="Q12" s="263">
        <v>0.26700000000000002</v>
      </c>
      <c r="R12" s="263">
        <v>0.26300000000000001</v>
      </c>
      <c r="S12" s="263">
        <v>0.24099999999999999</v>
      </c>
    </row>
    <row r="13" spans="1:19" ht="36" x14ac:dyDescent="0.3">
      <c r="A13" s="412"/>
      <c r="B13" s="260"/>
      <c r="C13" s="266" t="s">
        <v>153</v>
      </c>
      <c r="D13" s="259"/>
      <c r="E13" s="259"/>
      <c r="F13" s="259"/>
      <c r="G13" s="259">
        <f>G11+G9</f>
        <v>351900</v>
      </c>
      <c r="H13" s="259">
        <f>H11+H9</f>
        <v>350200</v>
      </c>
      <c r="I13" s="259">
        <v>353900</v>
      </c>
      <c r="J13" s="259">
        <f>J9+J11</f>
        <v>370400</v>
      </c>
      <c r="K13" s="259">
        <f>K9+K11</f>
        <v>383300</v>
      </c>
      <c r="L13" s="259">
        <f>L4*L14</f>
        <v>342391.8</v>
      </c>
      <c r="M13" s="259">
        <f t="shared" ref="M13:S13" si="3">M4*M14</f>
        <v>375803.99999999994</v>
      </c>
      <c r="N13" s="259">
        <f t="shared" si="3"/>
        <v>369657.3</v>
      </c>
      <c r="O13" s="259">
        <f t="shared" si="3"/>
        <v>357669.72600000002</v>
      </c>
      <c r="P13" s="259">
        <f t="shared" si="3"/>
        <v>340032</v>
      </c>
      <c r="Q13" s="259">
        <f t="shared" si="3"/>
        <v>370642.49999999994</v>
      </c>
      <c r="R13" s="259">
        <f t="shared" si="3"/>
        <v>354896.99999999994</v>
      </c>
      <c r="S13" s="259">
        <f t="shared" si="3"/>
        <v>336126.30000000005</v>
      </c>
    </row>
    <row r="14" spans="1:19" ht="36" x14ac:dyDescent="0.3">
      <c r="A14" s="412"/>
      <c r="B14" s="260"/>
      <c r="C14" s="266" t="s">
        <v>154</v>
      </c>
      <c r="D14" s="263"/>
      <c r="E14" s="263"/>
      <c r="F14" s="263"/>
      <c r="G14" s="263">
        <v>0.26200000000000001</v>
      </c>
      <c r="H14" s="263">
        <v>0.255</v>
      </c>
      <c r="I14" s="263">
        <v>0.26100000000000001</v>
      </c>
      <c r="J14" s="263">
        <v>0.27400000000000002</v>
      </c>
      <c r="K14" s="263">
        <v>0.28499999999999998</v>
      </c>
      <c r="L14" s="263">
        <v>0.25800000000000001</v>
      </c>
      <c r="M14" s="263">
        <v>0.28599999999999998</v>
      </c>
      <c r="N14" s="263">
        <v>0.29099999999999998</v>
      </c>
      <c r="O14" s="263">
        <v>0.28100000000000003</v>
      </c>
      <c r="P14" s="263">
        <v>0.26400000000000001</v>
      </c>
      <c r="Q14" s="263">
        <v>0.28499999999999998</v>
      </c>
      <c r="R14" s="263">
        <v>0.28199999999999997</v>
      </c>
      <c r="S14" s="263">
        <v>0.26700000000000002</v>
      </c>
    </row>
    <row r="15" spans="1:19" ht="36" x14ac:dyDescent="0.3">
      <c r="A15" s="412"/>
      <c r="B15" s="260"/>
      <c r="C15" s="267" t="s">
        <v>155</v>
      </c>
      <c r="D15" s="259"/>
      <c r="E15" s="259"/>
      <c r="F15" s="259"/>
      <c r="G15" s="259">
        <v>468000</v>
      </c>
      <c r="H15" s="259">
        <v>453600</v>
      </c>
      <c r="I15" s="259">
        <v>461400</v>
      </c>
      <c r="J15" s="259">
        <v>471700</v>
      </c>
      <c r="K15" s="259">
        <v>482400</v>
      </c>
      <c r="L15" s="259" t="s">
        <v>156</v>
      </c>
      <c r="M15" s="259" t="s">
        <v>156</v>
      </c>
      <c r="N15" s="259" t="s">
        <v>156</v>
      </c>
      <c r="O15" s="259" t="s">
        <v>156</v>
      </c>
      <c r="P15" s="259" t="s">
        <v>156</v>
      </c>
      <c r="Q15" s="259" t="s">
        <v>156</v>
      </c>
      <c r="R15" s="259" t="s">
        <v>156</v>
      </c>
      <c r="S15" s="259" t="s">
        <v>156</v>
      </c>
    </row>
    <row r="16" spans="1:19" ht="54" x14ac:dyDescent="0.3">
      <c r="A16" s="412"/>
      <c r="B16" s="260"/>
      <c r="C16" s="266" t="s">
        <v>157</v>
      </c>
      <c r="D16" s="263"/>
      <c r="E16" s="263"/>
      <c r="F16" s="263"/>
      <c r="G16" s="263">
        <v>0.317</v>
      </c>
      <c r="H16" s="263">
        <v>0.30299999999999999</v>
      </c>
      <c r="I16" s="263">
        <v>0.31</v>
      </c>
      <c r="J16" s="263">
        <v>0.32100000000000001</v>
      </c>
      <c r="K16" s="263">
        <v>0.32800000000000001</v>
      </c>
      <c r="L16" s="263">
        <v>0.314</v>
      </c>
      <c r="M16" s="263">
        <v>0.34</v>
      </c>
      <c r="N16" s="263">
        <v>0.34799999999999998</v>
      </c>
      <c r="O16" s="263">
        <v>0.32900000000000001</v>
      </c>
      <c r="P16" s="263">
        <v>0.29899999999999999</v>
      </c>
      <c r="Q16" s="263">
        <v>0.316</v>
      </c>
      <c r="R16" s="263">
        <v>0.314</v>
      </c>
      <c r="S16" s="263">
        <v>0.29599999999999999</v>
      </c>
    </row>
    <row r="17" spans="1:19" ht="36" x14ac:dyDescent="0.3">
      <c r="A17" s="412"/>
      <c r="B17" s="260"/>
      <c r="C17" s="267" t="s">
        <v>158</v>
      </c>
      <c r="D17" s="259"/>
      <c r="E17" s="259"/>
      <c r="F17" s="259"/>
      <c r="G17" s="259">
        <v>483700</v>
      </c>
      <c r="H17" s="259">
        <v>474200</v>
      </c>
      <c r="I17" s="259">
        <v>481100</v>
      </c>
      <c r="J17" s="259">
        <v>490600</v>
      </c>
      <c r="K17" s="259">
        <v>505000</v>
      </c>
      <c r="L17" s="259" t="s">
        <v>156</v>
      </c>
      <c r="M17" s="259" t="s">
        <v>156</v>
      </c>
      <c r="N17" s="259" t="s">
        <v>156</v>
      </c>
      <c r="O17" s="259" t="s">
        <v>156</v>
      </c>
      <c r="P17" s="259" t="s">
        <v>156</v>
      </c>
      <c r="Q17" s="259" t="s">
        <v>156</v>
      </c>
      <c r="R17" s="259" t="s">
        <v>156</v>
      </c>
      <c r="S17" s="259" t="s">
        <v>156</v>
      </c>
    </row>
    <row r="18" spans="1:19" ht="36" x14ac:dyDescent="0.3">
      <c r="A18" s="412"/>
      <c r="B18" s="260"/>
      <c r="C18" s="267" t="s">
        <v>159</v>
      </c>
      <c r="D18" s="263"/>
      <c r="E18" s="263"/>
      <c r="F18" s="263"/>
      <c r="G18" s="263">
        <v>0.32700000000000001</v>
      </c>
      <c r="H18" s="263">
        <v>0.317</v>
      </c>
      <c r="I18" s="263">
        <v>0.32400000000000001</v>
      </c>
      <c r="J18" s="263">
        <v>0.33400000000000002</v>
      </c>
      <c r="K18" s="263">
        <v>0.34399999999999997</v>
      </c>
      <c r="L18" s="263">
        <v>0.32800000000000001</v>
      </c>
      <c r="M18" s="263">
        <v>0.35499999999999998</v>
      </c>
      <c r="N18" s="263">
        <v>0.36199999999999999</v>
      </c>
      <c r="O18" s="263">
        <v>0.34399999999999997</v>
      </c>
      <c r="P18" s="263">
        <v>0.315</v>
      </c>
      <c r="Q18" s="263">
        <v>0.33200000000000002</v>
      </c>
      <c r="R18" s="263">
        <v>0.33100000000000002</v>
      </c>
      <c r="S18" s="263">
        <v>0.32</v>
      </c>
    </row>
    <row r="19" spans="1:19" ht="26" thickBot="1" x14ac:dyDescent="0.35">
      <c r="A19" s="413"/>
      <c r="B19" s="268"/>
      <c r="C19" s="269" t="s">
        <v>160</v>
      </c>
      <c r="D19" s="270"/>
      <c r="E19" s="270"/>
      <c r="F19" s="270"/>
      <c r="G19" s="270">
        <v>130.6</v>
      </c>
      <c r="H19" s="270">
        <v>125.6</v>
      </c>
      <c r="I19" s="270">
        <v>138.1</v>
      </c>
      <c r="J19" s="270">
        <v>100</v>
      </c>
      <c r="K19" s="270">
        <v>98.3</v>
      </c>
      <c r="L19" s="270">
        <v>97.9</v>
      </c>
      <c r="M19" s="270">
        <v>95.3</v>
      </c>
      <c r="N19" s="270">
        <v>93.3</v>
      </c>
      <c r="O19" s="270">
        <v>91.8</v>
      </c>
      <c r="P19" s="270">
        <v>88.6</v>
      </c>
      <c r="Q19" s="270">
        <v>85.2</v>
      </c>
      <c r="R19" s="270">
        <v>88.5</v>
      </c>
      <c r="S19" s="270">
        <v>86.5</v>
      </c>
    </row>
    <row r="20" spans="1:19" ht="36.5" thickTop="1" x14ac:dyDescent="0.3">
      <c r="A20" s="414" t="s">
        <v>24</v>
      </c>
      <c r="B20" s="76" t="s">
        <v>242</v>
      </c>
      <c r="C20" s="271" t="s">
        <v>161</v>
      </c>
      <c r="D20" s="272"/>
      <c r="E20" s="272"/>
      <c r="F20" s="272"/>
      <c r="G20" s="272">
        <f>G21+G23</f>
        <v>1188100</v>
      </c>
      <c r="H20" s="272">
        <f>H21+H23</f>
        <v>1178600</v>
      </c>
      <c r="I20" s="272">
        <v>1169100</v>
      </c>
      <c r="J20" s="272">
        <v>1159800</v>
      </c>
      <c r="K20" s="272">
        <v>1158600</v>
      </c>
      <c r="L20" s="272">
        <f>'[1]נתונים מרכזיים גברים'!K20+'[1]נתונים מרכזיים נשים'!K20</f>
        <v>1141011.7056856188</v>
      </c>
      <c r="M20" s="272">
        <f>'[1]נתונים מרכזיים גברים'!L20+'[1]נתונים מרכזיים נשים'!L20</f>
        <v>1140584.6330030377</v>
      </c>
      <c r="N20" s="272">
        <f>'[1]נתונים מרכזיים גברים'!M20+'[1]נתונים מרכזיים נשים'!M20</f>
        <v>1130714.8080077469</v>
      </c>
      <c r="O20" s="272">
        <f>'[1]נתונים מרכזיים גברים'!N20+'[1]נתונים מרכזיים נשים'!N20</f>
        <v>1122353.7533927173</v>
      </c>
      <c r="P20" s="272">
        <f>'[1]נתונים מרכזיים גברים'!O20+'[1]נתונים מרכזיים נשים'!O20</f>
        <v>1113496.8812187496</v>
      </c>
      <c r="Q20" s="272">
        <f>'[1]נתונים מרכזיים גברים'!P20+'[1]נתונים מרכזיים נשים'!P20</f>
        <v>1107522.7263462557</v>
      </c>
      <c r="R20" s="272">
        <f>'[1]נתונים מרכזיים גברים'!Q20+'[1]נתונים מרכזיים נשים'!Q20</f>
        <v>1096867.2118380063</v>
      </c>
      <c r="S20" s="272">
        <f>'[1]נתונים מרכזיים גברים'!R20+'[1]נתונים מרכזיים נשים'!R20</f>
        <v>1088875.8570913028</v>
      </c>
    </row>
    <row r="21" spans="1:19" ht="36" x14ac:dyDescent="0.3">
      <c r="A21" s="415"/>
      <c r="B21" s="76"/>
      <c r="C21" s="261" t="s">
        <v>146</v>
      </c>
      <c r="D21" s="272"/>
      <c r="E21" s="272"/>
      <c r="F21" s="272"/>
      <c r="G21" s="272">
        <v>464500</v>
      </c>
      <c r="H21" s="272">
        <v>487900</v>
      </c>
      <c r="I21" s="272">
        <v>481500</v>
      </c>
      <c r="J21" s="272">
        <v>469500</v>
      </c>
      <c r="K21" s="272">
        <v>468100</v>
      </c>
      <c r="L21" s="272">
        <f>'[1]נתונים מרכזיים גברים'!K21+'[1]נתונים מרכזיים נשים'!K21</f>
        <v>448100</v>
      </c>
      <c r="M21" s="272">
        <f>'[1]נתונים מרכזיים גברים'!L21+'[1]נתונים מרכזיים נשים'!L21</f>
        <v>449100</v>
      </c>
      <c r="N21" s="272">
        <f>'[1]נתונים מרכזיים גברים'!M21+'[1]נתונים מרכזיים נשים'!M21</f>
        <v>438900</v>
      </c>
      <c r="O21" s="272">
        <f>'[1]נתונים מרכזיים גברים'!N21+'[1]נתונים מרכזיים נשים'!N21</f>
        <v>453714</v>
      </c>
      <c r="P21" s="272">
        <f>'[1]נתונים מרכזיים גברים'!O21+'[1]נתונים מרכזיים נשים'!O21</f>
        <v>463400</v>
      </c>
      <c r="Q21" s="272">
        <f>'[1]נתונים מרכזיים גברים'!P21+'[1]נתונים מרכזיים נשים'!P21</f>
        <v>471000</v>
      </c>
      <c r="R21" s="272">
        <f>'[1]נתונים מרכזיים גברים'!Q21+'[1]נתונים מרכזיים נשים'!Q21</f>
        <v>441800</v>
      </c>
      <c r="S21" s="272">
        <f>'[1]נתונים מרכזיים גברים'!R21+'[1]נתונים מרכזיים נשים'!R21</f>
        <v>449100</v>
      </c>
    </row>
    <row r="22" spans="1:19" ht="36" x14ac:dyDescent="0.3">
      <c r="A22" s="415"/>
      <c r="B22" s="76"/>
      <c r="C22" s="262" t="s">
        <v>27</v>
      </c>
      <c r="D22" s="273"/>
      <c r="E22" s="273"/>
      <c r="F22" s="273"/>
      <c r="G22" s="273">
        <v>0.39100000000000001</v>
      </c>
      <c r="H22" s="273">
        <v>0.41399999999999998</v>
      </c>
      <c r="I22" s="273">
        <v>0.41199999999999998</v>
      </c>
      <c r="J22" s="273">
        <v>0.40500000000000003</v>
      </c>
      <c r="K22" s="273">
        <v>0.40400000000000003</v>
      </c>
      <c r="L22" s="273">
        <v>0.39300000000000002</v>
      </c>
      <c r="M22" s="273">
        <v>0.39400000000000002</v>
      </c>
      <c r="N22" s="273">
        <v>0.38800000000000001</v>
      </c>
      <c r="O22" s="273">
        <v>0.40400000000000003</v>
      </c>
      <c r="P22" s="273">
        <v>0.41699999999999998</v>
      </c>
      <c r="Q22" s="273">
        <v>0.42699999999999999</v>
      </c>
      <c r="R22" s="273">
        <v>0.40400000000000003</v>
      </c>
      <c r="S22" s="273">
        <v>0.41299999999999998</v>
      </c>
    </row>
    <row r="23" spans="1:19" ht="36" x14ac:dyDescent="0.3">
      <c r="A23" s="415"/>
      <c r="B23" s="76"/>
      <c r="C23" s="261" t="s">
        <v>147</v>
      </c>
      <c r="D23" s="272"/>
      <c r="E23" s="272"/>
      <c r="F23" s="272"/>
      <c r="G23" s="272">
        <v>723600</v>
      </c>
      <c r="H23" s="272">
        <v>690700</v>
      </c>
      <c r="I23" s="272">
        <v>687600</v>
      </c>
      <c r="J23" s="272">
        <v>690300</v>
      </c>
      <c r="K23" s="272">
        <f>K20-K21</f>
        <v>690500</v>
      </c>
      <c r="L23" s="272">
        <f>L20-L21</f>
        <v>692911.7056856188</v>
      </c>
      <c r="M23" s="272">
        <f t="shared" ref="M23:S23" si="4">M20-M21</f>
        <v>691484.63300303766</v>
      </c>
      <c r="N23" s="272">
        <f t="shared" si="4"/>
        <v>691814.80800774693</v>
      </c>
      <c r="O23" s="272">
        <f t="shared" si="4"/>
        <v>668639.75339271734</v>
      </c>
      <c r="P23" s="272">
        <f t="shared" si="4"/>
        <v>650096.88121874956</v>
      </c>
      <c r="Q23" s="272">
        <f t="shared" si="4"/>
        <v>636522.72634625575</v>
      </c>
      <c r="R23" s="272">
        <f t="shared" si="4"/>
        <v>655067.21183800627</v>
      </c>
      <c r="S23" s="272">
        <f t="shared" si="4"/>
        <v>639775.85709130275</v>
      </c>
    </row>
    <row r="24" spans="1:19" ht="25.5" x14ac:dyDescent="0.3">
      <c r="A24" s="415"/>
      <c r="B24" s="76"/>
      <c r="C24" s="264" t="s">
        <v>162</v>
      </c>
      <c r="D24" s="272"/>
      <c r="E24" s="272"/>
      <c r="F24" s="272"/>
      <c r="G24" s="272">
        <v>246500</v>
      </c>
      <c r="H24" s="272">
        <v>270900</v>
      </c>
      <c r="I24" s="272">
        <v>254600</v>
      </c>
      <c r="J24" s="272">
        <v>241400</v>
      </c>
      <c r="K24" s="272">
        <v>241600</v>
      </c>
      <c r="L24" s="272">
        <f>'[1]נתונים מרכזיים גברים'!K24+'[1]נתונים מרכזיים נשים'!K24-L26</f>
        <v>256853.62673027095</v>
      </c>
      <c r="M24" s="272">
        <f>'[1]נתונים מרכזיים גברים'!L24+'[1]נתונים מרכזיים נשים'!L24-M26</f>
        <v>235588.66936026933</v>
      </c>
      <c r="N24" s="272">
        <f>'[1]נתונים מרכזיים גברים'!M24+'[1]נתונים מרכזיים נשים'!M24-N26</f>
        <v>235348.87839437358</v>
      </c>
      <c r="O24" s="272">
        <f>'[1]נתונים מרכזיים גברים'!N24+'[1]נתונים מרכזיים נשים'!N24-O26</f>
        <v>254626.75630875243</v>
      </c>
      <c r="P24" s="272">
        <f>'[1]נתונים מרכזיים גברים'!O24+'[1]נתונים מרכזיים נשים'!O24-P26</f>
        <v>270774.68887691351</v>
      </c>
      <c r="Q24" s="272">
        <f>'[1]נתונים מרכזיים גברים'!P24+'[1]נתונים מרכזיים נשים'!P24-Q26</f>
        <v>266492.43704977963</v>
      </c>
      <c r="R24" s="272">
        <f>'[1]נתונים מרכזיים גברים'!Q24+'[1]נתונים מרכזיים נשים'!Q24-R26</f>
        <v>262557.06811145513</v>
      </c>
      <c r="S24" s="272">
        <f>'[1]נתונים מרכזיים גברים'!R24+'[1]נתונים מרכזיים נשים'!R24-S26</f>
        <v>280269.88933807629</v>
      </c>
    </row>
    <row r="25" spans="1:19" ht="25.5" x14ac:dyDescent="0.3">
      <c r="A25" s="415"/>
      <c r="B25" s="76"/>
      <c r="C25" s="265" t="s">
        <v>149</v>
      </c>
      <c r="D25" s="273"/>
      <c r="E25" s="273"/>
      <c r="F25" s="273"/>
      <c r="G25" s="273">
        <v>0.53100000000000003</v>
      </c>
      <c r="H25" s="273">
        <v>0.55500000000000005</v>
      </c>
      <c r="I25" s="273">
        <v>0.52900000000000003</v>
      </c>
      <c r="J25" s="273">
        <v>0.51400000000000001</v>
      </c>
      <c r="K25" s="273">
        <v>0.51600000000000001</v>
      </c>
      <c r="L25" s="273">
        <v>0.59099999999999997</v>
      </c>
      <c r="M25" s="273">
        <v>0.54100000000000004</v>
      </c>
      <c r="N25" s="273">
        <v>0.55700000000000005</v>
      </c>
      <c r="O25" s="273">
        <v>0.58299999999999996</v>
      </c>
      <c r="P25" s="273">
        <v>0.60599999999999998</v>
      </c>
      <c r="Q25" s="273">
        <v>0.58299999999999996</v>
      </c>
      <c r="R25" s="273">
        <v>0.61599999999999999</v>
      </c>
      <c r="S25" s="273">
        <v>0.65200000000000002</v>
      </c>
    </row>
    <row r="26" spans="1:19" ht="25.5" x14ac:dyDescent="0.3">
      <c r="A26" s="415"/>
      <c r="B26" s="76"/>
      <c r="C26" s="265" t="s">
        <v>150</v>
      </c>
      <c r="D26" s="272"/>
      <c r="E26" s="272"/>
      <c r="F26" s="272"/>
      <c r="G26" s="272">
        <v>6700</v>
      </c>
      <c r="H26" s="272">
        <v>8800</v>
      </c>
      <c r="I26" s="272">
        <v>9800</v>
      </c>
      <c r="J26" s="272">
        <v>8800</v>
      </c>
      <c r="K26" s="272">
        <v>9800</v>
      </c>
      <c r="L26" s="272">
        <f t="shared" ref="L26:R26" si="5">L30-L28</f>
        <v>8038.6999999999825</v>
      </c>
      <c r="M26" s="272">
        <f t="shared" si="5"/>
        <v>7671.5999999999767</v>
      </c>
      <c r="N26" s="272">
        <f t="shared" si="5"/>
        <v>9249.6000000000058</v>
      </c>
      <c r="O26" s="272">
        <f t="shared" si="5"/>
        <v>9326.7319999999891</v>
      </c>
      <c r="P26" s="272">
        <f t="shared" si="5"/>
        <v>9174.3999999999942</v>
      </c>
      <c r="Q26" s="272">
        <f t="shared" si="5"/>
        <v>6343</v>
      </c>
      <c r="R26" s="272">
        <f t="shared" si="5"/>
        <v>8229</v>
      </c>
      <c r="S26" s="272">
        <f>S30-S28</f>
        <v>12310.700000000012</v>
      </c>
    </row>
    <row r="27" spans="1:19" ht="25.5" x14ac:dyDescent="0.3">
      <c r="A27" s="415"/>
      <c r="B27" s="76"/>
      <c r="C27" s="265" t="s">
        <v>151</v>
      </c>
      <c r="D27" s="273"/>
      <c r="E27" s="273"/>
      <c r="F27" s="273"/>
      <c r="G27" s="273">
        <v>1.4E-2</v>
      </c>
      <c r="H27" s="273">
        <v>1.7999999999999999E-2</v>
      </c>
      <c r="I27" s="273">
        <v>0.02</v>
      </c>
      <c r="J27" s="273">
        <v>1.9E-2</v>
      </c>
      <c r="K27" s="273">
        <v>2.1000000000000001E-2</v>
      </c>
      <c r="L27" s="273">
        <f>(L25+L31)-1</f>
        <v>1.8000000000000016E-2</v>
      </c>
      <c r="M27" s="273">
        <f t="shared" ref="M27:S27" si="6">(M25+M31)-1</f>
        <v>1.6999999999999904E-2</v>
      </c>
      <c r="N27" s="273">
        <f t="shared" si="6"/>
        <v>2.100000000000013E-2</v>
      </c>
      <c r="O27" s="273">
        <f t="shared" si="6"/>
        <v>2.0999999999999908E-2</v>
      </c>
      <c r="P27" s="273">
        <f t="shared" si="6"/>
        <v>2.200000000000002E-2</v>
      </c>
      <c r="Q27" s="273">
        <f t="shared" si="6"/>
        <v>1.6000000000000014E-2</v>
      </c>
      <c r="R27" s="273">
        <f t="shared" si="6"/>
        <v>2.0999999999999908E-2</v>
      </c>
      <c r="S27" s="273">
        <f t="shared" si="6"/>
        <v>2.8999999999999915E-2</v>
      </c>
    </row>
    <row r="28" spans="1:19" ht="25.5" x14ac:dyDescent="0.3">
      <c r="A28" s="415"/>
      <c r="B28" s="76"/>
      <c r="C28" s="264" t="s">
        <v>152</v>
      </c>
      <c r="D28" s="272"/>
      <c r="E28" s="272"/>
      <c r="F28" s="272"/>
      <c r="G28" s="272">
        <v>211300</v>
      </c>
      <c r="H28" s="272">
        <v>208200</v>
      </c>
      <c r="I28" s="272">
        <v>217100</v>
      </c>
      <c r="J28" s="272">
        <v>219300</v>
      </c>
      <c r="K28" s="272">
        <v>216700</v>
      </c>
      <c r="L28" s="272">
        <f>'[1]נתונים מרכזיים גברים'!K28+'[1]נתונים מרכזיים נשים'!K28</f>
        <v>183300</v>
      </c>
      <c r="M28" s="272">
        <f>'[1]נתונים מרכזיים גברים'!L28+'[1]נתונים מרכזיים נשים'!L28</f>
        <v>206100</v>
      </c>
      <c r="N28" s="272">
        <f>'[1]נתונים מרכזיים גברים'!M28+'[1]נתונים מרכזיים נשים'!M28</f>
        <v>194400</v>
      </c>
      <c r="O28" s="272">
        <f>'[1]נתונים מרכזיים גברים'!N28+'[1]נתונים מרכזיים נשים'!N28</f>
        <v>189400</v>
      </c>
      <c r="P28" s="272">
        <f>'[1]נתונים מרכזיים גברים'!O28+'[1]נתונים מרכזיים נשים'!O28</f>
        <v>183600</v>
      </c>
      <c r="Q28" s="272">
        <f>'[1]נתונים מרכזיים גברים'!P28+'[1]נתונים מרכזיים נשים'!P28</f>
        <v>197600</v>
      </c>
      <c r="R28" s="272">
        <f>'[1]נתונים מרכזיים גברים'!Q28+'[1]נתונים מרכזיים נשים'!Q28</f>
        <v>170700</v>
      </c>
      <c r="S28" s="272">
        <f>'[1]נתונים מרכזיים גברים'!R28+'[1]נתונים מרכזיים נשים'!R28</f>
        <v>157000</v>
      </c>
    </row>
    <row r="29" spans="1:19" ht="25.5" x14ac:dyDescent="0.3">
      <c r="A29" s="415"/>
      <c r="B29" s="76"/>
      <c r="C29" s="264" t="s">
        <v>37</v>
      </c>
      <c r="D29" s="273"/>
      <c r="E29" s="273"/>
      <c r="F29" s="273"/>
      <c r="G29" s="273">
        <v>0.45500000000000002</v>
      </c>
      <c r="H29" s="273">
        <v>0.42699999999999999</v>
      </c>
      <c r="I29" s="273">
        <v>0.45100000000000001</v>
      </c>
      <c r="J29" s="273">
        <v>0.46700000000000003</v>
      </c>
      <c r="K29" s="273">
        <v>0.46300000000000002</v>
      </c>
      <c r="L29" s="273">
        <v>0.40899999999999997</v>
      </c>
      <c r="M29" s="273">
        <v>0.45900000000000002</v>
      </c>
      <c r="N29" s="273">
        <v>0.443</v>
      </c>
      <c r="O29" s="273">
        <v>0.41699999999999998</v>
      </c>
      <c r="P29" s="273">
        <v>0.39400000000000002</v>
      </c>
      <c r="Q29" s="273">
        <v>0.41699999999999998</v>
      </c>
      <c r="R29" s="273">
        <v>0.38400000000000001</v>
      </c>
      <c r="S29" s="273">
        <v>0.34799999999999998</v>
      </c>
    </row>
    <row r="30" spans="1:19" ht="36" x14ac:dyDescent="0.3">
      <c r="A30" s="415"/>
      <c r="B30" s="76"/>
      <c r="C30" s="266" t="s">
        <v>153</v>
      </c>
      <c r="D30" s="272"/>
      <c r="E30" s="272"/>
      <c r="F30" s="272"/>
      <c r="G30" s="272">
        <f t="shared" ref="G30:I30" si="7">G26+G28</f>
        <v>218000</v>
      </c>
      <c r="H30" s="272">
        <f t="shared" si="7"/>
        <v>217000</v>
      </c>
      <c r="I30" s="272">
        <f t="shared" si="7"/>
        <v>226900</v>
      </c>
      <c r="J30" s="272">
        <f>J26+J28</f>
        <v>228100</v>
      </c>
      <c r="K30" s="272">
        <f>K26+K28</f>
        <v>226500</v>
      </c>
      <c r="L30" s="272">
        <f>L21*L31</f>
        <v>191338.69999999998</v>
      </c>
      <c r="M30" s="272">
        <f t="shared" ref="M30:S30" si="8">M21*M31</f>
        <v>213771.59999999998</v>
      </c>
      <c r="N30" s="272">
        <f t="shared" si="8"/>
        <v>203649.6</v>
      </c>
      <c r="O30" s="272">
        <f t="shared" si="8"/>
        <v>198726.73199999999</v>
      </c>
      <c r="P30" s="272">
        <f t="shared" si="8"/>
        <v>192774.39999999999</v>
      </c>
      <c r="Q30" s="272">
        <f t="shared" si="8"/>
        <v>203943</v>
      </c>
      <c r="R30" s="272">
        <f t="shared" si="8"/>
        <v>178929</v>
      </c>
      <c r="S30" s="272">
        <f t="shared" si="8"/>
        <v>169310.7</v>
      </c>
    </row>
    <row r="31" spans="1:19" ht="36" x14ac:dyDescent="0.3">
      <c r="A31" s="415"/>
      <c r="B31" s="76"/>
      <c r="C31" s="266" t="s">
        <v>154</v>
      </c>
      <c r="D31" s="273"/>
      <c r="E31" s="273"/>
      <c r="F31" s="273"/>
      <c r="G31" s="273">
        <v>0.46899999999999997</v>
      </c>
      <c r="H31" s="273">
        <v>0.44500000000000001</v>
      </c>
      <c r="I31" s="273">
        <v>0.47099999999999997</v>
      </c>
      <c r="J31" s="273">
        <v>0.48599999999999999</v>
      </c>
      <c r="K31" s="273">
        <v>0.48399999999999999</v>
      </c>
      <c r="L31" s="273">
        <v>0.42699999999999999</v>
      </c>
      <c r="M31" s="273">
        <v>0.47599999999999998</v>
      </c>
      <c r="N31" s="273">
        <v>0.46400000000000002</v>
      </c>
      <c r="O31" s="273">
        <v>0.438</v>
      </c>
      <c r="P31" s="273">
        <v>0.41599999999999998</v>
      </c>
      <c r="Q31" s="273">
        <v>0.433</v>
      </c>
      <c r="R31" s="273">
        <v>0.40500000000000003</v>
      </c>
      <c r="S31" s="273">
        <v>0.377</v>
      </c>
    </row>
    <row r="32" spans="1:19" ht="36" x14ac:dyDescent="0.3">
      <c r="A32" s="415"/>
      <c r="B32" s="76"/>
      <c r="C32" s="267" t="s">
        <v>155</v>
      </c>
      <c r="D32" s="272"/>
      <c r="E32" s="272"/>
      <c r="F32" s="272"/>
      <c r="G32" s="272">
        <v>324100</v>
      </c>
      <c r="H32" s="272">
        <v>320300</v>
      </c>
      <c r="I32" s="272">
        <v>331800</v>
      </c>
      <c r="J32" s="272">
        <v>329400</v>
      </c>
      <c r="K32" s="272">
        <v>328300</v>
      </c>
      <c r="L32" s="272" t="s">
        <v>156</v>
      </c>
      <c r="M32" s="272" t="s">
        <v>156</v>
      </c>
      <c r="N32" s="272" t="s">
        <v>156</v>
      </c>
      <c r="O32" s="272" t="s">
        <v>156</v>
      </c>
      <c r="P32" s="272" t="s">
        <v>156</v>
      </c>
      <c r="Q32" s="272" t="s">
        <v>156</v>
      </c>
      <c r="R32" s="272" t="s">
        <v>156</v>
      </c>
      <c r="S32" s="272" t="s">
        <v>156</v>
      </c>
    </row>
    <row r="33" spans="1:19" ht="54" x14ac:dyDescent="0.3">
      <c r="A33" s="415"/>
      <c r="B33" s="76"/>
      <c r="C33" s="266" t="s">
        <v>157</v>
      </c>
      <c r="D33" s="273"/>
      <c r="E33" s="273"/>
      <c r="F33" s="273"/>
      <c r="G33" s="273">
        <v>0.56100000000000005</v>
      </c>
      <c r="H33" s="273">
        <v>0.53400000000000003</v>
      </c>
      <c r="I33" s="273">
        <v>0.55700000000000005</v>
      </c>
      <c r="J33" s="273">
        <v>0.56799999999999995</v>
      </c>
      <c r="K33" s="273">
        <v>0.56599999999999995</v>
      </c>
      <c r="L33" s="273">
        <v>0.54200000000000004</v>
      </c>
      <c r="M33" s="273">
        <v>0.58199999999999996</v>
      </c>
      <c r="N33" s="273">
        <v>0.57199999999999995</v>
      </c>
      <c r="O33" s="273">
        <v>0.53400000000000003</v>
      </c>
      <c r="P33" s="273">
        <v>0.49399999999999999</v>
      </c>
      <c r="Q33" s="273">
        <v>0.50700000000000001</v>
      </c>
      <c r="R33" s="273">
        <v>0.48299999999999998</v>
      </c>
      <c r="S33" s="273">
        <v>0.45900000000000002</v>
      </c>
    </row>
    <row r="34" spans="1:19" ht="36" x14ac:dyDescent="0.3">
      <c r="A34" s="415"/>
      <c r="B34" s="76"/>
      <c r="C34" s="267" t="s">
        <v>158</v>
      </c>
      <c r="D34" s="272"/>
      <c r="E34" s="272"/>
      <c r="F34" s="272"/>
      <c r="G34" s="272">
        <v>330800</v>
      </c>
      <c r="H34" s="272">
        <v>329100</v>
      </c>
      <c r="I34" s="272">
        <v>341600</v>
      </c>
      <c r="J34" s="272">
        <v>338200</v>
      </c>
      <c r="K34" s="272">
        <v>338100</v>
      </c>
      <c r="L34" s="272" t="s">
        <v>156</v>
      </c>
      <c r="M34" s="272" t="s">
        <v>156</v>
      </c>
      <c r="N34" s="272" t="s">
        <v>156</v>
      </c>
      <c r="O34" s="272" t="s">
        <v>156</v>
      </c>
      <c r="P34" s="272" t="s">
        <v>156</v>
      </c>
      <c r="Q34" s="272" t="s">
        <v>156</v>
      </c>
      <c r="R34" s="272" t="s">
        <v>156</v>
      </c>
      <c r="S34" s="272" t="s">
        <v>156</v>
      </c>
    </row>
    <row r="35" spans="1:19" ht="36" x14ac:dyDescent="0.3">
      <c r="A35" s="415"/>
      <c r="B35" s="76"/>
      <c r="C35" s="267" t="s">
        <v>159</v>
      </c>
      <c r="D35" s="273"/>
      <c r="E35" s="273"/>
      <c r="F35" s="273"/>
      <c r="G35" s="273">
        <v>0.57299999999999995</v>
      </c>
      <c r="H35" s="273">
        <v>0.54900000000000004</v>
      </c>
      <c r="I35" s="273">
        <v>0.57299999999999995</v>
      </c>
      <c r="J35" s="273">
        <v>0.58299999999999996</v>
      </c>
      <c r="K35" s="273">
        <v>0.58299999999999996</v>
      </c>
      <c r="L35" s="273">
        <v>0.55600000000000005</v>
      </c>
      <c r="M35" s="273">
        <v>0.59599999999999997</v>
      </c>
      <c r="N35" s="273">
        <v>0.58799999999999997</v>
      </c>
      <c r="O35" s="273">
        <v>0.55000000000000004</v>
      </c>
      <c r="P35" s="273">
        <v>0.51200000000000001</v>
      </c>
      <c r="Q35" s="273">
        <v>0.52</v>
      </c>
      <c r="R35" s="273">
        <v>0.501</v>
      </c>
      <c r="S35" s="273">
        <v>0.48299999999999998</v>
      </c>
    </row>
    <row r="36" spans="1:19" ht="26" thickBot="1" x14ac:dyDescent="0.35">
      <c r="A36" s="416"/>
      <c r="B36" s="76"/>
      <c r="C36" s="269" t="s">
        <v>163</v>
      </c>
      <c r="D36" s="274"/>
      <c r="E36" s="274"/>
      <c r="F36" s="274"/>
      <c r="G36" s="274">
        <v>60.1</v>
      </c>
      <c r="H36" s="274">
        <v>62.6</v>
      </c>
      <c r="I36" s="274">
        <v>55.9</v>
      </c>
      <c r="J36" s="274">
        <v>62.5</v>
      </c>
      <c r="K36" s="274">
        <v>63.2</v>
      </c>
      <c r="L36" s="274">
        <v>67</v>
      </c>
      <c r="M36" s="274">
        <v>60.2</v>
      </c>
      <c r="N36" s="274">
        <v>62.6</v>
      </c>
      <c r="O36" s="274">
        <v>62.1</v>
      </c>
      <c r="P36" s="274">
        <v>62.4</v>
      </c>
      <c r="Q36" s="274">
        <v>56.8</v>
      </c>
      <c r="R36" s="274">
        <v>59.9</v>
      </c>
      <c r="S36" s="274">
        <v>58.7</v>
      </c>
    </row>
    <row r="37" spans="1:19" ht="36.5" thickTop="1" x14ac:dyDescent="0.3">
      <c r="A37" s="417" t="s">
        <v>23</v>
      </c>
      <c r="B37" s="275" t="s">
        <v>242</v>
      </c>
      <c r="C37" s="271" t="s">
        <v>161</v>
      </c>
      <c r="D37" s="259"/>
      <c r="E37" s="259"/>
      <c r="F37" s="259"/>
      <c r="G37" s="259">
        <f>G38+G40</f>
        <v>1931900</v>
      </c>
      <c r="H37" s="259">
        <f>H38+H40</f>
        <v>1919000</v>
      </c>
      <c r="I37" s="259">
        <v>1906200</v>
      </c>
      <c r="J37" s="259">
        <v>1893400</v>
      </c>
      <c r="K37" s="259">
        <v>1880700</v>
      </c>
      <c r="L37" s="259">
        <f>'[1]נתונים מרכזיים גברים'!K37+'[1]נתונים מרכזיים נשים'!K37</f>
        <v>1866557.3286052011</v>
      </c>
      <c r="M37" s="259">
        <f>'[1]נתונים מרכזיים גברים'!L37+'[1]נתונים מרכזיים נשים'!L37</f>
        <v>1854926.1083743842</v>
      </c>
      <c r="N37" s="259">
        <f>'[1]נתונים מרכזיים גברים'!M37+'[1]נתונים מרכזיים נשים'!M37</f>
        <v>1843741.9717405266</v>
      </c>
      <c r="O37" s="259">
        <f>'[1]נתונים מרכזיים גברים'!N37+'[1]נתונים מרכזיים נשים'!N37</f>
        <v>1829078.4902973706</v>
      </c>
      <c r="P37" s="259">
        <f>'[1]נתונים מרכזיים גברים'!O37+'[1]נתונים מרכזיים נשים'!O37</f>
        <v>1815922.0165799111</v>
      </c>
      <c r="Q37" s="259">
        <f>'[1]נתונים מרכזיים גברים'!P37+'[1]נתונים מרכזיים נשים'!P37</f>
        <v>1803870.411255925</v>
      </c>
      <c r="R37" s="259">
        <f>'[1]נתונים מרכזיים גברים'!Q37+'[1]נתונים מרכזיים נשים'!Q37</f>
        <v>1794978.3549783551</v>
      </c>
      <c r="S37" s="259">
        <f>'[1]נתונים מרכזיים גברים'!R37+'[1]נתונים מרכזיים נשים'!R37</f>
        <v>1783209.1103931419</v>
      </c>
    </row>
    <row r="38" spans="1:19" ht="36" x14ac:dyDescent="0.3">
      <c r="A38" s="418"/>
      <c r="B38" s="275"/>
      <c r="C38" s="261" t="s">
        <v>146</v>
      </c>
      <c r="D38" s="259"/>
      <c r="E38" s="259"/>
      <c r="F38" s="259"/>
      <c r="G38" s="259">
        <v>881600</v>
      </c>
      <c r="H38" s="259">
        <v>886000</v>
      </c>
      <c r="I38" s="259">
        <v>877900</v>
      </c>
      <c r="J38" s="259">
        <v>880100</v>
      </c>
      <c r="K38" s="259">
        <v>878900</v>
      </c>
      <c r="L38" s="259">
        <f>'[1]נתונים מרכזיים גברים'!K38+'[1]נתונים מרכזיים נשים'!K38</f>
        <v>879000</v>
      </c>
      <c r="M38" s="259">
        <f>'[1]נתונים מרכזיים גברים'!L38+'[1]נתונים מרכזיים נשים'!L38</f>
        <v>864900</v>
      </c>
      <c r="N38" s="259">
        <f>'[1]נתונים מרכזיים גברים'!M38+'[1]נתונים מרכזיים נשים'!M38</f>
        <v>831400</v>
      </c>
      <c r="O38" s="259">
        <f>'[1]נתונים מרכזיים גברים'!N38+'[1]נתונים מרכזיים נשים'!N38</f>
        <v>819132</v>
      </c>
      <c r="P38" s="259">
        <f>'[1]נתונים מרכזיים גברים'!O38+'[1]נתונים מרכזיים נשים'!O38</f>
        <v>824600</v>
      </c>
      <c r="Q38" s="259">
        <f>'[1]נתונים מרכזיים גברים'!P38+'[1]נתונים מרכזיים נשים'!P38</f>
        <v>829500</v>
      </c>
      <c r="R38" s="259">
        <f>'[1]נתונים מרכזיים גברים'!Q38+'[1]נתונים מרכזיים נשים'!Q38</f>
        <v>816700</v>
      </c>
      <c r="S38" s="259">
        <f>'[1]נתונים מרכזיים גברים'!R38+'[1]נתונים מרכזיים נשים'!R38</f>
        <v>809800</v>
      </c>
    </row>
    <row r="39" spans="1:19" ht="36" x14ac:dyDescent="0.3">
      <c r="A39" s="418"/>
      <c r="B39" s="275"/>
      <c r="C39" s="262" t="s">
        <v>27</v>
      </c>
      <c r="D39" s="263"/>
      <c r="E39" s="263"/>
      <c r="F39" s="263"/>
      <c r="G39" s="263">
        <v>0.45600000000000002</v>
      </c>
      <c r="H39" s="263">
        <v>0.46200000000000002</v>
      </c>
      <c r="I39" s="263">
        <v>0.46100000000000002</v>
      </c>
      <c r="J39" s="263">
        <v>0.46500000000000002</v>
      </c>
      <c r="K39" s="263">
        <v>0.46700000000000003</v>
      </c>
      <c r="L39" s="263">
        <v>0.47099999999999997</v>
      </c>
      <c r="M39" s="263">
        <v>0.46600000000000003</v>
      </c>
      <c r="N39" s="263">
        <v>0.45100000000000001</v>
      </c>
      <c r="O39" s="263">
        <v>0.44800000000000001</v>
      </c>
      <c r="P39" s="263">
        <v>0.45700000000000002</v>
      </c>
      <c r="Q39" s="263">
        <v>0.46200000000000002</v>
      </c>
      <c r="R39" s="263">
        <v>0.45800000000000002</v>
      </c>
      <c r="S39" s="263">
        <v>0.45600000000000002</v>
      </c>
    </row>
    <row r="40" spans="1:19" ht="36" x14ac:dyDescent="0.3">
      <c r="A40" s="418"/>
      <c r="B40" s="275"/>
      <c r="C40" s="261" t="s">
        <v>147</v>
      </c>
      <c r="D40" s="259"/>
      <c r="E40" s="259"/>
      <c r="F40" s="259"/>
      <c r="G40" s="259">
        <v>1050300</v>
      </c>
      <c r="H40" s="259">
        <v>1033000</v>
      </c>
      <c r="I40" s="259">
        <v>1028300</v>
      </c>
      <c r="J40" s="259">
        <v>1013300</v>
      </c>
      <c r="K40" s="259">
        <f>K37-K38</f>
        <v>1001800</v>
      </c>
      <c r="L40" s="259">
        <f>L37-L38</f>
        <v>987557.3286052011</v>
      </c>
      <c r="M40" s="259">
        <f t="shared" ref="M40:S40" si="9">M37-M38</f>
        <v>990026.10837438423</v>
      </c>
      <c r="N40" s="259">
        <f t="shared" si="9"/>
        <v>1012341.9717405266</v>
      </c>
      <c r="O40" s="259">
        <f t="shared" si="9"/>
        <v>1009946.4902973706</v>
      </c>
      <c r="P40" s="259">
        <f t="shared" si="9"/>
        <v>991322.01657991111</v>
      </c>
      <c r="Q40" s="259">
        <f t="shared" si="9"/>
        <v>974370.41125592496</v>
      </c>
      <c r="R40" s="259">
        <f t="shared" si="9"/>
        <v>978278.35497835511</v>
      </c>
      <c r="S40" s="259">
        <f t="shared" si="9"/>
        <v>973409.11039314186</v>
      </c>
    </row>
    <row r="41" spans="1:19" ht="25.5" x14ac:dyDescent="0.3">
      <c r="A41" s="418"/>
      <c r="B41" s="275"/>
      <c r="C41" s="264" t="s">
        <v>148</v>
      </c>
      <c r="D41" s="259"/>
      <c r="E41" s="259"/>
      <c r="F41" s="259"/>
      <c r="G41" s="259">
        <v>747700</v>
      </c>
      <c r="H41" s="259">
        <v>752800</v>
      </c>
      <c r="I41" s="259">
        <v>750900</v>
      </c>
      <c r="J41" s="259">
        <v>737800</v>
      </c>
      <c r="K41" s="259">
        <v>722100</v>
      </c>
      <c r="L41" s="259">
        <f>'[1]נתונים מרכזיים גברים'!K41+'[1]נתונים מרכזיים נשים'!K41-L43</f>
        <v>729152.70498428377</v>
      </c>
      <c r="M41" s="259">
        <f>'[1]נתונים מרכזיים גברים'!L41+'[1]נתונים מרכזיים נשים'!L41-M43</f>
        <v>702659.5275639249</v>
      </c>
      <c r="N41" s="259">
        <f>'[1]נתונים מרכזיים גברים'!M41+'[1]נתונים מרכזיים נשים'!M41-N43</f>
        <v>665205.96362425049</v>
      </c>
      <c r="O41" s="259">
        <f>'[1]נתונים מרכזיים גברים'!N41+'[1]נתונים מרכזיים נשים'!N41-O43</f>
        <v>659054.60877457587</v>
      </c>
      <c r="P41" s="259">
        <f>'[1]נתונים מרכזיים גברים'!O41+'[1]נתונים מרכזיים נשים'!O41-P43</f>
        <v>674607.45925925928</v>
      </c>
      <c r="Q41" s="259">
        <f>'[1]נתונים מרכזיים גברים'!P41+'[1]נתונים מרכזיים נשים'!P41-Q43</f>
        <v>658943.59556368261</v>
      </c>
      <c r="R41" s="259">
        <f>'[1]נתונים מרכזיים גברים'!Q41+'[1]נתונים מרכזיים נשים'!Q41-R43</f>
        <v>639128.76271776995</v>
      </c>
      <c r="S41" s="259">
        <f>'[1]נתונים מרכזיים גברים'!R41+'[1]נתונים מרכזיים נשים'!R41-S43</f>
        <v>641472.94446548447</v>
      </c>
    </row>
    <row r="42" spans="1:19" ht="25.5" x14ac:dyDescent="0.3">
      <c r="A42" s="418"/>
      <c r="B42" s="275"/>
      <c r="C42" s="265" t="s">
        <v>149</v>
      </c>
      <c r="D42" s="263"/>
      <c r="E42" s="263"/>
      <c r="F42" s="263"/>
      <c r="G42" s="263">
        <v>0.84799999999999998</v>
      </c>
      <c r="H42" s="263">
        <v>0.85</v>
      </c>
      <c r="I42" s="263">
        <v>0.85599999999999998</v>
      </c>
      <c r="J42" s="263">
        <v>0.83899999999999997</v>
      </c>
      <c r="K42" s="263">
        <v>0.82099999999999995</v>
      </c>
      <c r="L42" s="263">
        <v>0.84199999999999997</v>
      </c>
      <c r="M42" s="263">
        <v>0.83</v>
      </c>
      <c r="N42" s="263">
        <v>0.81499999999999995</v>
      </c>
      <c r="O42" s="263">
        <v>0.81899999999999995</v>
      </c>
      <c r="P42" s="263">
        <v>0.83099999999999996</v>
      </c>
      <c r="Q42" s="263">
        <v>0.81399999999999995</v>
      </c>
      <c r="R42" s="263">
        <v>0.79900000000000004</v>
      </c>
      <c r="S42" s="263">
        <v>0.81499999999999995</v>
      </c>
    </row>
    <row r="43" spans="1:19" ht="25.5" x14ac:dyDescent="0.3">
      <c r="A43" s="418"/>
      <c r="B43" s="275"/>
      <c r="C43" s="265" t="s">
        <v>150</v>
      </c>
      <c r="D43" s="259"/>
      <c r="E43" s="259"/>
      <c r="F43" s="259"/>
      <c r="G43" s="259">
        <v>8900</v>
      </c>
      <c r="H43" s="259">
        <v>11800</v>
      </c>
      <c r="I43" s="259">
        <v>10000</v>
      </c>
      <c r="J43" s="259">
        <v>10100</v>
      </c>
      <c r="K43" s="259">
        <v>12900</v>
      </c>
      <c r="L43" s="259">
        <f t="shared" ref="L43:R43" si="10">L47-L45</f>
        <v>12588</v>
      </c>
      <c r="M43" s="259">
        <f t="shared" si="10"/>
        <v>14536.299999999988</v>
      </c>
      <c r="N43" s="259">
        <f t="shared" si="10"/>
        <v>11248.600000000006</v>
      </c>
      <c r="O43" s="259">
        <f t="shared" si="10"/>
        <v>11630.74000000002</v>
      </c>
      <c r="P43" s="259">
        <f t="shared" si="10"/>
        <v>12801.799999999988</v>
      </c>
      <c r="Q43" s="259">
        <f t="shared" si="10"/>
        <v>16947.5</v>
      </c>
      <c r="R43" s="259">
        <f t="shared" si="10"/>
        <v>15957.299999999988</v>
      </c>
      <c r="S43" s="259">
        <f>S47-S45</f>
        <v>20338.399999999994</v>
      </c>
    </row>
    <row r="44" spans="1:19" ht="25.5" x14ac:dyDescent="0.3">
      <c r="A44" s="418"/>
      <c r="B44" s="275"/>
      <c r="C44" s="265" t="s">
        <v>151</v>
      </c>
      <c r="D44" s="263"/>
      <c r="E44" s="263"/>
      <c r="F44" s="263"/>
      <c r="G44" s="263">
        <v>0.01</v>
      </c>
      <c r="H44" s="263">
        <v>1.2999999999999999E-2</v>
      </c>
      <c r="I44" s="263">
        <v>1.0999999999999999E-2</v>
      </c>
      <c r="J44" s="263">
        <v>1.0999999999999999E-2</v>
      </c>
      <c r="K44" s="263">
        <v>1.4999999999999999E-2</v>
      </c>
      <c r="L44" s="263">
        <f>(L42+L48)-1</f>
        <v>1.4000000000000012E-2</v>
      </c>
      <c r="M44" s="263">
        <f t="shared" ref="M44:S44" si="11">(M42+M48)-1</f>
        <v>1.6999999999999904E-2</v>
      </c>
      <c r="N44" s="263">
        <f t="shared" si="11"/>
        <v>1.4000000000000012E-2</v>
      </c>
      <c r="O44" s="263">
        <f t="shared" si="11"/>
        <v>1.4000000000000012E-2</v>
      </c>
      <c r="P44" s="263">
        <f t="shared" si="11"/>
        <v>1.4000000000000012E-2</v>
      </c>
      <c r="Q44" s="263">
        <f t="shared" si="11"/>
        <v>1.8999999999999906E-2</v>
      </c>
      <c r="R44" s="263">
        <f t="shared" si="11"/>
        <v>1.8000000000000016E-2</v>
      </c>
      <c r="S44" s="263">
        <f t="shared" si="11"/>
        <v>2.2999999999999909E-2</v>
      </c>
    </row>
    <row r="45" spans="1:19" ht="25.5" x14ac:dyDescent="0.3">
      <c r="A45" s="418"/>
      <c r="B45" s="275"/>
      <c r="C45" s="264" t="s">
        <v>152</v>
      </c>
      <c r="D45" s="259"/>
      <c r="E45" s="259"/>
      <c r="F45" s="259"/>
      <c r="G45" s="259">
        <v>125000</v>
      </c>
      <c r="H45" s="259">
        <v>121400</v>
      </c>
      <c r="I45" s="259">
        <v>117000</v>
      </c>
      <c r="J45" s="259">
        <v>132200</v>
      </c>
      <c r="K45" s="259">
        <v>143900</v>
      </c>
      <c r="L45" s="259">
        <f>'[1]נתונים מרכזיים גברים'!K45+'[1]נתונים מרכזיים נשים'!K45</f>
        <v>138600</v>
      </c>
      <c r="M45" s="259">
        <f>'[1]נתונים מרכזיים גברים'!L45+'[1]נתונים מרכזיים נשים'!L45</f>
        <v>147200</v>
      </c>
      <c r="N45" s="259">
        <f>'[1]נתונים מרכזיים גברים'!M45+'[1]נתונים מרכזיים נשים'!M45</f>
        <v>154200</v>
      </c>
      <c r="O45" s="259">
        <f>'[1]נתונים מרכזיים גברים'!N45+'[1]נתונים מרכזיים נשים'!N45</f>
        <v>148100</v>
      </c>
      <c r="P45" s="259">
        <f>'[1]נתונים מרכזיים גברים'!O45+'[1]נתונים מרכזיים נשים'!O45</f>
        <v>138100</v>
      </c>
      <c r="Q45" s="259">
        <f>'[1]נתונים מרכזיים גברים'!P45+'[1]נתונים מרכזיים נשים'!P45</f>
        <v>153100</v>
      </c>
      <c r="R45" s="259">
        <f>'[1]נתונים מרכזיים גברים'!Q45+'[1]נתונים מרכזיים נשים'!Q45</f>
        <v>162900</v>
      </c>
      <c r="S45" s="259">
        <f>'[1]נתונים מרכזיים גברים'!R45+'[1]נתונים מרכזיים נשים'!R45</f>
        <v>148100</v>
      </c>
    </row>
    <row r="46" spans="1:19" ht="25.5" x14ac:dyDescent="0.3">
      <c r="A46" s="418"/>
      <c r="B46" s="275"/>
      <c r="C46" s="264" t="s">
        <v>37</v>
      </c>
      <c r="D46" s="263"/>
      <c r="E46" s="263"/>
      <c r="F46" s="263"/>
      <c r="G46" s="263">
        <v>0.14199999999999999</v>
      </c>
      <c r="H46" s="263">
        <v>0.13700000000000001</v>
      </c>
      <c r="I46" s="263">
        <v>0.13300000000000001</v>
      </c>
      <c r="J46" s="263">
        <v>0.15</v>
      </c>
      <c r="K46" s="263">
        <v>0.16400000000000001</v>
      </c>
      <c r="L46" s="263">
        <v>0.158</v>
      </c>
      <c r="M46" s="263">
        <v>0.17</v>
      </c>
      <c r="N46" s="263">
        <v>0.185</v>
      </c>
      <c r="O46" s="263">
        <v>0.18099999999999999</v>
      </c>
      <c r="P46" s="263">
        <v>0.16900000000000001</v>
      </c>
      <c r="Q46" s="263">
        <v>0.186</v>
      </c>
      <c r="R46" s="263">
        <v>0.20100000000000001</v>
      </c>
      <c r="S46" s="263">
        <v>0.185</v>
      </c>
    </row>
    <row r="47" spans="1:19" ht="36" x14ac:dyDescent="0.3">
      <c r="A47" s="418"/>
      <c r="B47" s="275"/>
      <c r="C47" s="266" t="s">
        <v>153</v>
      </c>
      <c r="D47" s="259"/>
      <c r="E47" s="259"/>
      <c r="F47" s="259"/>
      <c r="G47" s="259">
        <f>G45+G43</f>
        <v>133900</v>
      </c>
      <c r="H47" s="259">
        <f>H45+H43</f>
        <v>133200</v>
      </c>
      <c r="I47" s="259">
        <v>127000</v>
      </c>
      <c r="J47" s="259">
        <f>J45+J43</f>
        <v>142300</v>
      </c>
      <c r="K47" s="259">
        <f>K45+K43</f>
        <v>156800</v>
      </c>
      <c r="L47" s="259">
        <f>L38*L48</f>
        <v>151188</v>
      </c>
      <c r="M47" s="259">
        <f t="shared" ref="M47:S47" si="12">M38*M48</f>
        <v>161736.29999999999</v>
      </c>
      <c r="N47" s="259">
        <f t="shared" si="12"/>
        <v>165448.6</v>
      </c>
      <c r="O47" s="259">
        <f t="shared" si="12"/>
        <v>159730.74000000002</v>
      </c>
      <c r="P47" s="259">
        <f t="shared" si="12"/>
        <v>150901.79999999999</v>
      </c>
      <c r="Q47" s="259">
        <f t="shared" si="12"/>
        <v>170047.5</v>
      </c>
      <c r="R47" s="259">
        <f t="shared" si="12"/>
        <v>178857.3</v>
      </c>
      <c r="S47" s="259">
        <f t="shared" si="12"/>
        <v>168438.39999999999</v>
      </c>
    </row>
    <row r="48" spans="1:19" ht="36" x14ac:dyDescent="0.3">
      <c r="A48" s="418"/>
      <c r="B48" s="275"/>
      <c r="C48" s="266" t="s">
        <v>154</v>
      </c>
      <c r="D48" s="263"/>
      <c r="E48" s="263"/>
      <c r="F48" s="263"/>
      <c r="G48" s="263">
        <v>0.152</v>
      </c>
      <c r="H48" s="263">
        <v>0.15</v>
      </c>
      <c r="I48" s="263">
        <v>0.14399999999999999</v>
      </c>
      <c r="J48" s="263">
        <v>0.16200000000000001</v>
      </c>
      <c r="K48" s="263">
        <v>0.17799999999999999</v>
      </c>
      <c r="L48" s="263">
        <v>0.17199999999999999</v>
      </c>
      <c r="M48" s="263">
        <v>0.187</v>
      </c>
      <c r="N48" s="263">
        <v>0.19900000000000001</v>
      </c>
      <c r="O48" s="263">
        <v>0.19500000000000001</v>
      </c>
      <c r="P48" s="263">
        <v>0.183</v>
      </c>
      <c r="Q48" s="263">
        <v>0.20499999999999999</v>
      </c>
      <c r="R48" s="263">
        <v>0.219</v>
      </c>
      <c r="S48" s="263">
        <v>0.20799999999999999</v>
      </c>
    </row>
    <row r="49" spans="1:19" ht="36" x14ac:dyDescent="0.3">
      <c r="A49" s="418"/>
      <c r="B49" s="275"/>
      <c r="C49" s="267" t="s">
        <v>155</v>
      </c>
      <c r="D49" s="259"/>
      <c r="E49" s="259"/>
      <c r="F49" s="259"/>
      <c r="G49" s="259">
        <v>143900</v>
      </c>
      <c r="H49" s="259">
        <v>133300</v>
      </c>
      <c r="I49" s="259">
        <v>129600</v>
      </c>
      <c r="J49" s="259">
        <v>142300</v>
      </c>
      <c r="K49" s="259">
        <v>154100</v>
      </c>
      <c r="L49" s="259" t="s">
        <v>156</v>
      </c>
      <c r="M49" s="259" t="s">
        <v>156</v>
      </c>
      <c r="N49" s="259" t="s">
        <v>156</v>
      </c>
      <c r="O49" s="259" t="s">
        <v>156</v>
      </c>
      <c r="P49" s="259" t="s">
        <v>156</v>
      </c>
      <c r="Q49" s="259" t="s">
        <v>156</v>
      </c>
      <c r="R49" s="259" t="s">
        <v>156</v>
      </c>
      <c r="S49" s="259" t="s">
        <v>156</v>
      </c>
    </row>
    <row r="50" spans="1:19" ht="54" x14ac:dyDescent="0.3">
      <c r="A50" s="418"/>
      <c r="B50" s="275"/>
      <c r="C50" s="266" t="s">
        <v>157</v>
      </c>
      <c r="D50" s="263"/>
      <c r="E50" s="263"/>
      <c r="F50" s="263"/>
      <c r="G50" s="263">
        <v>0.16</v>
      </c>
      <c r="H50" s="263">
        <v>0.14799999999999999</v>
      </c>
      <c r="I50" s="263">
        <v>0.14599999999999999</v>
      </c>
      <c r="J50" s="263">
        <v>0.16</v>
      </c>
      <c r="K50" s="263">
        <v>0.17299999999999999</v>
      </c>
      <c r="L50" s="263">
        <v>0.16500000000000001</v>
      </c>
      <c r="M50" s="263">
        <v>0.17799999999999999</v>
      </c>
      <c r="N50" s="263">
        <v>0.19500000000000001</v>
      </c>
      <c r="O50" s="263">
        <v>0.188</v>
      </c>
      <c r="P50" s="263">
        <v>0.17599999999999999</v>
      </c>
      <c r="Q50" s="263">
        <v>0.19500000000000001</v>
      </c>
      <c r="R50" s="263">
        <v>0.21</v>
      </c>
      <c r="S50" s="263">
        <v>0.19400000000000001</v>
      </c>
    </row>
    <row r="51" spans="1:19" ht="36" x14ac:dyDescent="0.3">
      <c r="A51" s="418"/>
      <c r="B51" s="275"/>
      <c r="C51" s="267" t="s">
        <v>158</v>
      </c>
      <c r="D51" s="259"/>
      <c r="E51" s="259"/>
      <c r="F51" s="259"/>
      <c r="G51" s="259">
        <v>152900</v>
      </c>
      <c r="H51" s="259">
        <v>145100</v>
      </c>
      <c r="I51" s="259">
        <v>139500</v>
      </c>
      <c r="J51" s="259">
        <v>152400</v>
      </c>
      <c r="K51" s="259">
        <v>166900</v>
      </c>
      <c r="L51" s="259" t="s">
        <v>156</v>
      </c>
      <c r="M51" s="259" t="s">
        <v>156</v>
      </c>
      <c r="N51" s="259" t="s">
        <v>156</v>
      </c>
      <c r="O51" s="259" t="s">
        <v>156</v>
      </c>
      <c r="P51" s="259" t="s">
        <v>156</v>
      </c>
      <c r="Q51" s="259" t="s">
        <v>156</v>
      </c>
      <c r="R51" s="259" t="s">
        <v>156</v>
      </c>
      <c r="S51" s="259" t="s">
        <v>156</v>
      </c>
    </row>
    <row r="52" spans="1:19" ht="36" x14ac:dyDescent="0.3">
      <c r="A52" s="418"/>
      <c r="B52" s="275"/>
      <c r="C52" s="267" t="s">
        <v>159</v>
      </c>
      <c r="D52" s="263"/>
      <c r="E52" s="263"/>
      <c r="F52" s="263"/>
      <c r="G52" s="263">
        <v>0.17</v>
      </c>
      <c r="H52" s="263">
        <v>0.16200000000000001</v>
      </c>
      <c r="I52" s="263">
        <v>0.157</v>
      </c>
      <c r="J52" s="263">
        <v>0.17100000000000001</v>
      </c>
      <c r="K52" s="263">
        <v>0.188</v>
      </c>
      <c r="L52" s="263">
        <v>0.17899999999999999</v>
      </c>
      <c r="M52" s="263">
        <v>0.19400000000000001</v>
      </c>
      <c r="N52" s="263">
        <v>0.20899999999999999</v>
      </c>
      <c r="O52" s="263">
        <v>0.20200000000000001</v>
      </c>
      <c r="P52" s="263">
        <v>0.19</v>
      </c>
      <c r="Q52" s="263">
        <v>0.214</v>
      </c>
      <c r="R52" s="263">
        <v>0.22700000000000001</v>
      </c>
      <c r="S52" s="263">
        <v>0.217</v>
      </c>
    </row>
    <row r="53" spans="1:19" ht="26" thickBot="1" x14ac:dyDescent="0.35">
      <c r="A53" s="419"/>
      <c r="B53" s="275"/>
      <c r="C53" s="269" t="s">
        <v>163</v>
      </c>
      <c r="D53" s="270"/>
      <c r="E53" s="270"/>
      <c r="F53" s="270"/>
      <c r="G53" s="270">
        <v>123.4</v>
      </c>
      <c r="H53" s="270">
        <v>118.1</v>
      </c>
      <c r="I53" s="270">
        <v>127.8</v>
      </c>
      <c r="J53" s="270">
        <v>116.6</v>
      </c>
      <c r="K53" s="270">
        <v>113.7</v>
      </c>
      <c r="L53" s="270">
        <v>112.2</v>
      </c>
      <c r="M53" s="270">
        <v>110.4</v>
      </c>
      <c r="N53" s="270">
        <v>107.9</v>
      </c>
      <c r="O53" s="270">
        <v>106.4</v>
      </c>
      <c r="P53" s="270">
        <v>102.3</v>
      </c>
      <c r="Q53" s="270">
        <v>98.9</v>
      </c>
      <c r="R53" s="270">
        <v>104.1</v>
      </c>
      <c r="S53" s="270">
        <v>101.9</v>
      </c>
    </row>
    <row r="54" spans="1:19" ht="36.5" thickTop="1" x14ac:dyDescent="0.3">
      <c r="A54" s="420" t="s">
        <v>169</v>
      </c>
      <c r="B54" s="276" t="s">
        <v>242</v>
      </c>
      <c r="C54" s="277" t="s">
        <v>164</v>
      </c>
      <c r="D54" s="259"/>
      <c r="E54" s="259"/>
      <c r="F54" s="259"/>
      <c r="G54" s="259">
        <v>86400</v>
      </c>
      <c r="H54" s="259">
        <v>97100</v>
      </c>
      <c r="I54" s="259">
        <v>101400</v>
      </c>
      <c r="J54" s="259">
        <v>94200</v>
      </c>
      <c r="K54" s="259">
        <v>85800</v>
      </c>
      <c r="L54" s="259">
        <v>92800</v>
      </c>
      <c r="M54" s="259">
        <v>71900</v>
      </c>
      <c r="N54" s="259">
        <v>71500</v>
      </c>
      <c r="O54" s="259">
        <v>64300</v>
      </c>
      <c r="P54" s="259">
        <v>71800</v>
      </c>
      <c r="Q54" s="259">
        <v>69700</v>
      </c>
      <c r="R54" s="259">
        <v>62300</v>
      </c>
      <c r="S54" s="259">
        <v>68500</v>
      </c>
    </row>
    <row r="55" spans="1:19" ht="36" x14ac:dyDescent="0.3">
      <c r="A55" s="421"/>
      <c r="B55" s="276"/>
      <c r="C55" s="278" t="s">
        <v>165</v>
      </c>
      <c r="D55" s="259"/>
      <c r="E55" s="259"/>
      <c r="F55" s="259"/>
      <c r="G55" s="259">
        <v>22700</v>
      </c>
      <c r="H55" s="259">
        <v>26500</v>
      </c>
      <c r="I55" s="259">
        <v>30900</v>
      </c>
      <c r="J55" s="259">
        <v>23100</v>
      </c>
      <c r="K55" s="259">
        <v>24400</v>
      </c>
      <c r="L55" s="259">
        <v>28600</v>
      </c>
      <c r="M55" s="259">
        <v>42900</v>
      </c>
      <c r="N55" s="259">
        <v>37200</v>
      </c>
      <c r="O55" s="259">
        <v>42400</v>
      </c>
      <c r="P55" s="259">
        <v>43600</v>
      </c>
      <c r="Q55" s="259">
        <v>43500</v>
      </c>
      <c r="R55" s="259">
        <v>37900</v>
      </c>
      <c r="S55" s="259">
        <v>48700</v>
      </c>
    </row>
    <row r="56" spans="1:19" ht="36" x14ac:dyDescent="0.3">
      <c r="A56" s="421"/>
      <c r="B56" s="276"/>
      <c r="C56" s="279" t="s">
        <v>166</v>
      </c>
      <c r="D56" s="259"/>
      <c r="E56" s="259"/>
      <c r="F56" s="259"/>
      <c r="G56" s="259">
        <v>11400</v>
      </c>
      <c r="H56" s="259">
        <v>11300</v>
      </c>
      <c r="I56" s="259">
        <v>8500</v>
      </c>
      <c r="J56" s="259">
        <v>13100</v>
      </c>
      <c r="K56" s="259">
        <v>16700</v>
      </c>
      <c r="L56" s="259">
        <v>9500</v>
      </c>
      <c r="M56" s="259">
        <v>16400</v>
      </c>
      <c r="N56" s="259">
        <v>16900</v>
      </c>
      <c r="O56" s="259">
        <v>14300</v>
      </c>
      <c r="P56" s="259">
        <v>11200</v>
      </c>
      <c r="Q56" s="259">
        <v>15500</v>
      </c>
      <c r="R56" s="259">
        <v>28200</v>
      </c>
      <c r="S56" s="259">
        <v>22400</v>
      </c>
    </row>
    <row r="57" spans="1:19" ht="36" x14ac:dyDescent="0.3">
      <c r="A57" s="421"/>
      <c r="B57" s="276"/>
      <c r="C57" s="280" t="s">
        <v>167</v>
      </c>
      <c r="D57" s="259"/>
      <c r="E57" s="259"/>
      <c r="F57" s="259"/>
      <c r="G57" s="259">
        <f>99800+G58</f>
        <v>120500</v>
      </c>
      <c r="H57" s="259">
        <f>111400+23500</f>
        <v>134900</v>
      </c>
      <c r="I57" s="259">
        <f>SUM(I54:I56)</f>
        <v>140800</v>
      </c>
      <c r="J57" s="259">
        <f>SUM(J54:J56)</f>
        <v>130400</v>
      </c>
      <c r="K57" s="259">
        <f>SUM(K54:K56)</f>
        <v>126900</v>
      </c>
      <c r="L57" s="259">
        <f t="shared" ref="L57:S57" si="13">SUM(L54:L56)</f>
        <v>130900</v>
      </c>
      <c r="M57" s="259">
        <f t="shared" si="13"/>
        <v>131200</v>
      </c>
      <c r="N57" s="259">
        <f t="shared" si="13"/>
        <v>125600</v>
      </c>
      <c r="O57" s="259">
        <f t="shared" si="13"/>
        <v>121000</v>
      </c>
      <c r="P57" s="259">
        <f t="shared" si="13"/>
        <v>126600</v>
      </c>
      <c r="Q57" s="259">
        <f t="shared" si="13"/>
        <v>128700</v>
      </c>
      <c r="R57" s="259">
        <f t="shared" si="13"/>
        <v>128400</v>
      </c>
      <c r="S57" s="259">
        <f t="shared" si="13"/>
        <v>139600</v>
      </c>
    </row>
    <row r="58" spans="1:19" ht="36" x14ac:dyDescent="0.3">
      <c r="A58" s="421"/>
      <c r="B58" s="276"/>
      <c r="C58" s="281" t="s">
        <v>168</v>
      </c>
      <c r="D58" s="259"/>
      <c r="E58" s="259"/>
      <c r="F58" s="259"/>
      <c r="G58" s="259">
        <v>20700</v>
      </c>
      <c r="H58" s="259">
        <v>23500</v>
      </c>
      <c r="I58" s="259">
        <v>22200</v>
      </c>
      <c r="J58" s="259">
        <v>22200</v>
      </c>
      <c r="K58" s="259">
        <v>23600</v>
      </c>
      <c r="L58" s="259"/>
      <c r="M58" s="259"/>
      <c r="N58" s="259"/>
      <c r="O58" s="259"/>
      <c r="P58" s="259"/>
      <c r="Q58" s="259"/>
      <c r="R58" s="259"/>
      <c r="S58" s="259"/>
    </row>
    <row r="59" spans="1:19" ht="26" thickBot="1" x14ac:dyDescent="0.35">
      <c r="A59" s="422"/>
      <c r="B59" s="276"/>
      <c r="C59" s="282" t="s">
        <v>163</v>
      </c>
      <c r="D59" s="270"/>
      <c r="E59" s="270"/>
      <c r="F59" s="270"/>
      <c r="G59" s="270">
        <v>264.5</v>
      </c>
      <c r="H59" s="270">
        <v>254.8</v>
      </c>
      <c r="I59" s="270">
        <v>261.10000000000002</v>
      </c>
      <c r="J59" s="270">
        <v>254</v>
      </c>
      <c r="K59" s="270">
        <v>247.1</v>
      </c>
      <c r="L59" s="270">
        <v>237.5</v>
      </c>
      <c r="M59" s="270">
        <v>243.7</v>
      </c>
      <c r="N59" s="270">
        <v>247.9</v>
      </c>
      <c r="O59" s="270">
        <v>242.5</v>
      </c>
      <c r="P59" s="270">
        <v>232.1</v>
      </c>
      <c r="Q59" s="270">
        <v>233.3</v>
      </c>
      <c r="R59" s="270">
        <v>222.6</v>
      </c>
      <c r="S59" s="270">
        <v>219.5</v>
      </c>
    </row>
    <row r="60" spans="1:19" ht="14.5" thickTop="1" x14ac:dyDescent="0.3">
      <c r="A60" s="283"/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</row>
    <row r="61" spans="1:19" x14ac:dyDescent="0.3">
      <c r="A61" s="283"/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</row>
    <row r="62" spans="1:19" x14ac:dyDescent="0.3">
      <c r="A62" s="283"/>
      <c r="B62" s="283"/>
      <c r="C62" s="283"/>
      <c r="D62" s="283"/>
      <c r="E62" s="283"/>
      <c r="F62" s="283"/>
      <c r="G62" s="283"/>
      <c r="H62" s="283"/>
      <c r="I62" s="284"/>
      <c r="J62" s="283"/>
      <c r="K62" s="283"/>
      <c r="L62" s="283"/>
      <c r="M62" s="283"/>
      <c r="N62" s="283"/>
      <c r="O62" s="283"/>
      <c r="P62" s="283"/>
      <c r="Q62" s="283"/>
      <c r="R62" s="283"/>
      <c r="S62" s="283"/>
    </row>
    <row r="63" spans="1:19" x14ac:dyDescent="0.3">
      <c r="A63" s="283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3"/>
    </row>
    <row r="64" spans="1:19" x14ac:dyDescent="0.3">
      <c r="A64" s="283"/>
      <c r="B64" s="283"/>
      <c r="C64" s="283"/>
      <c r="D64" s="283"/>
      <c r="E64" s="283"/>
      <c r="F64" s="283"/>
      <c r="G64" s="283"/>
      <c r="H64" s="283"/>
      <c r="I64" s="283"/>
      <c r="J64" s="285"/>
      <c r="K64" s="283"/>
      <c r="L64" s="283"/>
      <c r="M64" s="283"/>
      <c r="N64" s="283"/>
      <c r="O64" s="283"/>
      <c r="P64" s="283"/>
      <c r="Q64" s="283"/>
      <c r="R64" s="283"/>
      <c r="S64" s="283"/>
    </row>
    <row r="65" spans="1:19" x14ac:dyDescent="0.3">
      <c r="A65" s="283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</row>
    <row r="66" spans="1:19" x14ac:dyDescent="0.3">
      <c r="A66" s="283"/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</row>
    <row r="67" spans="1:19" x14ac:dyDescent="0.3">
      <c r="A67" s="283"/>
      <c r="B67" s="283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</row>
    <row r="68" spans="1:19" x14ac:dyDescent="0.3">
      <c r="A68" s="283"/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</row>
    <row r="69" spans="1:19" x14ac:dyDescent="0.3">
      <c r="A69" s="286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</row>
    <row r="70" spans="1:19" x14ac:dyDescent="0.3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</row>
    <row r="71" spans="1:19" x14ac:dyDescent="0.3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</row>
    <row r="72" spans="1:19" x14ac:dyDescent="0.3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</row>
    <row r="73" spans="1:19" x14ac:dyDescent="0.3">
      <c r="A73" s="286"/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</row>
    <row r="74" spans="1:19" x14ac:dyDescent="0.3">
      <c r="A74" s="286"/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</row>
    <row r="75" spans="1:19" x14ac:dyDescent="0.3">
      <c r="A75" s="286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</row>
    <row r="76" spans="1:19" x14ac:dyDescent="0.3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</row>
    <row r="77" spans="1:19" x14ac:dyDescent="0.3">
      <c r="A77" s="286"/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</row>
    <row r="78" spans="1:19" x14ac:dyDescent="0.3">
      <c r="A78" s="286"/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</row>
    <row r="79" spans="1:19" x14ac:dyDescent="0.3">
      <c r="A79" s="286"/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</row>
    <row r="80" spans="1:19" x14ac:dyDescent="0.3">
      <c r="A80" s="286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6"/>
      <c r="S80" s="286"/>
    </row>
    <row r="81" spans="1:19" x14ac:dyDescent="0.3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6"/>
      <c r="S81" s="286"/>
    </row>
    <row r="82" spans="1:19" x14ac:dyDescent="0.3">
      <c r="A82" s="286"/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</row>
    <row r="83" spans="1:19" x14ac:dyDescent="0.3">
      <c r="A83" s="286"/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</row>
    <row r="84" spans="1:19" x14ac:dyDescent="0.3">
      <c r="A84" s="286"/>
      <c r="B84" s="286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</row>
    <row r="85" spans="1:19" x14ac:dyDescent="0.3">
      <c r="A85" s="286"/>
      <c r="B85" s="286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  <c r="R85" s="286"/>
      <c r="S85" s="286"/>
    </row>
    <row r="86" spans="1:19" x14ac:dyDescent="0.3">
      <c r="A86" s="286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6"/>
      <c r="P86" s="286"/>
      <c r="Q86" s="286"/>
      <c r="R86" s="286"/>
      <c r="S86" s="286"/>
    </row>
    <row r="87" spans="1:19" x14ac:dyDescent="0.3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</row>
    <row r="88" spans="1:19" x14ac:dyDescent="0.3">
      <c r="A88" s="286"/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</row>
    <row r="89" spans="1:19" x14ac:dyDescent="0.3">
      <c r="A89" s="286"/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</row>
    <row r="90" spans="1:19" x14ac:dyDescent="0.3">
      <c r="A90" s="286"/>
      <c r="B90" s="286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6"/>
      <c r="S90" s="286"/>
    </row>
    <row r="91" spans="1:19" x14ac:dyDescent="0.3">
      <c r="A91" s="286"/>
      <c r="B91" s="286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6"/>
      <c r="S91" s="286"/>
    </row>
    <row r="92" spans="1:19" x14ac:dyDescent="0.3">
      <c r="A92" s="286"/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</row>
    <row r="93" spans="1:19" x14ac:dyDescent="0.3">
      <c r="A93" s="286"/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6"/>
      <c r="S93" s="286"/>
    </row>
    <row r="94" spans="1:19" x14ac:dyDescent="0.3">
      <c r="A94" s="286"/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6"/>
      <c r="S94" s="286"/>
    </row>
    <row r="95" spans="1:19" x14ac:dyDescent="0.3">
      <c r="A95" s="286"/>
      <c r="B95" s="286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6"/>
      <c r="S95" s="286"/>
    </row>
    <row r="96" spans="1:19" x14ac:dyDescent="0.3">
      <c r="A96" s="286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6"/>
      <c r="S96" s="286"/>
    </row>
    <row r="97" spans="1:19" x14ac:dyDescent="0.3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</row>
    <row r="98" spans="1:19" x14ac:dyDescent="0.3">
      <c r="A98" s="286"/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</row>
    <row r="99" spans="1:19" x14ac:dyDescent="0.3">
      <c r="A99" s="286"/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</row>
    <row r="100" spans="1:19" x14ac:dyDescent="0.3">
      <c r="A100" s="286"/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</row>
    <row r="101" spans="1:19" x14ac:dyDescent="0.3">
      <c r="A101" s="286"/>
      <c r="B101" s="286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</row>
    <row r="102" spans="1:19" x14ac:dyDescent="0.3">
      <c r="A102" s="286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</row>
    <row r="103" spans="1:19" x14ac:dyDescent="0.3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</row>
    <row r="104" spans="1:19" x14ac:dyDescent="0.3">
      <c r="A104" s="286"/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</row>
    <row r="105" spans="1:19" x14ac:dyDescent="0.3">
      <c r="A105" s="286"/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</row>
    <row r="106" spans="1:19" x14ac:dyDescent="0.3">
      <c r="A106" s="286"/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</row>
    <row r="107" spans="1:19" x14ac:dyDescent="0.3">
      <c r="A107" s="286"/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6"/>
      <c r="S107" s="286"/>
    </row>
  </sheetData>
  <mergeCells count="9">
    <mergeCell ref="P1:S1"/>
    <mergeCell ref="A3:A19"/>
    <mergeCell ref="A20:A36"/>
    <mergeCell ref="A37:A53"/>
    <mergeCell ref="A54:A59"/>
    <mergeCell ref="A1:C2"/>
    <mergeCell ref="D1:G1"/>
    <mergeCell ref="H1:K1"/>
    <mergeCell ref="L1:O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C825-110D-4E8E-A18B-319473C3F768}">
  <dimension ref="A1:Q167"/>
  <sheetViews>
    <sheetView rightToLeft="1" workbookViewId="0">
      <selection activeCell="C30" sqref="C30"/>
    </sheetView>
  </sheetViews>
  <sheetFormatPr defaultRowHeight="14" x14ac:dyDescent="0.3"/>
  <cols>
    <col min="1" max="1" width="8.6640625" style="287"/>
    <col min="2" max="2" width="24.08203125" style="287" bestFit="1" customWidth="1"/>
    <col min="3" max="3" width="9.83203125" style="287" bestFit="1" customWidth="1"/>
    <col min="4" max="13" width="11.33203125" style="287" bestFit="1" customWidth="1"/>
    <col min="14" max="18" width="10.33203125" style="287" bestFit="1" customWidth="1"/>
    <col min="19" max="16384" width="8.6640625" style="287"/>
  </cols>
  <sheetData>
    <row r="1" spans="1:17" ht="18.5" customHeight="1" thickBot="1" x14ac:dyDescent="0.35">
      <c r="A1" s="315" t="s">
        <v>188</v>
      </c>
      <c r="B1" s="316">
        <v>2019</v>
      </c>
      <c r="C1" s="317">
        <v>2018</v>
      </c>
      <c r="D1" s="317">
        <v>2017</v>
      </c>
      <c r="E1" s="317">
        <v>2016</v>
      </c>
      <c r="F1" s="317">
        <v>2015</v>
      </c>
      <c r="G1" s="317">
        <v>2014</v>
      </c>
      <c r="H1" s="317">
        <v>2013</v>
      </c>
      <c r="I1" s="317">
        <v>2012</v>
      </c>
      <c r="J1" s="317">
        <v>2011</v>
      </c>
      <c r="K1" s="317">
        <v>2010</v>
      </c>
      <c r="L1" s="317">
        <v>2009</v>
      </c>
      <c r="M1" s="317">
        <v>2008</v>
      </c>
      <c r="N1" s="317">
        <v>2007</v>
      </c>
      <c r="O1" s="317">
        <v>2006</v>
      </c>
      <c r="P1" s="317">
        <v>2005</v>
      </c>
      <c r="Q1" s="318">
        <v>2004</v>
      </c>
    </row>
    <row r="2" spans="1:17" ht="16.5" customHeight="1" x14ac:dyDescent="0.3">
      <c r="A2" s="319" t="s">
        <v>189</v>
      </c>
      <c r="B2" s="320">
        <f>SUM('[2]הרכב רש"פ רבעוני'!G7:J7)</f>
        <v>1091.5</v>
      </c>
      <c r="C2" s="320">
        <v>1091.0999999999999</v>
      </c>
      <c r="D2" s="320">
        <v>1074.0999999999999</v>
      </c>
      <c r="E2" s="320">
        <v>1142.9000000000001</v>
      </c>
      <c r="F2" s="320">
        <v>1035.2</v>
      </c>
      <c r="G2" s="320">
        <v>1077.9000000000001</v>
      </c>
      <c r="H2" s="320">
        <v>1049.4000000000001</v>
      </c>
      <c r="I2" s="320">
        <v>1085.9000000000001</v>
      </c>
      <c r="J2" s="320">
        <v>1034</v>
      </c>
      <c r="K2" s="320">
        <v>985.4</v>
      </c>
      <c r="L2" s="320">
        <v>1089.5999999999999</v>
      </c>
      <c r="M2" s="320">
        <v>1009.7</v>
      </c>
      <c r="N2" s="320">
        <v>756.5</v>
      </c>
      <c r="O2" s="320">
        <v>929.6</v>
      </c>
      <c r="P2" s="320">
        <v>727.2</v>
      </c>
      <c r="Q2" s="321">
        <v>869.3</v>
      </c>
    </row>
    <row r="3" spans="1:17" ht="16.5" customHeight="1" x14ac:dyDescent="0.3">
      <c r="A3" s="322" t="s">
        <v>190</v>
      </c>
      <c r="B3" s="320">
        <f>SUM('[2]הרכב רש"פ רבעוני'!G8:J8)</f>
        <v>2053.3000000000002</v>
      </c>
      <c r="C3" s="320">
        <v>2056.6</v>
      </c>
      <c r="D3" s="320">
        <v>2094.2000000000003</v>
      </c>
      <c r="E3" s="320">
        <v>1829.4</v>
      </c>
      <c r="F3" s="320">
        <v>1629.7</v>
      </c>
      <c r="G3" s="320">
        <v>1720.6999999999998</v>
      </c>
      <c r="H3" s="320">
        <v>1840.4000000000003</v>
      </c>
      <c r="I3" s="320">
        <v>1756.9</v>
      </c>
      <c r="J3" s="320">
        <v>1587.5</v>
      </c>
      <c r="K3" s="320">
        <v>1559</v>
      </c>
      <c r="L3" s="320">
        <v>1380.6000000000001</v>
      </c>
      <c r="M3" s="320">
        <v>1305.5</v>
      </c>
      <c r="N3" s="320">
        <v>951</v>
      </c>
      <c r="O3" s="320">
        <v>964.30000000000018</v>
      </c>
      <c r="P3" s="320">
        <v>1333.9</v>
      </c>
      <c r="Q3" s="321">
        <v>1102.9000000000001</v>
      </c>
    </row>
    <row r="4" spans="1:17" ht="16.5" customHeight="1" x14ac:dyDescent="0.3">
      <c r="A4" s="323" t="s">
        <v>191</v>
      </c>
      <c r="B4" s="320">
        <f>SUM('[2]הרכב רש"פ רבעוני'!G9:J9)</f>
        <v>69.099999999999994</v>
      </c>
      <c r="C4" s="320">
        <v>66.7</v>
      </c>
      <c r="D4" s="320">
        <v>43</v>
      </c>
      <c r="E4" s="320">
        <v>46.4</v>
      </c>
      <c r="F4" s="320">
        <v>48.7</v>
      </c>
      <c r="G4" s="320">
        <v>59.300000000000004</v>
      </c>
      <c r="H4" s="320">
        <v>65.600000000000009</v>
      </c>
      <c r="I4" s="320">
        <v>35.4</v>
      </c>
      <c r="J4" s="320">
        <v>67.7</v>
      </c>
      <c r="K4" s="320">
        <v>33</v>
      </c>
      <c r="L4" s="320">
        <v>30.6</v>
      </c>
      <c r="M4" s="320">
        <v>29.1</v>
      </c>
      <c r="N4" s="320">
        <v>16.7</v>
      </c>
      <c r="O4" s="320">
        <v>24.9</v>
      </c>
      <c r="P4" s="320">
        <v>27</v>
      </c>
      <c r="Q4" s="321">
        <v>26.7</v>
      </c>
    </row>
    <row r="5" spans="1:17" ht="16.5" customHeight="1" x14ac:dyDescent="0.3">
      <c r="A5" s="323" t="s">
        <v>192</v>
      </c>
      <c r="B5" s="320">
        <f>SUM('[2]הרכב רש"פ רבעוני'!G10:J10)</f>
        <v>1753.8000000000002</v>
      </c>
      <c r="C5" s="320">
        <v>1762.8</v>
      </c>
      <c r="D5" s="320">
        <v>1756.8</v>
      </c>
      <c r="E5" s="320">
        <v>1499.6</v>
      </c>
      <c r="F5" s="320">
        <v>1302.4000000000001</v>
      </c>
      <c r="G5" s="320">
        <v>1437.9</v>
      </c>
      <c r="H5" s="320">
        <v>1582.1000000000001</v>
      </c>
      <c r="I5" s="320">
        <v>1504.4</v>
      </c>
      <c r="J5" s="320">
        <v>1329.3</v>
      </c>
      <c r="K5" s="320">
        <v>1339</v>
      </c>
      <c r="L5" s="320">
        <v>1112</v>
      </c>
      <c r="M5" s="320">
        <v>1022</v>
      </c>
      <c r="N5" s="320">
        <v>702.8</v>
      </c>
      <c r="O5" s="320">
        <v>728.7</v>
      </c>
      <c r="P5" s="320">
        <v>1071.3</v>
      </c>
      <c r="Q5" s="321">
        <v>845.5</v>
      </c>
    </row>
    <row r="6" spans="1:17" ht="16.5" customHeight="1" x14ac:dyDescent="0.3">
      <c r="A6" s="323" t="s">
        <v>193</v>
      </c>
      <c r="B6" s="320">
        <f>SUM('[2]הרכב רש"פ רבעוני'!G11:J11)</f>
        <v>167.9</v>
      </c>
      <c r="C6" s="320">
        <v>165.9</v>
      </c>
      <c r="D6" s="320">
        <v>171.2</v>
      </c>
      <c r="E6" s="320">
        <v>158.6</v>
      </c>
      <c r="F6" s="320">
        <v>158.19999999999999</v>
      </c>
      <c r="G6" s="320">
        <v>123.6</v>
      </c>
      <c r="H6" s="320">
        <v>89.600000000000009</v>
      </c>
      <c r="I6" s="320">
        <v>127.1</v>
      </c>
      <c r="J6" s="320">
        <v>120.9</v>
      </c>
      <c r="K6" s="320">
        <v>120.9</v>
      </c>
      <c r="L6" s="320">
        <v>145.9</v>
      </c>
      <c r="M6" s="320">
        <v>151.60000000000002</v>
      </c>
      <c r="N6" s="320">
        <v>127.4</v>
      </c>
      <c r="O6" s="320">
        <v>115.9</v>
      </c>
      <c r="P6" s="320">
        <v>152.19999999999999</v>
      </c>
      <c r="Q6" s="321">
        <v>156.30000000000001</v>
      </c>
    </row>
    <row r="7" spans="1:17" ht="16.5" customHeight="1" x14ac:dyDescent="0.3">
      <c r="A7" s="323" t="s">
        <v>194</v>
      </c>
      <c r="B7" s="320">
        <f>SUM('[2]הרכב רש"פ רבעוני'!G12:J12)</f>
        <v>62.499999999999993</v>
      </c>
      <c r="C7" s="320">
        <v>61.2</v>
      </c>
      <c r="D7" s="320">
        <v>123.2</v>
      </c>
      <c r="E7" s="320">
        <v>124.80000000000001</v>
      </c>
      <c r="F7" s="320">
        <v>120.39999999999999</v>
      </c>
      <c r="G7" s="320">
        <v>99.9</v>
      </c>
      <c r="H7" s="320">
        <v>103.1</v>
      </c>
      <c r="I7" s="320">
        <v>90</v>
      </c>
      <c r="J7" s="320">
        <v>69.600000000000009</v>
      </c>
      <c r="K7" s="320">
        <v>66.099999999999994</v>
      </c>
      <c r="L7" s="320">
        <v>92.100000000000009</v>
      </c>
      <c r="M7" s="320">
        <v>102.8</v>
      </c>
      <c r="N7" s="320">
        <v>104.1</v>
      </c>
      <c r="O7" s="320">
        <v>94.8</v>
      </c>
      <c r="P7" s="320">
        <v>83.4</v>
      </c>
      <c r="Q7" s="321">
        <v>74.399999999999991</v>
      </c>
    </row>
    <row r="8" spans="1:17" ht="16.5" customHeight="1" x14ac:dyDescent="0.3">
      <c r="A8" s="322" t="s">
        <v>17</v>
      </c>
      <c r="B8" s="320">
        <f>SUM('[2]הרכב רש"פ רבעוני'!G13:J13)</f>
        <v>898.1</v>
      </c>
      <c r="C8" s="320">
        <v>920.8</v>
      </c>
      <c r="D8" s="320">
        <v>818.8</v>
      </c>
      <c r="E8" s="320">
        <v>780.3</v>
      </c>
      <c r="F8" s="320">
        <v>665.3</v>
      </c>
      <c r="G8" s="320">
        <v>695.69999999999993</v>
      </c>
      <c r="H8" s="320">
        <v>1109.2</v>
      </c>
      <c r="I8" s="320">
        <v>921.80000000000007</v>
      </c>
      <c r="J8" s="320">
        <v>940</v>
      </c>
      <c r="K8" s="320">
        <v>691.9</v>
      </c>
      <c r="L8" s="320">
        <v>504.8</v>
      </c>
      <c r="M8" s="320">
        <v>257.39999999999998</v>
      </c>
      <c r="N8" s="320">
        <v>358.3</v>
      </c>
      <c r="O8" s="320">
        <v>360.6</v>
      </c>
      <c r="P8" s="320">
        <v>368.3</v>
      </c>
      <c r="Q8" s="321">
        <v>306.20000000000005</v>
      </c>
    </row>
    <row r="9" spans="1:17" ht="16.5" customHeight="1" x14ac:dyDescent="0.3">
      <c r="A9" s="322" t="s">
        <v>195</v>
      </c>
      <c r="B9" s="320">
        <f>SUM('[2]הרכב רש"פ רבעוני'!G14:J14)</f>
        <v>3371.9999999999995</v>
      </c>
      <c r="C9" s="320">
        <v>3346.1</v>
      </c>
      <c r="D9" s="320">
        <v>3165.5</v>
      </c>
      <c r="E9" s="320">
        <v>2950.5</v>
      </c>
      <c r="F9" s="320">
        <v>2760</v>
      </c>
      <c r="G9" s="320">
        <v>2543.9</v>
      </c>
      <c r="H9" s="320">
        <v>2525.1</v>
      </c>
      <c r="I9" s="320">
        <v>2373.5</v>
      </c>
      <c r="J9" s="320">
        <v>2251.4</v>
      </c>
      <c r="K9" s="320">
        <v>1761</v>
      </c>
      <c r="L9" s="320">
        <v>1125.0999999999999</v>
      </c>
      <c r="M9" s="320">
        <v>867.1</v>
      </c>
      <c r="N9" s="320">
        <v>1020.2</v>
      </c>
      <c r="O9" s="320">
        <v>806.09999999999991</v>
      </c>
      <c r="P9" s="320">
        <v>859.9</v>
      </c>
      <c r="Q9" s="321">
        <v>815.3</v>
      </c>
    </row>
    <row r="10" spans="1:17" ht="16.5" customHeight="1" x14ac:dyDescent="0.3">
      <c r="A10" s="322" t="s">
        <v>196</v>
      </c>
      <c r="B10" s="320">
        <f>SUM('[2]הרכב רש"פ רבעוני'!G15:J15)</f>
        <v>255.50000000000003</v>
      </c>
      <c r="C10" s="320">
        <v>278</v>
      </c>
      <c r="D10" s="320">
        <v>275.60000000000002</v>
      </c>
      <c r="E10" s="320">
        <v>274.60000000000002</v>
      </c>
      <c r="F10" s="320">
        <v>257.40000000000003</v>
      </c>
      <c r="G10" s="320">
        <v>196.5</v>
      </c>
      <c r="H10" s="320">
        <v>190.2</v>
      </c>
      <c r="I10" s="320">
        <v>162.30000000000001</v>
      </c>
      <c r="J10" s="320">
        <v>151.1</v>
      </c>
      <c r="K10" s="320">
        <v>145.1</v>
      </c>
      <c r="L10" s="320">
        <v>169.10000000000002</v>
      </c>
      <c r="M10" s="320">
        <v>113</v>
      </c>
      <c r="N10" s="320">
        <v>148.4</v>
      </c>
      <c r="O10" s="320">
        <v>163.80000000000001</v>
      </c>
      <c r="P10" s="320">
        <v>234.4</v>
      </c>
      <c r="Q10" s="321">
        <v>182.9</v>
      </c>
    </row>
    <row r="11" spans="1:17" ht="16.5" customHeight="1" x14ac:dyDescent="0.3">
      <c r="A11" s="322" t="s">
        <v>197</v>
      </c>
      <c r="B11" s="320">
        <f>SUM('[2]הרכב רש"פ רבעוני'!G16:J16)</f>
        <v>627.20000000000005</v>
      </c>
      <c r="C11" s="320">
        <v>626.1</v>
      </c>
      <c r="D11" s="320">
        <v>551.79999999999995</v>
      </c>
      <c r="E11" s="320">
        <v>535</v>
      </c>
      <c r="F11" s="320">
        <v>422.59999999999997</v>
      </c>
      <c r="G11" s="320">
        <v>399.5</v>
      </c>
      <c r="H11" s="320">
        <v>374.4</v>
      </c>
      <c r="I11" s="320">
        <v>363.8</v>
      </c>
      <c r="J11" s="320">
        <v>306.10000000000002</v>
      </c>
      <c r="K11" s="320">
        <v>295.20000000000005</v>
      </c>
      <c r="L11" s="320">
        <v>393.5</v>
      </c>
      <c r="M11" s="320">
        <v>409.4</v>
      </c>
      <c r="N11" s="320">
        <v>393.4</v>
      </c>
      <c r="O11" s="320">
        <v>334.4</v>
      </c>
      <c r="P11" s="320">
        <v>353.8</v>
      </c>
      <c r="Q11" s="321">
        <v>234.7</v>
      </c>
    </row>
    <row r="12" spans="1:17" ht="16.5" customHeight="1" x14ac:dyDescent="0.3">
      <c r="A12" s="322" t="s">
        <v>198</v>
      </c>
      <c r="B12" s="320">
        <f>SUM('[2]הרכב רש"פ רבעוני'!G17:J17)</f>
        <v>492.7</v>
      </c>
      <c r="C12" s="320">
        <v>497</v>
      </c>
      <c r="D12" s="320">
        <v>486.3</v>
      </c>
      <c r="E12" s="320">
        <v>523.6</v>
      </c>
      <c r="F12" s="320">
        <v>549.79999999999995</v>
      </c>
      <c r="G12" s="320">
        <v>548.29999999999995</v>
      </c>
      <c r="H12" s="320">
        <v>526.4</v>
      </c>
      <c r="I12" s="320">
        <v>546.20000000000005</v>
      </c>
      <c r="J12" s="320">
        <v>513.5</v>
      </c>
      <c r="K12" s="320">
        <v>475.59999999999997</v>
      </c>
      <c r="L12" s="320">
        <v>442.9</v>
      </c>
      <c r="M12" s="320">
        <v>337.29999999999995</v>
      </c>
      <c r="N12" s="320">
        <v>306.8</v>
      </c>
      <c r="O12" s="320">
        <v>278.3</v>
      </c>
      <c r="P12" s="320">
        <v>129.5</v>
      </c>
      <c r="Q12" s="321">
        <v>214.1</v>
      </c>
    </row>
    <row r="13" spans="1:17" ht="16.5" customHeight="1" x14ac:dyDescent="0.3">
      <c r="A13" s="324" t="s">
        <v>199</v>
      </c>
      <c r="B13" s="320">
        <f>SUM('[2]הרכב רש"פ רבעוני'!G18:J18)</f>
        <v>3028.9</v>
      </c>
      <c r="C13" s="320">
        <v>2995</v>
      </c>
      <c r="D13" s="320">
        <v>2846.0000000000005</v>
      </c>
      <c r="E13" s="320">
        <v>2978.2000000000003</v>
      </c>
      <c r="F13" s="320">
        <v>2681.1</v>
      </c>
      <c r="G13" s="320">
        <v>2613</v>
      </c>
      <c r="H13" s="320">
        <v>2507.3000000000002</v>
      </c>
      <c r="I13" s="320">
        <v>2359.5</v>
      </c>
      <c r="J13" s="320">
        <v>2054.6000000000004</v>
      </c>
      <c r="K13" s="320">
        <v>1857.5</v>
      </c>
      <c r="L13" s="320">
        <v>1961.2999999999997</v>
      </c>
      <c r="M13" s="320">
        <v>1929.6</v>
      </c>
      <c r="N13" s="320">
        <v>1660.1</v>
      </c>
      <c r="O13" s="320">
        <v>1574.9</v>
      </c>
      <c r="P13" s="320">
        <v>1906.1</v>
      </c>
      <c r="Q13" s="321">
        <v>1775.4</v>
      </c>
    </row>
    <row r="14" spans="1:17" ht="16.5" customHeight="1" x14ac:dyDescent="0.3">
      <c r="A14" s="325" t="s">
        <v>200</v>
      </c>
      <c r="B14" s="320">
        <f>SUM('[2]הרכב רש"פ רבעוני'!G19:J19)</f>
        <v>232.6</v>
      </c>
      <c r="C14" s="320">
        <v>257.89999999999998</v>
      </c>
      <c r="D14" s="320">
        <v>258.39999999999998</v>
      </c>
      <c r="E14" s="320">
        <v>218.5</v>
      </c>
      <c r="F14" s="320">
        <v>175.6</v>
      </c>
      <c r="G14" s="320">
        <v>152.89999999999998</v>
      </c>
      <c r="H14" s="320">
        <v>191.2</v>
      </c>
      <c r="I14" s="320">
        <v>155.80000000000001</v>
      </c>
      <c r="J14" s="320">
        <v>109.5</v>
      </c>
      <c r="K14" s="320">
        <v>201.39999999999998</v>
      </c>
      <c r="L14" s="320">
        <v>84</v>
      </c>
      <c r="M14" s="320">
        <v>101.7</v>
      </c>
      <c r="N14" s="320">
        <v>79.8</v>
      </c>
      <c r="O14" s="320">
        <v>107.80000000000001</v>
      </c>
      <c r="P14" s="320">
        <v>92.899999999999991</v>
      </c>
      <c r="Q14" s="321">
        <v>66.099999999999994</v>
      </c>
    </row>
    <row r="15" spans="1:17" ht="16.5" customHeight="1" x14ac:dyDescent="0.3">
      <c r="A15" s="325" t="s">
        <v>201</v>
      </c>
      <c r="B15" s="320">
        <f>SUM('[2]הרכב רש"פ רבעוני'!G20:J20)</f>
        <v>695.9</v>
      </c>
      <c r="C15" s="320">
        <v>708.6</v>
      </c>
      <c r="D15" s="320">
        <v>719.5</v>
      </c>
      <c r="E15" s="320">
        <v>716.2</v>
      </c>
      <c r="F15" s="320">
        <v>679.5</v>
      </c>
      <c r="G15" s="320">
        <v>617.79999999999995</v>
      </c>
      <c r="H15" s="320">
        <v>504.3</v>
      </c>
      <c r="I15" s="320">
        <v>455.8</v>
      </c>
      <c r="J15" s="320">
        <v>400.4</v>
      </c>
      <c r="K15" s="320">
        <v>458</v>
      </c>
      <c r="L15" s="320">
        <v>617.40000000000009</v>
      </c>
      <c r="M15" s="320">
        <v>577.29999999999995</v>
      </c>
      <c r="N15" s="320">
        <v>503.09999999999997</v>
      </c>
      <c r="O15" s="320">
        <v>447</v>
      </c>
      <c r="P15" s="320">
        <v>683.90000000000009</v>
      </c>
      <c r="Q15" s="321">
        <v>657.2</v>
      </c>
    </row>
    <row r="16" spans="1:17" ht="15.5" customHeight="1" x14ac:dyDescent="0.3">
      <c r="A16" s="326" t="s">
        <v>202</v>
      </c>
      <c r="B16" s="320">
        <f>SUM('[2]הרכב רש"פ רבעוני'!G21:J21)</f>
        <v>190</v>
      </c>
      <c r="C16" s="320">
        <v>174.1</v>
      </c>
      <c r="D16" s="320">
        <v>169.3</v>
      </c>
      <c r="E16" s="320">
        <v>194.7</v>
      </c>
      <c r="F16" s="320">
        <v>151.39999999999998</v>
      </c>
      <c r="G16" s="320">
        <v>146.80000000000001</v>
      </c>
      <c r="H16" s="320">
        <v>145.9</v>
      </c>
      <c r="I16" s="320">
        <v>138.70000000000002</v>
      </c>
      <c r="J16" s="320">
        <v>144.80000000000001</v>
      </c>
      <c r="K16" s="320">
        <v>105.60000000000001</v>
      </c>
      <c r="L16" s="320">
        <v>100.7</v>
      </c>
      <c r="M16" s="320">
        <v>114.8</v>
      </c>
      <c r="N16" s="320">
        <v>51.6</v>
      </c>
      <c r="O16" s="320">
        <v>45.900000000000006</v>
      </c>
      <c r="P16" s="320">
        <v>77</v>
      </c>
      <c r="Q16" s="321">
        <v>53.1</v>
      </c>
    </row>
    <row r="17" spans="1:17" ht="16.5" customHeight="1" x14ac:dyDescent="0.3">
      <c r="A17" s="325" t="s">
        <v>203</v>
      </c>
      <c r="B17" s="320">
        <f>SUM('[2]הרכב רש"פ רבעוני'!G22:J22)</f>
        <v>110.5</v>
      </c>
      <c r="C17" s="320">
        <v>106.1</v>
      </c>
      <c r="D17" s="320">
        <v>85.8</v>
      </c>
      <c r="E17" s="320">
        <v>71</v>
      </c>
      <c r="F17" s="320">
        <v>73.199999999999989</v>
      </c>
      <c r="G17" s="320">
        <v>72.5</v>
      </c>
      <c r="H17" s="320">
        <v>80.7</v>
      </c>
      <c r="I17" s="320">
        <v>79.7</v>
      </c>
      <c r="J17" s="320">
        <v>103</v>
      </c>
      <c r="K17" s="320">
        <v>38.800000000000004</v>
      </c>
      <c r="L17" s="320">
        <v>45.7</v>
      </c>
      <c r="M17" s="320">
        <v>47.8</v>
      </c>
      <c r="N17" s="320">
        <v>35.4</v>
      </c>
      <c r="O17" s="320">
        <v>13.9</v>
      </c>
      <c r="P17" s="320">
        <v>37.200000000000003</v>
      </c>
      <c r="Q17" s="321">
        <v>43.4</v>
      </c>
    </row>
    <row r="18" spans="1:17" ht="16.5" customHeight="1" x14ac:dyDescent="0.3">
      <c r="A18" s="325" t="s">
        <v>181</v>
      </c>
      <c r="B18" s="320">
        <f>SUM('[2]הרכב רש"פ רבעוני'!G23:J23)</f>
        <v>915</v>
      </c>
      <c r="C18" s="320">
        <v>895.3</v>
      </c>
      <c r="D18" s="320">
        <v>957.1</v>
      </c>
      <c r="E18" s="320">
        <v>1044.5</v>
      </c>
      <c r="F18" s="320">
        <v>983</v>
      </c>
      <c r="G18" s="320">
        <v>1017.9</v>
      </c>
      <c r="H18" s="320">
        <v>968.7</v>
      </c>
      <c r="I18" s="320">
        <v>925.2</v>
      </c>
      <c r="J18" s="320">
        <v>757.4</v>
      </c>
      <c r="K18" s="320">
        <v>639.90000000000009</v>
      </c>
      <c r="L18" s="320">
        <v>777.7</v>
      </c>
      <c r="M18" s="320">
        <v>696.8</v>
      </c>
      <c r="N18" s="320">
        <v>638.20000000000005</v>
      </c>
      <c r="O18" s="320">
        <v>641.29999999999995</v>
      </c>
      <c r="P18" s="320">
        <v>648.70000000000005</v>
      </c>
      <c r="Q18" s="321">
        <v>611.1</v>
      </c>
    </row>
    <row r="19" spans="1:17" ht="16.5" customHeight="1" x14ac:dyDescent="0.3">
      <c r="A19" s="325" t="s">
        <v>204</v>
      </c>
      <c r="B19" s="320">
        <f>SUM('[2]הרכב רש"פ רבעוני'!G24:J24)</f>
        <v>532.5</v>
      </c>
      <c r="C19" s="320">
        <v>509.4</v>
      </c>
      <c r="D19" s="320">
        <v>456.5</v>
      </c>
      <c r="E19" s="320">
        <v>437.29999999999995</v>
      </c>
      <c r="F19" s="320">
        <v>383.70000000000005</v>
      </c>
      <c r="G19" s="320">
        <v>384.5</v>
      </c>
      <c r="H19" s="320">
        <v>397.70000000000005</v>
      </c>
      <c r="I19" s="320">
        <v>378.70000000000005</v>
      </c>
      <c r="J19" s="320">
        <v>335.3</v>
      </c>
      <c r="K19" s="320">
        <v>240.8</v>
      </c>
      <c r="L19" s="320">
        <v>260.10000000000002</v>
      </c>
      <c r="M19" s="320">
        <v>222.89999999999998</v>
      </c>
      <c r="N19" s="320">
        <v>224.5</v>
      </c>
      <c r="O19" s="320">
        <v>251.9</v>
      </c>
      <c r="P19" s="320">
        <v>243</v>
      </c>
      <c r="Q19" s="321">
        <v>255.29999999999998</v>
      </c>
    </row>
    <row r="20" spans="1:17" ht="16.5" customHeight="1" x14ac:dyDescent="0.3">
      <c r="A20" s="325" t="s">
        <v>205</v>
      </c>
      <c r="B20" s="320">
        <f>SUM('[2]הרכב רש"פ רבעוני'!G25:J25)</f>
        <v>81.5</v>
      </c>
      <c r="C20" s="320">
        <v>84.899999999999991</v>
      </c>
      <c r="D20" s="320">
        <v>64.3</v>
      </c>
      <c r="E20" s="320">
        <v>61.9</v>
      </c>
      <c r="F20" s="320">
        <v>41.6</v>
      </c>
      <c r="G20" s="320">
        <v>41.9</v>
      </c>
      <c r="H20" s="320">
        <v>42.2</v>
      </c>
      <c r="I20" s="320">
        <v>45.5</v>
      </c>
      <c r="J20" s="320">
        <v>42.099999999999994</v>
      </c>
      <c r="K20" s="320">
        <v>28.099999999999998</v>
      </c>
      <c r="L20" s="320">
        <v>12.600000000000001</v>
      </c>
      <c r="M20" s="320">
        <v>22.6</v>
      </c>
      <c r="N20" s="320">
        <v>20</v>
      </c>
      <c r="O20" s="320">
        <v>9.1</v>
      </c>
      <c r="P20" s="320">
        <v>13.899999999999999</v>
      </c>
      <c r="Q20" s="321">
        <v>8.9</v>
      </c>
    </row>
    <row r="21" spans="1:17" ht="16.5" customHeight="1" x14ac:dyDescent="0.3">
      <c r="A21" s="325" t="s">
        <v>206</v>
      </c>
      <c r="B21" s="320">
        <f>SUM('[2]הרכב רש"פ רבעוני'!G26:J26)</f>
        <v>271.89999999999998</v>
      </c>
      <c r="C21" s="320">
        <v>258.7</v>
      </c>
      <c r="D21" s="320">
        <v>135.1</v>
      </c>
      <c r="E21" s="320">
        <v>234.10000000000002</v>
      </c>
      <c r="F21" s="320">
        <v>193.1</v>
      </c>
      <c r="G21" s="320">
        <v>178.7</v>
      </c>
      <c r="H21" s="320">
        <v>176.6</v>
      </c>
      <c r="I21" s="320">
        <v>180.10000000000002</v>
      </c>
      <c r="J21" s="320">
        <v>162.10000000000002</v>
      </c>
      <c r="K21" s="320">
        <v>144.89999999999998</v>
      </c>
      <c r="L21" s="320">
        <v>63.099999999999994</v>
      </c>
      <c r="M21" s="320">
        <v>145.70000000000002</v>
      </c>
      <c r="N21" s="320">
        <v>107.5</v>
      </c>
      <c r="O21" s="320">
        <v>58</v>
      </c>
      <c r="P21" s="320">
        <v>109.5</v>
      </c>
      <c r="Q21" s="321">
        <v>80.3</v>
      </c>
    </row>
    <row r="22" spans="1:17" ht="16.5" customHeight="1" x14ac:dyDescent="0.3">
      <c r="A22" s="327" t="s">
        <v>207</v>
      </c>
      <c r="B22" s="320">
        <f>SUM('[2]הרכב רש"פ רבעוני'!G27:J27)</f>
        <v>1604.6</v>
      </c>
      <c r="C22" s="328">
        <v>1501.5</v>
      </c>
      <c r="D22" s="328">
        <v>1753.3</v>
      </c>
      <c r="E22" s="328">
        <v>2025.5</v>
      </c>
      <c r="F22" s="328">
        <v>1940.8</v>
      </c>
      <c r="G22" s="328">
        <v>1907.6999999999998</v>
      </c>
      <c r="H22" s="328">
        <v>1850.7</v>
      </c>
      <c r="I22" s="328">
        <v>1808.4</v>
      </c>
      <c r="J22" s="328">
        <v>1858.6000000000001</v>
      </c>
      <c r="K22" s="328">
        <v>1686.5</v>
      </c>
      <c r="L22" s="328">
        <v>1749.8000000000002</v>
      </c>
      <c r="M22" s="328">
        <v>1819.1</v>
      </c>
      <c r="N22" s="328">
        <v>2049.8000000000002</v>
      </c>
      <c r="O22" s="328">
        <v>2090.6</v>
      </c>
      <c r="P22" s="328">
        <v>1667.7</v>
      </c>
      <c r="Q22" s="329">
        <v>1368.4</v>
      </c>
    </row>
    <row r="23" spans="1:17" ht="15.5" customHeight="1" x14ac:dyDescent="0.3">
      <c r="A23" s="330" t="s">
        <v>208</v>
      </c>
      <c r="B23" s="320">
        <f>SUM('[2]הרכב רש"פ רבעוני'!G28:J28)</f>
        <v>5.6000000000000005</v>
      </c>
      <c r="C23" s="331">
        <v>5.3</v>
      </c>
      <c r="D23" s="331">
        <v>7.2</v>
      </c>
      <c r="E23" s="331">
        <v>7.1000000000000005</v>
      </c>
      <c r="F23" s="331">
        <v>6.9</v>
      </c>
      <c r="G23" s="331">
        <v>7.3</v>
      </c>
      <c r="H23" s="331">
        <v>7.1000000000000005</v>
      </c>
      <c r="I23" s="331">
        <v>6.7</v>
      </c>
      <c r="J23" s="331">
        <v>6.2</v>
      </c>
      <c r="K23" s="331">
        <v>6.3</v>
      </c>
      <c r="L23" s="331">
        <v>7.6999999999999993</v>
      </c>
      <c r="M23" s="331">
        <v>6.4</v>
      </c>
      <c r="N23" s="331">
        <v>5.9</v>
      </c>
      <c r="O23" s="331">
        <v>5</v>
      </c>
      <c r="P23" s="331">
        <v>2.9</v>
      </c>
      <c r="Q23" s="332">
        <v>6.3</v>
      </c>
    </row>
    <row r="24" spans="1:17" ht="15.5" customHeight="1" x14ac:dyDescent="0.3">
      <c r="A24" s="330" t="s">
        <v>209</v>
      </c>
      <c r="B24" s="320">
        <f>SUM('[2]הרכב רש"פ רבעוני'!G29:J29)</f>
        <v>0</v>
      </c>
      <c r="C24" s="331">
        <v>0</v>
      </c>
      <c r="D24" s="331">
        <v>0</v>
      </c>
      <c r="E24" s="331">
        <v>0</v>
      </c>
      <c r="F24" s="331">
        <v>0</v>
      </c>
      <c r="G24" s="331">
        <v>0</v>
      </c>
      <c r="H24" s="331">
        <v>0</v>
      </c>
      <c r="I24" s="331">
        <v>0</v>
      </c>
      <c r="J24" s="331">
        <v>0</v>
      </c>
      <c r="K24" s="331">
        <v>0</v>
      </c>
      <c r="L24" s="331">
        <v>0</v>
      </c>
      <c r="M24" s="331">
        <v>0</v>
      </c>
      <c r="N24" s="331">
        <v>0</v>
      </c>
      <c r="O24" s="331">
        <v>0</v>
      </c>
      <c r="P24" s="331">
        <v>0</v>
      </c>
      <c r="Q24" s="332">
        <v>0</v>
      </c>
    </row>
    <row r="25" spans="1:17" ht="15.5" customHeight="1" x14ac:dyDescent="0.3">
      <c r="A25" s="330" t="s">
        <v>210</v>
      </c>
      <c r="B25" s="320">
        <f>SUM('[2]הרכב רש"פ רבעוני'!G30:J30)</f>
        <v>1111.5</v>
      </c>
      <c r="C25" s="331">
        <v>1102.4000000000001</v>
      </c>
      <c r="D25" s="331">
        <v>1079.9000000000001</v>
      </c>
      <c r="E25" s="331">
        <v>854.2</v>
      </c>
      <c r="F25" s="331">
        <v>780.4</v>
      </c>
      <c r="G25" s="331">
        <v>694</v>
      </c>
      <c r="H25" s="331">
        <v>626.70000000000005</v>
      </c>
      <c r="I25" s="331">
        <v>600.20000000000005</v>
      </c>
      <c r="J25" s="331">
        <v>582.69999999999993</v>
      </c>
      <c r="K25" s="331">
        <v>629.70000000000005</v>
      </c>
      <c r="L25" s="331">
        <v>572.9</v>
      </c>
      <c r="M25" s="331">
        <v>549.6</v>
      </c>
      <c r="N25" s="331">
        <v>475</v>
      </c>
      <c r="O25" s="331">
        <v>478.7</v>
      </c>
      <c r="P25" s="331">
        <v>447.7</v>
      </c>
      <c r="Q25" s="332">
        <v>349.4</v>
      </c>
    </row>
    <row r="26" spans="1:17" ht="15.5" customHeight="1" x14ac:dyDescent="0.3">
      <c r="A26" s="333" t="s">
        <v>211</v>
      </c>
      <c r="B26" s="320">
        <f>SUM('[2]הרכב רש"פ רבעוני'!G31:J31)</f>
        <v>1223.5</v>
      </c>
      <c r="C26" s="334">
        <v>1196.3</v>
      </c>
      <c r="D26" s="334">
        <v>1274.2</v>
      </c>
      <c r="E26" s="334">
        <v>1309.6999999999998</v>
      </c>
      <c r="F26" s="334">
        <v>1243.2</v>
      </c>
      <c r="G26" s="334">
        <v>1066.5999999999999</v>
      </c>
      <c r="H26" s="334">
        <v>885.5</v>
      </c>
      <c r="I26" s="334">
        <v>901.7</v>
      </c>
      <c r="J26" s="334">
        <v>860.7</v>
      </c>
      <c r="K26" s="334">
        <v>989.2</v>
      </c>
      <c r="L26" s="334">
        <v>1079.8</v>
      </c>
      <c r="M26" s="334">
        <v>1043.8999999999999</v>
      </c>
      <c r="N26" s="334">
        <v>855.4</v>
      </c>
      <c r="O26" s="334">
        <v>666.7</v>
      </c>
      <c r="P26" s="334">
        <v>708.7</v>
      </c>
      <c r="Q26" s="335">
        <v>628.5</v>
      </c>
    </row>
    <row r="27" spans="1:17" ht="18.5" thickBot="1" x14ac:dyDescent="0.35">
      <c r="A27" s="336" t="s">
        <v>36</v>
      </c>
      <c r="B27" s="337">
        <f>SUM('[2]הרכב רש"פ רבעוני'!G32:J32)</f>
        <v>15764.400000000001</v>
      </c>
      <c r="C27" s="337">
        <v>15616.199999999999</v>
      </c>
      <c r="D27" s="337">
        <v>15426.900000000001</v>
      </c>
      <c r="E27" s="337">
        <v>15211</v>
      </c>
      <c r="F27" s="337">
        <v>13972.400000000001</v>
      </c>
      <c r="G27" s="337">
        <v>13471.100000000002</v>
      </c>
      <c r="H27" s="337">
        <v>13492.4</v>
      </c>
      <c r="I27" s="337">
        <v>12886.900000000001</v>
      </c>
      <c r="J27" s="337">
        <v>12146.400000000001</v>
      </c>
      <c r="K27" s="337">
        <v>11082.400000000001</v>
      </c>
      <c r="L27" s="337">
        <v>10477.100000000002</v>
      </c>
      <c r="M27" s="337">
        <v>9648</v>
      </c>
      <c r="N27" s="337">
        <v>8980.8000000000011</v>
      </c>
      <c r="O27" s="337">
        <v>8653</v>
      </c>
      <c r="P27" s="337">
        <v>8740.1</v>
      </c>
      <c r="Q27" s="338">
        <v>7853.4000000000005</v>
      </c>
    </row>
    <row r="28" spans="1:17" ht="15.5" x14ac:dyDescent="0.3">
      <c r="A28" s="330" t="s">
        <v>184</v>
      </c>
    </row>
    <row r="32" spans="1:17" ht="14.5" thickBot="1" x14ac:dyDescent="0.35"/>
    <row r="33" spans="1:17" ht="14.5" customHeight="1" thickBot="1" x14ac:dyDescent="0.35">
      <c r="A33" s="339"/>
    </row>
    <row r="34" spans="1:17" ht="18.5" thickBot="1" x14ac:dyDescent="0.35">
      <c r="A34" s="340" t="s">
        <v>212</v>
      </c>
      <c r="B34" s="316">
        <v>2019</v>
      </c>
      <c r="C34" s="317">
        <v>2018</v>
      </c>
      <c r="D34" s="317">
        <v>2017</v>
      </c>
      <c r="E34" s="317">
        <v>2016</v>
      </c>
      <c r="F34" s="317">
        <v>2015</v>
      </c>
      <c r="G34" s="317">
        <v>2014</v>
      </c>
      <c r="H34" s="317">
        <v>2013</v>
      </c>
      <c r="I34" s="317">
        <v>2012</v>
      </c>
      <c r="J34" s="317">
        <v>2011</v>
      </c>
      <c r="K34" s="317">
        <v>2010</v>
      </c>
      <c r="L34" s="317">
        <v>2009</v>
      </c>
      <c r="M34" s="317">
        <v>2008</v>
      </c>
      <c r="N34" s="317">
        <v>2007</v>
      </c>
      <c r="O34" s="317">
        <v>2006</v>
      </c>
      <c r="P34" s="317">
        <v>2005</v>
      </c>
      <c r="Q34" s="318">
        <v>2004</v>
      </c>
    </row>
    <row r="35" spans="1:17" ht="16.5" customHeight="1" x14ac:dyDescent="0.3">
      <c r="A35" s="319" t="s">
        <v>189</v>
      </c>
      <c r="B35" s="341">
        <f t="shared" ref="B35:Q35" si="0">+B2/C2-1</f>
        <v>3.6660251122722087E-4</v>
      </c>
      <c r="C35" s="341">
        <f t="shared" si="0"/>
        <v>1.5827204170933751E-2</v>
      </c>
      <c r="D35" s="341">
        <f t="shared" si="0"/>
        <v>-6.0197742584653269E-2</v>
      </c>
      <c r="E35" s="341">
        <f t="shared" si="0"/>
        <v>0.10403786707882534</v>
      </c>
      <c r="F35" s="341">
        <f t="shared" si="0"/>
        <v>-3.9614064384451253E-2</v>
      </c>
      <c r="G35" s="341">
        <f t="shared" si="0"/>
        <v>2.7158376214980073E-2</v>
      </c>
      <c r="H35" s="341">
        <f t="shared" si="0"/>
        <v>-3.361267151671421E-2</v>
      </c>
      <c r="I35" s="341">
        <f t="shared" si="0"/>
        <v>5.0193423597679088E-2</v>
      </c>
      <c r="J35" s="341">
        <f t="shared" si="0"/>
        <v>4.9320073066774883E-2</v>
      </c>
      <c r="K35" s="341">
        <f t="shared" si="0"/>
        <v>-9.5631424375917762E-2</v>
      </c>
      <c r="L35" s="341">
        <f t="shared" si="0"/>
        <v>7.9132415568980763E-2</v>
      </c>
      <c r="M35" s="341">
        <f t="shared" si="0"/>
        <v>0.33469927296761415</v>
      </c>
      <c r="N35" s="341">
        <f t="shared" si="0"/>
        <v>-0.18620912220309815</v>
      </c>
      <c r="O35" s="341">
        <f t="shared" si="0"/>
        <v>0.27832783278327833</v>
      </c>
      <c r="P35" s="341">
        <f t="shared" si="0"/>
        <v>-0.16346485678131817</v>
      </c>
      <c r="Q35" s="341" t="e">
        <f t="shared" si="0"/>
        <v>#DIV/0!</v>
      </c>
    </row>
    <row r="36" spans="1:17" ht="16.5" customHeight="1" x14ac:dyDescent="0.3">
      <c r="A36" s="322" t="s">
        <v>190</v>
      </c>
      <c r="B36" s="341">
        <f t="shared" ref="B36:Q36" si="1">+B3/C3-1</f>
        <v>-1.6045901001652263E-3</v>
      </c>
      <c r="C36" s="341">
        <f t="shared" si="1"/>
        <v>-1.7954350109827266E-2</v>
      </c>
      <c r="D36" s="341">
        <f t="shared" si="1"/>
        <v>0.14474691155570141</v>
      </c>
      <c r="E36" s="341">
        <f t="shared" si="1"/>
        <v>0.12253789040927776</v>
      </c>
      <c r="F36" s="341">
        <f t="shared" si="1"/>
        <v>-5.288545359446728E-2</v>
      </c>
      <c r="G36" s="341">
        <f t="shared" si="1"/>
        <v>-6.5040208650293696E-2</v>
      </c>
      <c r="H36" s="341">
        <f t="shared" si="1"/>
        <v>4.7526893960954109E-2</v>
      </c>
      <c r="I36" s="341">
        <f t="shared" si="1"/>
        <v>0.10670866141732294</v>
      </c>
      <c r="J36" s="341">
        <f t="shared" si="1"/>
        <v>1.8280949326491269E-2</v>
      </c>
      <c r="K36" s="341">
        <f t="shared" si="1"/>
        <v>0.12921918006663757</v>
      </c>
      <c r="L36" s="341">
        <f t="shared" si="1"/>
        <v>5.752585216392192E-2</v>
      </c>
      <c r="M36" s="341">
        <f t="shared" si="1"/>
        <v>0.37276550998948466</v>
      </c>
      <c r="N36" s="341">
        <f t="shared" si="1"/>
        <v>-1.379238826091489E-2</v>
      </c>
      <c r="O36" s="341">
        <f t="shared" si="1"/>
        <v>-0.27708224004797954</v>
      </c>
      <c r="P36" s="341">
        <f t="shared" si="1"/>
        <v>0.20944781938525714</v>
      </c>
      <c r="Q36" s="341" t="e">
        <f t="shared" si="1"/>
        <v>#DIV/0!</v>
      </c>
    </row>
    <row r="37" spans="1:17" ht="16.5" customHeight="1" x14ac:dyDescent="0.3">
      <c r="A37" s="323" t="s">
        <v>191</v>
      </c>
      <c r="B37" s="341">
        <f t="shared" ref="B37:Q37" si="2">+B4/C4-1</f>
        <v>3.5982008995502079E-2</v>
      </c>
      <c r="C37" s="341">
        <f t="shared" si="2"/>
        <v>0.55116279069767438</v>
      </c>
      <c r="D37" s="341">
        <f t="shared" si="2"/>
        <v>-7.3275862068965525E-2</v>
      </c>
      <c r="E37" s="341">
        <f t="shared" si="2"/>
        <v>-4.7227926078028837E-2</v>
      </c>
      <c r="F37" s="341">
        <f t="shared" si="2"/>
        <v>-0.17875210792580098</v>
      </c>
      <c r="G37" s="341">
        <f t="shared" si="2"/>
        <v>-9.6036585365853688E-2</v>
      </c>
      <c r="H37" s="341">
        <f t="shared" si="2"/>
        <v>0.8531073446327686</v>
      </c>
      <c r="I37" s="341">
        <f t="shared" si="2"/>
        <v>-0.47710487444608574</v>
      </c>
      <c r="J37" s="341">
        <f t="shared" si="2"/>
        <v>1.0515151515151517</v>
      </c>
      <c r="K37" s="341">
        <f t="shared" si="2"/>
        <v>7.8431372549019551E-2</v>
      </c>
      <c r="L37" s="341">
        <f t="shared" si="2"/>
        <v>5.1546391752577359E-2</v>
      </c>
      <c r="M37" s="341">
        <f t="shared" si="2"/>
        <v>0.74251497005988032</v>
      </c>
      <c r="N37" s="341">
        <f t="shared" si="2"/>
        <v>-0.32931726907630521</v>
      </c>
      <c r="O37" s="341">
        <f t="shared" si="2"/>
        <v>-7.7777777777777835E-2</v>
      </c>
      <c r="P37" s="341">
        <f t="shared" si="2"/>
        <v>1.1235955056179803E-2</v>
      </c>
      <c r="Q37" s="341" t="e">
        <f t="shared" si="2"/>
        <v>#DIV/0!</v>
      </c>
    </row>
    <row r="38" spans="1:17" ht="16.5" customHeight="1" x14ac:dyDescent="0.3">
      <c r="A38" s="323" t="s">
        <v>192</v>
      </c>
      <c r="B38" s="341">
        <f t="shared" ref="B38:Q38" si="3">+B5/C5-1</f>
        <v>-5.1055139550713058E-3</v>
      </c>
      <c r="C38" s="341">
        <f t="shared" si="3"/>
        <v>3.415300546448119E-3</v>
      </c>
      <c r="D38" s="341">
        <f t="shared" si="3"/>
        <v>0.1715124033075488</v>
      </c>
      <c r="E38" s="341">
        <f t="shared" si="3"/>
        <v>0.15141277641277617</v>
      </c>
      <c r="F38" s="341">
        <f t="shared" si="3"/>
        <v>-9.4234647750191192E-2</v>
      </c>
      <c r="G38" s="341">
        <f t="shared" si="3"/>
        <v>-9.114468112003038E-2</v>
      </c>
      <c r="H38" s="341">
        <f t="shared" si="3"/>
        <v>5.1648497739962718E-2</v>
      </c>
      <c r="I38" s="341">
        <f t="shared" si="3"/>
        <v>0.13172346347701813</v>
      </c>
      <c r="J38" s="341">
        <f t="shared" si="3"/>
        <v>-7.2442120985810599E-3</v>
      </c>
      <c r="K38" s="341">
        <f t="shared" si="3"/>
        <v>0.20413669064748197</v>
      </c>
      <c r="L38" s="341">
        <f t="shared" si="3"/>
        <v>8.8062622309197591E-2</v>
      </c>
      <c r="M38" s="341">
        <f t="shared" si="3"/>
        <v>0.45418326693227096</v>
      </c>
      <c r="N38" s="341">
        <f t="shared" si="3"/>
        <v>-3.5542747358309423E-2</v>
      </c>
      <c r="O38" s="341">
        <f t="shared" si="3"/>
        <v>-0.31979837580509651</v>
      </c>
      <c r="P38" s="341">
        <f t="shared" si="3"/>
        <v>0.26706091070372562</v>
      </c>
      <c r="Q38" s="341" t="e">
        <f t="shared" si="3"/>
        <v>#DIV/0!</v>
      </c>
    </row>
    <row r="39" spans="1:17" ht="16.5" customHeight="1" x14ac:dyDescent="0.3">
      <c r="A39" s="323" t="s">
        <v>193</v>
      </c>
      <c r="B39" s="341">
        <f t="shared" ref="B39:Q39" si="4">+B6/C6-1</f>
        <v>1.2055455093429757E-2</v>
      </c>
      <c r="C39" s="341">
        <f t="shared" si="4"/>
        <v>-3.0957943925233544E-2</v>
      </c>
      <c r="D39" s="341">
        <f t="shared" si="4"/>
        <v>7.9445145018915531E-2</v>
      </c>
      <c r="E39" s="341">
        <f t="shared" si="4"/>
        <v>2.5284450063212116E-3</v>
      </c>
      <c r="F39" s="341">
        <f t="shared" si="4"/>
        <v>0.2799352750809061</v>
      </c>
      <c r="G39" s="341">
        <f t="shared" si="4"/>
        <v>0.37946428571428559</v>
      </c>
      <c r="H39" s="341">
        <f t="shared" si="4"/>
        <v>-0.29504327301337518</v>
      </c>
      <c r="I39" s="341">
        <f t="shared" si="4"/>
        <v>5.12820512820511E-2</v>
      </c>
      <c r="J39" s="341">
        <f t="shared" si="4"/>
        <v>0</v>
      </c>
      <c r="K39" s="341">
        <f t="shared" si="4"/>
        <v>-0.17135023989033582</v>
      </c>
      <c r="L39" s="341">
        <f t="shared" si="4"/>
        <v>-3.7598944591029082E-2</v>
      </c>
      <c r="M39" s="341">
        <f t="shared" si="4"/>
        <v>0.18995290423861855</v>
      </c>
      <c r="N39" s="341">
        <f t="shared" si="4"/>
        <v>9.9223468507333878E-2</v>
      </c>
      <c r="O39" s="341">
        <f t="shared" si="4"/>
        <v>-0.23850197109067006</v>
      </c>
      <c r="P39" s="341">
        <f t="shared" si="4"/>
        <v>-2.6231605886116616E-2</v>
      </c>
      <c r="Q39" s="341" t="e">
        <f t="shared" si="4"/>
        <v>#DIV/0!</v>
      </c>
    </row>
    <row r="40" spans="1:17" ht="16.5" customHeight="1" x14ac:dyDescent="0.3">
      <c r="A40" s="323" t="s">
        <v>194</v>
      </c>
      <c r="B40" s="341">
        <f t="shared" ref="B40:Q40" si="5">+B7/C7-1</f>
        <v>2.1241830065359402E-2</v>
      </c>
      <c r="C40" s="341">
        <f t="shared" si="5"/>
        <v>-0.50324675324675328</v>
      </c>
      <c r="D40" s="341">
        <f t="shared" si="5"/>
        <v>-1.2820512820512886E-2</v>
      </c>
      <c r="E40" s="341">
        <f t="shared" si="5"/>
        <v>3.6544850498338999E-2</v>
      </c>
      <c r="F40" s="341">
        <f t="shared" si="5"/>
        <v>0.20520520520520513</v>
      </c>
      <c r="G40" s="341">
        <f t="shared" si="5"/>
        <v>-3.1037827352085268E-2</v>
      </c>
      <c r="H40" s="341">
        <f t="shared" si="5"/>
        <v>0.14555555555555544</v>
      </c>
      <c r="I40" s="341">
        <f t="shared" si="5"/>
        <v>0.29310344827586188</v>
      </c>
      <c r="J40" s="341">
        <f t="shared" si="5"/>
        <v>5.29500756429655E-2</v>
      </c>
      <c r="K40" s="341">
        <f t="shared" si="5"/>
        <v>-0.28230184581976125</v>
      </c>
      <c r="L40" s="341">
        <f t="shared" si="5"/>
        <v>-0.10408560311284032</v>
      </c>
      <c r="M40" s="341">
        <f t="shared" si="5"/>
        <v>-1.2487992315081575E-2</v>
      </c>
      <c r="N40" s="341">
        <f t="shared" si="5"/>
        <v>9.8101265822784889E-2</v>
      </c>
      <c r="O40" s="341">
        <f t="shared" si="5"/>
        <v>0.1366906474820142</v>
      </c>
      <c r="P40" s="341">
        <f t="shared" si="5"/>
        <v>0.12096774193548399</v>
      </c>
      <c r="Q40" s="341" t="e">
        <f t="shared" si="5"/>
        <v>#DIV/0!</v>
      </c>
    </row>
    <row r="41" spans="1:17" ht="16.5" customHeight="1" x14ac:dyDescent="0.3">
      <c r="A41" s="322" t="s">
        <v>17</v>
      </c>
      <c r="B41" s="341">
        <f t="shared" ref="B41:Q41" si="6">+B8/C8-1</f>
        <v>-2.4652476107732357E-2</v>
      </c>
      <c r="C41" s="341">
        <f t="shared" si="6"/>
        <v>0.12457254518808014</v>
      </c>
      <c r="D41" s="341">
        <f t="shared" si="6"/>
        <v>4.9339997436883332E-2</v>
      </c>
      <c r="E41" s="341">
        <f t="shared" si="6"/>
        <v>0.17285435142041194</v>
      </c>
      <c r="F41" s="341">
        <f t="shared" si="6"/>
        <v>-4.3696995831536523E-2</v>
      </c>
      <c r="G41" s="341">
        <f t="shared" si="6"/>
        <v>-0.37279120086548878</v>
      </c>
      <c r="H41" s="341">
        <f t="shared" si="6"/>
        <v>0.20329789542200039</v>
      </c>
      <c r="I41" s="341">
        <f t="shared" si="6"/>
        <v>-1.936170212765953E-2</v>
      </c>
      <c r="J41" s="341">
        <f t="shared" si="6"/>
        <v>0.3585778291660644</v>
      </c>
      <c r="K41" s="341">
        <f t="shared" si="6"/>
        <v>0.37064183835182241</v>
      </c>
      <c r="L41" s="341">
        <f t="shared" si="6"/>
        <v>0.96114996114996143</v>
      </c>
      <c r="M41" s="341">
        <f t="shared" si="6"/>
        <v>-0.28160759140385161</v>
      </c>
      <c r="N41" s="341">
        <f t="shared" si="6"/>
        <v>-6.378258458125341E-3</v>
      </c>
      <c r="O41" s="341">
        <f t="shared" si="6"/>
        <v>-2.0906869399945682E-2</v>
      </c>
      <c r="P41" s="341">
        <f t="shared" si="6"/>
        <v>0.2028086218158065</v>
      </c>
      <c r="Q41" s="341" t="e">
        <f t="shared" si="6"/>
        <v>#DIV/0!</v>
      </c>
    </row>
    <row r="42" spans="1:17" ht="16.5" customHeight="1" x14ac:dyDescent="0.3">
      <c r="A42" s="322" t="s">
        <v>195</v>
      </c>
      <c r="B42" s="341">
        <f t="shared" ref="B42:Q42" si="7">+B9/C9-1</f>
        <v>7.74035444248522E-3</v>
      </c>
      <c r="C42" s="341">
        <f t="shared" si="7"/>
        <v>5.7052598325698867E-2</v>
      </c>
      <c r="D42" s="341">
        <f t="shared" si="7"/>
        <v>7.2869005253346941E-2</v>
      </c>
      <c r="E42" s="341">
        <f t="shared" si="7"/>
        <v>6.9021739130434856E-2</v>
      </c>
      <c r="F42" s="341">
        <f t="shared" si="7"/>
        <v>8.4948307716498306E-2</v>
      </c>
      <c r="G42" s="341">
        <f t="shared" si="7"/>
        <v>7.4452496930814682E-3</v>
      </c>
      <c r="H42" s="341">
        <f t="shared" si="7"/>
        <v>6.3871919106804231E-2</v>
      </c>
      <c r="I42" s="341">
        <f t="shared" si="7"/>
        <v>5.4232921737585427E-2</v>
      </c>
      <c r="J42" s="341">
        <f t="shared" si="7"/>
        <v>0.2784781374219194</v>
      </c>
      <c r="K42" s="341">
        <f t="shared" si="7"/>
        <v>0.5651942049595593</v>
      </c>
      <c r="L42" s="341">
        <f t="shared" si="7"/>
        <v>0.29754353592434546</v>
      </c>
      <c r="M42" s="341">
        <f t="shared" si="7"/>
        <v>-0.15006861399725546</v>
      </c>
      <c r="N42" s="341">
        <f t="shared" si="7"/>
        <v>0.26559980151345997</v>
      </c>
      <c r="O42" s="341">
        <f t="shared" si="7"/>
        <v>-6.2565414583091172E-2</v>
      </c>
      <c r="P42" s="341">
        <f t="shared" si="7"/>
        <v>5.4703790015945053E-2</v>
      </c>
      <c r="Q42" s="341" t="e">
        <f t="shared" si="7"/>
        <v>#DIV/0!</v>
      </c>
    </row>
    <row r="43" spans="1:17" ht="16.5" customHeight="1" x14ac:dyDescent="0.3">
      <c r="A43" s="322" t="s">
        <v>196</v>
      </c>
      <c r="B43" s="341">
        <f t="shared" ref="B43:Q43" si="8">+B10/C10-1</f>
        <v>-8.0935251798561092E-2</v>
      </c>
      <c r="C43" s="341">
        <f t="shared" si="8"/>
        <v>8.7082728592162706E-3</v>
      </c>
      <c r="D43" s="341">
        <f t="shared" si="8"/>
        <v>3.6416605972322547E-3</v>
      </c>
      <c r="E43" s="341">
        <f t="shared" si="8"/>
        <v>6.6822066822066706E-2</v>
      </c>
      <c r="F43" s="341">
        <f t="shared" si="8"/>
        <v>0.30992366412213768</v>
      </c>
      <c r="G43" s="341">
        <f t="shared" si="8"/>
        <v>3.3123028391167209E-2</v>
      </c>
      <c r="H43" s="341">
        <f t="shared" si="8"/>
        <v>0.17190388170055448</v>
      </c>
      <c r="I43" s="341">
        <f t="shared" si="8"/>
        <v>7.4123097286565409E-2</v>
      </c>
      <c r="J43" s="341">
        <f t="shared" si="8"/>
        <v>4.1350792556857252E-2</v>
      </c>
      <c r="K43" s="341">
        <f t="shared" si="8"/>
        <v>-0.14192785334121838</v>
      </c>
      <c r="L43" s="341">
        <f t="shared" si="8"/>
        <v>0.49646017699115075</v>
      </c>
      <c r="M43" s="341">
        <f t="shared" si="8"/>
        <v>-0.23854447439353099</v>
      </c>
      <c r="N43" s="341">
        <f t="shared" si="8"/>
        <v>-9.4017094017094016E-2</v>
      </c>
      <c r="O43" s="341">
        <f t="shared" si="8"/>
        <v>-0.30119453924914674</v>
      </c>
      <c r="P43" s="341">
        <f t="shared" si="8"/>
        <v>0.28157463094587198</v>
      </c>
      <c r="Q43" s="341" t="e">
        <f t="shared" si="8"/>
        <v>#DIV/0!</v>
      </c>
    </row>
    <row r="44" spans="1:17" ht="16.5" customHeight="1" x14ac:dyDescent="0.3">
      <c r="A44" s="322" t="s">
        <v>197</v>
      </c>
      <c r="B44" s="341">
        <f t="shared" ref="B44:Q44" si="9">+B11/C11-1</f>
        <v>1.7569078421977302E-3</v>
      </c>
      <c r="C44" s="341">
        <f t="shared" si="9"/>
        <v>0.13465023559260625</v>
      </c>
      <c r="D44" s="341">
        <f t="shared" si="9"/>
        <v>3.1401869158878437E-2</v>
      </c>
      <c r="E44" s="341">
        <f t="shared" si="9"/>
        <v>0.26597255087553262</v>
      </c>
      <c r="F44" s="341">
        <f t="shared" si="9"/>
        <v>5.7822277847308978E-2</v>
      </c>
      <c r="G44" s="341">
        <f t="shared" si="9"/>
        <v>6.7040598290598385E-2</v>
      </c>
      <c r="H44" s="341">
        <f t="shared" si="9"/>
        <v>2.9136888400219885E-2</v>
      </c>
      <c r="I44" s="341">
        <f t="shared" si="9"/>
        <v>0.18850049003593594</v>
      </c>
      <c r="J44" s="341">
        <f t="shared" si="9"/>
        <v>3.6924119241192432E-2</v>
      </c>
      <c r="K44" s="341">
        <f t="shared" si="9"/>
        <v>-0.24980940279542552</v>
      </c>
      <c r="L44" s="341">
        <f t="shared" si="9"/>
        <v>-3.8837322911577821E-2</v>
      </c>
      <c r="M44" s="341">
        <f t="shared" si="9"/>
        <v>4.067107269954251E-2</v>
      </c>
      <c r="N44" s="341">
        <f t="shared" si="9"/>
        <v>0.1764354066985645</v>
      </c>
      <c r="O44" s="341">
        <f t="shared" si="9"/>
        <v>-5.4833239118145971E-2</v>
      </c>
      <c r="P44" s="341">
        <f t="shared" si="9"/>
        <v>0.50745632722624645</v>
      </c>
      <c r="Q44" s="341" t="e">
        <f t="shared" si="9"/>
        <v>#DIV/0!</v>
      </c>
    </row>
    <row r="45" spans="1:17" ht="16.5" customHeight="1" x14ac:dyDescent="0.3">
      <c r="A45" s="322" t="s">
        <v>198</v>
      </c>
      <c r="B45" s="341">
        <f t="shared" ref="B45:Q45" si="10">+B12/C12-1</f>
        <v>-8.651911468812945E-3</v>
      </c>
      <c r="C45" s="341">
        <f t="shared" si="10"/>
        <v>2.2002878881348886E-2</v>
      </c>
      <c r="D45" s="341">
        <f t="shared" si="10"/>
        <v>-7.1237585943468296E-2</v>
      </c>
      <c r="E45" s="341">
        <f t="shared" si="10"/>
        <v>-4.7653692251727775E-2</v>
      </c>
      <c r="F45" s="341">
        <f t="shared" si="10"/>
        <v>2.7357286157212446E-3</v>
      </c>
      <c r="G45" s="341">
        <f t="shared" si="10"/>
        <v>4.1603343465045572E-2</v>
      </c>
      <c r="H45" s="341">
        <f t="shared" si="10"/>
        <v>-3.6250457707799444E-2</v>
      </c>
      <c r="I45" s="341">
        <f t="shared" si="10"/>
        <v>6.3680623174294126E-2</v>
      </c>
      <c r="J45" s="341">
        <f t="shared" si="10"/>
        <v>7.9688814129520669E-2</v>
      </c>
      <c r="K45" s="341">
        <f t="shared" si="10"/>
        <v>7.3831564687288243E-2</v>
      </c>
      <c r="L45" s="341">
        <f t="shared" si="10"/>
        <v>0.3130744144678328</v>
      </c>
      <c r="M45" s="341">
        <f t="shared" si="10"/>
        <v>9.9413298565840691E-2</v>
      </c>
      <c r="N45" s="341">
        <f t="shared" si="10"/>
        <v>0.10240747394897598</v>
      </c>
      <c r="O45" s="341">
        <f t="shared" si="10"/>
        <v>1.1490347490347492</v>
      </c>
      <c r="P45" s="341">
        <f t="shared" si="10"/>
        <v>-0.39514245679588977</v>
      </c>
      <c r="Q45" s="341" t="e">
        <f t="shared" si="10"/>
        <v>#DIV/0!</v>
      </c>
    </row>
    <row r="46" spans="1:17" ht="16.5" customHeight="1" x14ac:dyDescent="0.3">
      <c r="A46" s="324" t="s">
        <v>199</v>
      </c>
      <c r="B46" s="341">
        <f t="shared" ref="B46:Q46" si="11">+B13/C13-1</f>
        <v>1.1318864774624515E-2</v>
      </c>
      <c r="C46" s="341">
        <f t="shared" si="11"/>
        <v>5.2354181307097569E-2</v>
      </c>
      <c r="D46" s="341">
        <f t="shared" si="11"/>
        <v>-4.4389228392988977E-2</v>
      </c>
      <c r="E46" s="341">
        <f t="shared" si="11"/>
        <v>0.11081272611987636</v>
      </c>
      <c r="F46" s="341">
        <f t="shared" si="11"/>
        <v>2.6061997703788808E-2</v>
      </c>
      <c r="G46" s="341">
        <f t="shared" si="11"/>
        <v>4.2156901846607919E-2</v>
      </c>
      <c r="H46" s="341">
        <f t="shared" si="11"/>
        <v>6.2640389913117156E-2</v>
      </c>
      <c r="I46" s="341">
        <f t="shared" si="11"/>
        <v>0.14839871507836055</v>
      </c>
      <c r="J46" s="341">
        <f t="shared" si="11"/>
        <v>0.10611036339165558</v>
      </c>
      <c r="K46" s="341">
        <f t="shared" si="11"/>
        <v>-5.2924080966705644E-2</v>
      </c>
      <c r="L46" s="341">
        <f t="shared" si="11"/>
        <v>1.6428275290215399E-2</v>
      </c>
      <c r="M46" s="341">
        <f t="shared" si="11"/>
        <v>0.1623396180952954</v>
      </c>
      <c r="N46" s="341">
        <f t="shared" si="11"/>
        <v>5.4098672931614633E-2</v>
      </c>
      <c r="O46" s="341">
        <f t="shared" si="11"/>
        <v>-0.17375793505062687</v>
      </c>
      <c r="P46" s="341">
        <f t="shared" si="11"/>
        <v>7.3617213022417305E-2</v>
      </c>
      <c r="Q46" s="341" t="e">
        <f t="shared" si="11"/>
        <v>#DIV/0!</v>
      </c>
    </row>
    <row r="47" spans="1:17" ht="16.5" customHeight="1" x14ac:dyDescent="0.3">
      <c r="A47" s="325" t="s">
        <v>200</v>
      </c>
      <c r="B47" s="341">
        <f t="shared" ref="B47:Q47" si="12">+B14/C14-1</f>
        <v>-9.8100038774718845E-2</v>
      </c>
      <c r="C47" s="341">
        <f t="shared" si="12"/>
        <v>-1.9349845201238614E-3</v>
      </c>
      <c r="D47" s="341">
        <f t="shared" si="12"/>
        <v>0.18260869565217375</v>
      </c>
      <c r="E47" s="341">
        <f t="shared" si="12"/>
        <v>0.2443052391799545</v>
      </c>
      <c r="F47" s="341">
        <f t="shared" si="12"/>
        <v>0.14846304774362351</v>
      </c>
      <c r="G47" s="341">
        <f t="shared" si="12"/>
        <v>-0.20031380753138084</v>
      </c>
      <c r="H47" s="341">
        <f t="shared" si="12"/>
        <v>0.22721437740693173</v>
      </c>
      <c r="I47" s="341">
        <f t="shared" si="12"/>
        <v>0.42283105022831058</v>
      </c>
      <c r="J47" s="341">
        <f t="shared" si="12"/>
        <v>-0.45630585898709031</v>
      </c>
      <c r="K47" s="341">
        <f t="shared" si="12"/>
        <v>1.3976190476190475</v>
      </c>
      <c r="L47" s="341">
        <f t="shared" si="12"/>
        <v>-0.17404129793510326</v>
      </c>
      <c r="M47" s="341">
        <f t="shared" si="12"/>
        <v>0.27443609022556403</v>
      </c>
      <c r="N47" s="341">
        <f t="shared" si="12"/>
        <v>-0.25974025974025983</v>
      </c>
      <c r="O47" s="341">
        <f t="shared" si="12"/>
        <v>0.16038751345532853</v>
      </c>
      <c r="P47" s="341">
        <f t="shared" si="12"/>
        <v>0.40544629349470496</v>
      </c>
      <c r="Q47" s="341" t="e">
        <f t="shared" si="12"/>
        <v>#DIV/0!</v>
      </c>
    </row>
    <row r="48" spans="1:17" ht="16.5" customHeight="1" x14ac:dyDescent="0.3">
      <c r="A48" s="325" t="s">
        <v>201</v>
      </c>
      <c r="B48" s="341">
        <f t="shared" ref="B48:Q48" si="13">+B15/C15-1</f>
        <v>-1.7922664408693278E-2</v>
      </c>
      <c r="C48" s="341">
        <f t="shared" si="13"/>
        <v>-1.5149409312022244E-2</v>
      </c>
      <c r="D48" s="341">
        <f t="shared" si="13"/>
        <v>4.6076514939961122E-3</v>
      </c>
      <c r="E48" s="341">
        <f t="shared" si="13"/>
        <v>5.4010301692420937E-2</v>
      </c>
      <c r="F48" s="341">
        <f t="shared" si="13"/>
        <v>9.98705082550988E-2</v>
      </c>
      <c r="G48" s="341">
        <f t="shared" si="13"/>
        <v>0.22506444576640883</v>
      </c>
      <c r="H48" s="341">
        <f t="shared" si="13"/>
        <v>0.10640631856077221</v>
      </c>
      <c r="I48" s="341">
        <f t="shared" si="13"/>
        <v>0.13836163836163839</v>
      </c>
      <c r="J48" s="341">
        <f t="shared" si="13"/>
        <v>-0.125764192139738</v>
      </c>
      <c r="K48" s="341">
        <f t="shared" si="13"/>
        <v>-0.25817946226109501</v>
      </c>
      <c r="L48" s="341">
        <f t="shared" si="13"/>
        <v>6.946128529360851E-2</v>
      </c>
      <c r="M48" s="341">
        <f t="shared" si="13"/>
        <v>0.14748558934605449</v>
      </c>
      <c r="N48" s="341">
        <f t="shared" si="13"/>
        <v>0.12550335570469784</v>
      </c>
      <c r="O48" s="341">
        <f t="shared" si="13"/>
        <v>-0.34639567188185416</v>
      </c>
      <c r="P48" s="341">
        <f t="shared" si="13"/>
        <v>4.0626902008521038E-2</v>
      </c>
      <c r="Q48" s="341" t="e">
        <f t="shared" si="13"/>
        <v>#DIV/0!</v>
      </c>
    </row>
    <row r="49" spans="1:17" ht="15.75" customHeight="1" x14ac:dyDescent="0.3">
      <c r="A49" s="326" t="s">
        <v>202</v>
      </c>
      <c r="B49" s="341">
        <f t="shared" ref="B49:Q49" si="14">+B16/C16-1</f>
        <v>9.1326823664560575E-2</v>
      </c>
      <c r="C49" s="341">
        <f t="shared" si="14"/>
        <v>2.835203780271689E-2</v>
      </c>
      <c r="D49" s="341">
        <f t="shared" si="14"/>
        <v>-0.13045711350796085</v>
      </c>
      <c r="E49" s="341">
        <f t="shared" si="14"/>
        <v>0.28599735799207404</v>
      </c>
      <c r="F49" s="341">
        <f t="shared" si="14"/>
        <v>3.1335149863759959E-2</v>
      </c>
      <c r="G49" s="341">
        <f t="shared" si="14"/>
        <v>6.1686086360521752E-3</v>
      </c>
      <c r="H49" s="341">
        <f t="shared" si="14"/>
        <v>5.1910598413842823E-2</v>
      </c>
      <c r="I49" s="341">
        <f t="shared" si="14"/>
        <v>-4.2127071823204409E-2</v>
      </c>
      <c r="J49" s="341">
        <f t="shared" si="14"/>
        <v>0.3712121212121211</v>
      </c>
      <c r="K49" s="341">
        <f t="shared" si="14"/>
        <v>4.8659384309831299E-2</v>
      </c>
      <c r="L49" s="341">
        <f t="shared" si="14"/>
        <v>-0.12282229965156788</v>
      </c>
      <c r="M49" s="341">
        <f t="shared" si="14"/>
        <v>1.2248062015503876</v>
      </c>
      <c r="N49" s="341">
        <f t="shared" si="14"/>
        <v>0.12418300653594749</v>
      </c>
      <c r="O49" s="341">
        <f t="shared" si="14"/>
        <v>-0.40389610389610386</v>
      </c>
      <c r="P49" s="341">
        <f t="shared" si="14"/>
        <v>0.45009416195856877</v>
      </c>
      <c r="Q49" s="341" t="e">
        <f t="shared" si="14"/>
        <v>#DIV/0!</v>
      </c>
    </row>
    <row r="50" spans="1:17" ht="16.5" customHeight="1" x14ac:dyDescent="0.3">
      <c r="A50" s="325" t="s">
        <v>203</v>
      </c>
      <c r="B50" s="341">
        <f t="shared" ref="B50:Q50" si="15">+B17/C17-1</f>
        <v>4.1470311027332674E-2</v>
      </c>
      <c r="C50" s="341">
        <f t="shared" si="15"/>
        <v>0.23659673659673652</v>
      </c>
      <c r="D50" s="341">
        <f t="shared" si="15"/>
        <v>0.20845070422535206</v>
      </c>
      <c r="E50" s="341">
        <f t="shared" si="15"/>
        <v>-3.0054644808742981E-2</v>
      </c>
      <c r="F50" s="341">
        <f t="shared" si="15"/>
        <v>9.6551724137929895E-3</v>
      </c>
      <c r="G50" s="341">
        <f t="shared" si="15"/>
        <v>-0.10161090458488231</v>
      </c>
      <c r="H50" s="341">
        <f t="shared" si="15"/>
        <v>1.2547051442910906E-2</v>
      </c>
      <c r="I50" s="341">
        <f t="shared" si="15"/>
        <v>-0.22621359223300963</v>
      </c>
      <c r="J50" s="341">
        <f t="shared" si="15"/>
        <v>1.6546391752577319</v>
      </c>
      <c r="K50" s="341">
        <f t="shared" si="15"/>
        <v>-0.15098468271334786</v>
      </c>
      <c r="L50" s="341">
        <f t="shared" si="15"/>
        <v>-4.3933054393305304E-2</v>
      </c>
      <c r="M50" s="341">
        <f t="shared" si="15"/>
        <v>0.3502824858757061</v>
      </c>
      <c r="N50" s="341">
        <f t="shared" si="15"/>
        <v>1.5467625899280573</v>
      </c>
      <c r="O50" s="341">
        <f t="shared" si="15"/>
        <v>-0.62634408602150538</v>
      </c>
      <c r="P50" s="341">
        <f t="shared" si="15"/>
        <v>-0.14285714285714279</v>
      </c>
      <c r="Q50" s="341" t="e">
        <f t="shared" si="15"/>
        <v>#DIV/0!</v>
      </c>
    </row>
    <row r="51" spans="1:17" ht="16.5" customHeight="1" x14ac:dyDescent="0.3">
      <c r="A51" s="325" t="s">
        <v>181</v>
      </c>
      <c r="B51" s="341">
        <f t="shared" ref="B51:Q51" si="16">+B18/C18-1</f>
        <v>2.2003797609739806E-2</v>
      </c>
      <c r="C51" s="341">
        <f t="shared" si="16"/>
        <v>-6.4570055375613888E-2</v>
      </c>
      <c r="D51" s="341">
        <f t="shared" si="16"/>
        <v>-8.367640019147915E-2</v>
      </c>
      <c r="E51" s="341">
        <f t="shared" si="16"/>
        <v>6.2563580874872793E-2</v>
      </c>
      <c r="F51" s="341">
        <f t="shared" si="16"/>
        <v>-3.4286275665585952E-2</v>
      </c>
      <c r="G51" s="341">
        <f t="shared" si="16"/>
        <v>5.0789718179002685E-2</v>
      </c>
      <c r="H51" s="341">
        <f t="shared" si="16"/>
        <v>4.7016861219195905E-2</v>
      </c>
      <c r="I51" s="341">
        <f t="shared" si="16"/>
        <v>0.22154739899656728</v>
      </c>
      <c r="J51" s="341">
        <f t="shared" si="16"/>
        <v>0.18362244100640712</v>
      </c>
      <c r="K51" s="341">
        <f t="shared" si="16"/>
        <v>-0.17718914748617709</v>
      </c>
      <c r="L51" s="341">
        <f t="shared" si="16"/>
        <v>0.11610218140068906</v>
      </c>
      <c r="M51" s="341">
        <f t="shared" si="16"/>
        <v>9.1820745847696505E-2</v>
      </c>
      <c r="N51" s="341">
        <f t="shared" si="16"/>
        <v>-4.8339310774987432E-3</v>
      </c>
      <c r="O51" s="341">
        <f t="shared" si="16"/>
        <v>-1.140743024510571E-2</v>
      </c>
      <c r="P51" s="341">
        <f t="shared" si="16"/>
        <v>6.1528391425298645E-2</v>
      </c>
      <c r="Q51" s="341" t="e">
        <f t="shared" si="16"/>
        <v>#DIV/0!</v>
      </c>
    </row>
    <row r="52" spans="1:17" ht="16.5" customHeight="1" x14ac:dyDescent="0.3">
      <c r="A52" s="325" t="s">
        <v>204</v>
      </c>
      <c r="B52" s="341">
        <f t="shared" ref="B52:Q52" si="17">+B19/C19-1</f>
        <v>4.5347467608951808E-2</v>
      </c>
      <c r="C52" s="341">
        <f t="shared" si="17"/>
        <v>0.11588170865279301</v>
      </c>
      <c r="D52" s="341">
        <f t="shared" si="17"/>
        <v>4.3905785501943795E-2</v>
      </c>
      <c r="E52" s="341">
        <f t="shared" si="17"/>
        <v>0.13969246807401592</v>
      </c>
      <c r="F52" s="341">
        <f t="shared" si="17"/>
        <v>-2.0806241872560749E-3</v>
      </c>
      <c r="G52" s="341">
        <f t="shared" si="17"/>
        <v>-3.3190847372391308E-2</v>
      </c>
      <c r="H52" s="341">
        <f t="shared" si="17"/>
        <v>5.0171639820438374E-2</v>
      </c>
      <c r="I52" s="341">
        <f t="shared" si="17"/>
        <v>0.12943632567849694</v>
      </c>
      <c r="J52" s="341">
        <f t="shared" si="17"/>
        <v>0.39244186046511631</v>
      </c>
      <c r="K52" s="341">
        <f t="shared" si="17"/>
        <v>-7.4202229911572548E-2</v>
      </c>
      <c r="L52" s="341">
        <f t="shared" si="17"/>
        <v>0.16689098250336487</v>
      </c>
      <c r="M52" s="341">
        <f t="shared" si="17"/>
        <v>-7.1269487750558191E-3</v>
      </c>
      <c r="N52" s="341">
        <f t="shared" si="17"/>
        <v>-0.10877332274712193</v>
      </c>
      <c r="O52" s="341">
        <f t="shared" si="17"/>
        <v>3.6625514403292314E-2</v>
      </c>
      <c r="P52" s="341">
        <f t="shared" si="17"/>
        <v>-4.8178613396004599E-2</v>
      </c>
      <c r="Q52" s="341" t="e">
        <f t="shared" si="17"/>
        <v>#DIV/0!</v>
      </c>
    </row>
    <row r="53" spans="1:17" ht="16.5" customHeight="1" x14ac:dyDescent="0.3">
      <c r="A53" s="325" t="s">
        <v>205</v>
      </c>
      <c r="B53" s="341">
        <f t="shared" ref="B53:Q53" si="18">+B20/C20-1</f>
        <v>-4.00471142520612E-2</v>
      </c>
      <c r="C53" s="341">
        <f t="shared" si="18"/>
        <v>0.32037325038880238</v>
      </c>
      <c r="D53" s="341">
        <f t="shared" si="18"/>
        <v>3.8772213247172838E-2</v>
      </c>
      <c r="E53" s="341">
        <f t="shared" si="18"/>
        <v>0.48798076923076916</v>
      </c>
      <c r="F53" s="341">
        <f t="shared" si="18"/>
        <v>-7.1599045346061319E-3</v>
      </c>
      <c r="G53" s="341">
        <f t="shared" si="18"/>
        <v>-7.1090047393366218E-3</v>
      </c>
      <c r="H53" s="341">
        <f t="shared" si="18"/>
        <v>-7.2527472527472492E-2</v>
      </c>
      <c r="I53" s="341">
        <f t="shared" si="18"/>
        <v>8.0760095011876532E-2</v>
      </c>
      <c r="J53" s="341">
        <f t="shared" si="18"/>
        <v>0.49822064056939497</v>
      </c>
      <c r="K53" s="341">
        <f t="shared" si="18"/>
        <v>1.2301587301587298</v>
      </c>
      <c r="L53" s="341">
        <f t="shared" si="18"/>
        <v>-0.44247787610619471</v>
      </c>
      <c r="M53" s="341">
        <f t="shared" si="18"/>
        <v>0.13000000000000012</v>
      </c>
      <c r="N53" s="341">
        <f t="shared" si="18"/>
        <v>1.197802197802198</v>
      </c>
      <c r="O53" s="341">
        <f t="shared" si="18"/>
        <v>-0.34532374100719421</v>
      </c>
      <c r="P53" s="341">
        <f t="shared" si="18"/>
        <v>0.56179775280898858</v>
      </c>
      <c r="Q53" s="341" t="e">
        <f t="shared" si="18"/>
        <v>#DIV/0!</v>
      </c>
    </row>
    <row r="54" spans="1:17" ht="16.5" customHeight="1" x14ac:dyDescent="0.3">
      <c r="A54" s="325" t="s">
        <v>206</v>
      </c>
      <c r="B54" s="341">
        <f t="shared" ref="B54:Q54" si="19">+B21/C21-1</f>
        <v>5.1024352531890083E-2</v>
      </c>
      <c r="C54" s="341">
        <f t="shared" si="19"/>
        <v>0.91487786824574391</v>
      </c>
      <c r="D54" s="341">
        <f t="shared" si="19"/>
        <v>-0.42289619820589497</v>
      </c>
      <c r="E54" s="341">
        <f t="shared" si="19"/>
        <v>0.21232522009321619</v>
      </c>
      <c r="F54" s="341">
        <f t="shared" si="19"/>
        <v>8.0581980973698952E-2</v>
      </c>
      <c r="G54" s="341">
        <f t="shared" si="19"/>
        <v>1.1891279728199367E-2</v>
      </c>
      <c r="H54" s="341">
        <f t="shared" si="19"/>
        <v>-1.9433647973348345E-2</v>
      </c>
      <c r="I54" s="341">
        <f t="shared" si="19"/>
        <v>0.1110425663170882</v>
      </c>
      <c r="J54" s="341">
        <f t="shared" si="19"/>
        <v>0.11870255348516245</v>
      </c>
      <c r="K54" s="341">
        <f t="shared" si="19"/>
        <v>1.2963549920760697</v>
      </c>
      <c r="L54" s="341">
        <f t="shared" si="19"/>
        <v>-0.56691832532601238</v>
      </c>
      <c r="M54" s="341">
        <f t="shared" si="19"/>
        <v>0.35534883720930255</v>
      </c>
      <c r="N54" s="341">
        <f t="shared" si="19"/>
        <v>0.85344827586206895</v>
      </c>
      <c r="O54" s="341">
        <f t="shared" si="19"/>
        <v>-0.47031963470319638</v>
      </c>
      <c r="P54" s="341">
        <f t="shared" si="19"/>
        <v>0.36363636363636376</v>
      </c>
      <c r="Q54" s="341" t="e">
        <f t="shared" si="19"/>
        <v>#DIV/0!</v>
      </c>
    </row>
    <row r="55" spans="1:17" ht="16.5" customHeight="1" x14ac:dyDescent="0.3">
      <c r="A55" s="327" t="s">
        <v>207</v>
      </c>
      <c r="B55" s="341">
        <f t="shared" ref="B55:Q55" si="20">+B22/C22-1</f>
        <v>6.8664668664668582E-2</v>
      </c>
      <c r="C55" s="341">
        <f t="shared" si="20"/>
        <v>-0.14361489762162771</v>
      </c>
      <c r="D55" s="341">
        <f t="shared" si="20"/>
        <v>-0.1343865712169835</v>
      </c>
      <c r="E55" s="341">
        <f t="shared" si="20"/>
        <v>4.3641797197032206E-2</v>
      </c>
      <c r="F55" s="341">
        <f t="shared" si="20"/>
        <v>1.735073648896579E-2</v>
      </c>
      <c r="G55" s="341">
        <f t="shared" si="20"/>
        <v>3.0799157075700911E-2</v>
      </c>
      <c r="H55" s="341">
        <f t="shared" si="20"/>
        <v>2.3390842733908457E-2</v>
      </c>
      <c r="I55" s="341">
        <f t="shared" si="20"/>
        <v>-2.7009577101043791E-2</v>
      </c>
      <c r="J55" s="341">
        <f t="shared" si="20"/>
        <v>0.1020456566854433</v>
      </c>
      <c r="K55" s="341">
        <f t="shared" si="20"/>
        <v>-3.6175562921476834E-2</v>
      </c>
      <c r="L55" s="341">
        <f t="shared" si="20"/>
        <v>-3.8095761640371428E-2</v>
      </c>
      <c r="M55" s="341">
        <f t="shared" si="20"/>
        <v>-0.11254756561615775</v>
      </c>
      <c r="N55" s="341">
        <f t="shared" si="20"/>
        <v>-1.9515928441595554E-2</v>
      </c>
      <c r="O55" s="341">
        <f t="shared" si="20"/>
        <v>0.25358277867722001</v>
      </c>
      <c r="P55" s="341">
        <f t="shared" si="20"/>
        <v>0.21872259573224206</v>
      </c>
      <c r="Q55" s="341" t="e">
        <f t="shared" si="20"/>
        <v>#DIV/0!</v>
      </c>
    </row>
    <row r="56" spans="1:17" ht="15.75" customHeight="1" x14ac:dyDescent="0.3">
      <c r="A56" s="330" t="s">
        <v>208</v>
      </c>
      <c r="B56" s="341">
        <f t="shared" ref="B56:Q56" si="21">+B23/C23-1</f>
        <v>5.660377358490587E-2</v>
      </c>
      <c r="C56" s="341">
        <f t="shared" si="21"/>
        <v>-0.26388888888888895</v>
      </c>
      <c r="D56" s="341">
        <f t="shared" si="21"/>
        <v>1.4084507042253502E-2</v>
      </c>
      <c r="E56" s="341">
        <f t="shared" si="21"/>
        <v>2.898550724637694E-2</v>
      </c>
      <c r="F56" s="341">
        <f t="shared" si="21"/>
        <v>-5.4794520547945091E-2</v>
      </c>
      <c r="G56" s="341">
        <f t="shared" si="21"/>
        <v>2.8169014084507005E-2</v>
      </c>
      <c r="H56" s="341">
        <f t="shared" si="21"/>
        <v>5.9701492537313383E-2</v>
      </c>
      <c r="I56" s="341">
        <f t="shared" si="21"/>
        <v>8.0645161290322509E-2</v>
      </c>
      <c r="J56" s="341">
        <f t="shared" si="21"/>
        <v>-1.5873015873015817E-2</v>
      </c>
      <c r="K56" s="341">
        <f t="shared" si="21"/>
        <v>-0.18181818181818177</v>
      </c>
      <c r="L56" s="341">
        <f t="shared" si="21"/>
        <v>0.20312499999999978</v>
      </c>
      <c r="M56" s="341">
        <f t="shared" si="21"/>
        <v>8.4745762711864403E-2</v>
      </c>
      <c r="N56" s="341">
        <f t="shared" si="21"/>
        <v>0.18000000000000016</v>
      </c>
      <c r="O56" s="341">
        <f t="shared" si="21"/>
        <v>0.72413793103448287</v>
      </c>
      <c r="P56" s="341">
        <f t="shared" si="21"/>
        <v>-0.53968253968253976</v>
      </c>
      <c r="Q56" s="341" t="e">
        <f t="shared" si="21"/>
        <v>#DIV/0!</v>
      </c>
    </row>
    <row r="57" spans="1:17" ht="15.75" customHeight="1" x14ac:dyDescent="0.3">
      <c r="A57" s="330" t="s">
        <v>209</v>
      </c>
      <c r="B57" s="341" t="e">
        <f t="shared" ref="B57:Q57" si="22">+B24/C24-1</f>
        <v>#DIV/0!</v>
      </c>
      <c r="C57" s="341" t="e">
        <f t="shared" si="22"/>
        <v>#DIV/0!</v>
      </c>
      <c r="D57" s="341" t="e">
        <f t="shared" si="22"/>
        <v>#DIV/0!</v>
      </c>
      <c r="E57" s="341" t="e">
        <f t="shared" si="22"/>
        <v>#DIV/0!</v>
      </c>
      <c r="F57" s="341" t="e">
        <f t="shared" si="22"/>
        <v>#DIV/0!</v>
      </c>
      <c r="G57" s="341" t="e">
        <f t="shared" si="22"/>
        <v>#DIV/0!</v>
      </c>
      <c r="H57" s="341" t="e">
        <f t="shared" si="22"/>
        <v>#DIV/0!</v>
      </c>
      <c r="I57" s="341" t="e">
        <f t="shared" si="22"/>
        <v>#DIV/0!</v>
      </c>
      <c r="J57" s="341" t="e">
        <f t="shared" si="22"/>
        <v>#DIV/0!</v>
      </c>
      <c r="K57" s="341" t="e">
        <f t="shared" si="22"/>
        <v>#DIV/0!</v>
      </c>
      <c r="L57" s="341" t="e">
        <f t="shared" si="22"/>
        <v>#DIV/0!</v>
      </c>
      <c r="M57" s="341" t="e">
        <f t="shared" si="22"/>
        <v>#DIV/0!</v>
      </c>
      <c r="N57" s="341" t="e">
        <f t="shared" si="22"/>
        <v>#DIV/0!</v>
      </c>
      <c r="O57" s="341" t="e">
        <f t="shared" si="22"/>
        <v>#DIV/0!</v>
      </c>
      <c r="P57" s="341" t="e">
        <f t="shared" si="22"/>
        <v>#DIV/0!</v>
      </c>
      <c r="Q57" s="341" t="e">
        <f t="shared" si="22"/>
        <v>#DIV/0!</v>
      </c>
    </row>
    <row r="58" spans="1:17" ht="15.75" customHeight="1" x14ac:dyDescent="0.3">
      <c r="A58" s="330" t="s">
        <v>210</v>
      </c>
      <c r="B58" s="341">
        <f t="shared" ref="B58:Q58" si="23">+B25/C25-1</f>
        <v>8.2547169811320042E-3</v>
      </c>
      <c r="C58" s="341">
        <f t="shared" si="23"/>
        <v>2.0835262524307785E-2</v>
      </c>
      <c r="D58" s="341">
        <f t="shared" si="23"/>
        <v>0.26422383516740822</v>
      </c>
      <c r="E58" s="341">
        <f t="shared" si="23"/>
        <v>9.4566888774987312E-2</v>
      </c>
      <c r="F58" s="341">
        <f t="shared" si="23"/>
        <v>0.12449567723342936</v>
      </c>
      <c r="G58" s="341">
        <f t="shared" si="23"/>
        <v>0.10738790489867545</v>
      </c>
      <c r="H58" s="341">
        <f t="shared" si="23"/>
        <v>4.4151949350216491E-2</v>
      </c>
      <c r="I58" s="341">
        <f t="shared" si="23"/>
        <v>3.0032606830272979E-2</v>
      </c>
      <c r="J58" s="341">
        <f t="shared" si="23"/>
        <v>-7.4638716849293463E-2</v>
      </c>
      <c r="K58" s="341">
        <f t="shared" si="23"/>
        <v>9.9144702391342321E-2</v>
      </c>
      <c r="L58" s="341">
        <f t="shared" si="23"/>
        <v>4.2394468704512356E-2</v>
      </c>
      <c r="M58" s="341">
        <f t="shared" si="23"/>
        <v>0.15705263157894733</v>
      </c>
      <c r="N58" s="341">
        <f t="shared" si="23"/>
        <v>-7.7292667641528645E-3</v>
      </c>
      <c r="O58" s="341">
        <f t="shared" si="23"/>
        <v>6.9242796515523786E-2</v>
      </c>
      <c r="P58" s="341">
        <f t="shared" si="23"/>
        <v>0.28133943903835146</v>
      </c>
      <c r="Q58" s="341" t="e">
        <f t="shared" si="23"/>
        <v>#DIV/0!</v>
      </c>
    </row>
    <row r="59" spans="1:17" ht="15.75" customHeight="1" x14ac:dyDescent="0.3">
      <c r="A59" s="333" t="s">
        <v>211</v>
      </c>
      <c r="B59" s="341">
        <f t="shared" ref="B59:Q59" si="24">+B26/C26-1</f>
        <v>2.2736771712781101E-2</v>
      </c>
      <c r="C59" s="341">
        <f t="shared" si="24"/>
        <v>-6.1136399309370648E-2</v>
      </c>
      <c r="D59" s="341">
        <f t="shared" si="24"/>
        <v>-2.7105443994807854E-2</v>
      </c>
      <c r="E59" s="341">
        <f t="shared" si="24"/>
        <v>5.3490990990990861E-2</v>
      </c>
      <c r="F59" s="341">
        <f t="shared" si="24"/>
        <v>0.16557284830301899</v>
      </c>
      <c r="G59" s="341">
        <f t="shared" si="24"/>
        <v>0.20451722190852606</v>
      </c>
      <c r="H59" s="341">
        <f t="shared" si="24"/>
        <v>-1.7966064101142321E-2</v>
      </c>
      <c r="I59" s="341">
        <f t="shared" si="24"/>
        <v>4.7635645404902949E-2</v>
      </c>
      <c r="J59" s="341">
        <f t="shared" si="24"/>
        <v>-0.12990295188030732</v>
      </c>
      <c r="K59" s="341">
        <f t="shared" si="24"/>
        <v>-8.3904426745693539E-2</v>
      </c>
      <c r="L59" s="341">
        <f t="shared" si="24"/>
        <v>3.4390267266979579E-2</v>
      </c>
      <c r="M59" s="341">
        <f t="shared" si="24"/>
        <v>0.22036474164133724</v>
      </c>
      <c r="N59" s="341">
        <f t="shared" si="24"/>
        <v>0.28303584820758942</v>
      </c>
      <c r="O59" s="341">
        <f t="shared" si="24"/>
        <v>-5.9263440101594456E-2</v>
      </c>
      <c r="P59" s="341">
        <f t="shared" si="24"/>
        <v>0.12760540970564849</v>
      </c>
      <c r="Q59" s="341" t="e">
        <f t="shared" si="24"/>
        <v>#DIV/0!</v>
      </c>
    </row>
    <row r="60" spans="1:17" ht="18.5" thickBot="1" x14ac:dyDescent="0.35">
      <c r="A60" s="336" t="s">
        <v>36</v>
      </c>
      <c r="B60" s="341">
        <f t="shared" ref="B60:Q60" si="25">+B27/C27-1</f>
        <v>9.4901448495794405E-3</v>
      </c>
      <c r="C60" s="341">
        <f t="shared" si="25"/>
        <v>1.227077377827035E-2</v>
      </c>
      <c r="D60" s="341">
        <f t="shared" si="25"/>
        <v>1.4193675629478708E-2</v>
      </c>
      <c r="E60" s="341">
        <f t="shared" si="25"/>
        <v>8.8646188199593468E-2</v>
      </c>
      <c r="F60" s="341">
        <f t="shared" si="25"/>
        <v>3.7212996711478485E-2</v>
      </c>
      <c r="G60" s="341">
        <f t="shared" si="25"/>
        <v>-1.5786665085527618E-3</v>
      </c>
      <c r="H60" s="341">
        <f t="shared" si="25"/>
        <v>4.6985698655223285E-2</v>
      </c>
      <c r="I60" s="341">
        <f t="shared" si="25"/>
        <v>6.0964565632615431E-2</v>
      </c>
      <c r="J60" s="341">
        <f t="shared" si="25"/>
        <v>9.6008084891359369E-2</v>
      </c>
      <c r="K60" s="341">
        <f t="shared" si="25"/>
        <v>5.7773620562941996E-2</v>
      </c>
      <c r="L60" s="341">
        <f t="shared" si="25"/>
        <v>8.5934908789386588E-2</v>
      </c>
      <c r="M60" s="341">
        <f t="shared" si="25"/>
        <v>7.4291822554783504E-2</v>
      </c>
      <c r="N60" s="341">
        <f t="shared" si="25"/>
        <v>3.7882815208598375E-2</v>
      </c>
      <c r="O60" s="341">
        <f t="shared" si="25"/>
        <v>-9.9655610347708645E-3</v>
      </c>
      <c r="P60" s="341">
        <f t="shared" si="25"/>
        <v>0.11290651182927136</v>
      </c>
      <c r="Q60" s="341" t="e">
        <f t="shared" si="25"/>
        <v>#DIV/0!</v>
      </c>
    </row>
    <row r="61" spans="1:17" ht="15.5" x14ac:dyDescent="0.3">
      <c r="A61" s="330" t="s">
        <v>184</v>
      </c>
    </row>
    <row r="62" spans="1:17" ht="14.5" thickBot="1" x14ac:dyDescent="0.35"/>
    <row r="63" spans="1:17" ht="14.5" customHeight="1" thickBot="1" x14ac:dyDescent="0.35">
      <c r="A63" s="339"/>
    </row>
    <row r="64" spans="1:17" ht="18.5" thickBot="1" x14ac:dyDescent="0.35">
      <c r="A64" s="340" t="s">
        <v>213</v>
      </c>
      <c r="B64" s="316">
        <v>2019</v>
      </c>
      <c r="C64" s="317">
        <v>2018</v>
      </c>
      <c r="D64" s="317">
        <v>2017</v>
      </c>
      <c r="E64" s="317">
        <v>2016</v>
      </c>
      <c r="F64" s="317">
        <v>2015</v>
      </c>
      <c r="G64" s="317">
        <v>2014</v>
      </c>
      <c r="H64" s="317">
        <v>2013</v>
      </c>
      <c r="I64" s="317">
        <v>2012</v>
      </c>
      <c r="J64" s="317">
        <v>2011</v>
      </c>
      <c r="K64" s="317">
        <v>2010</v>
      </c>
      <c r="L64" s="317">
        <v>2009</v>
      </c>
      <c r="M64" s="317">
        <v>2008</v>
      </c>
      <c r="N64" s="317">
        <v>2007</v>
      </c>
      <c r="O64" s="317">
        <v>2006</v>
      </c>
      <c r="P64" s="317">
        <v>2005</v>
      </c>
      <c r="Q64" s="318">
        <v>2004</v>
      </c>
    </row>
    <row r="65" spans="1:17" ht="16.5" x14ac:dyDescent="0.3">
      <c r="A65" s="319" t="s">
        <v>189</v>
      </c>
      <c r="B65" s="341">
        <f t="shared" ref="B65:Q65" si="26">B2/B$27</f>
        <v>6.9238283727893216E-2</v>
      </c>
      <c r="C65" s="341">
        <f t="shared" si="26"/>
        <v>6.9869750643562448E-2</v>
      </c>
      <c r="D65" s="341">
        <f t="shared" si="26"/>
        <v>6.9625135315585104E-2</v>
      </c>
      <c r="E65" s="341">
        <f t="shared" si="26"/>
        <v>7.5136414436920651E-2</v>
      </c>
      <c r="F65" s="341">
        <f t="shared" si="26"/>
        <v>7.4088918152930061E-2</v>
      </c>
      <c r="G65" s="341">
        <f t="shared" si="26"/>
        <v>8.0015737393382871E-2</v>
      </c>
      <c r="H65" s="341">
        <f t="shared" si="26"/>
        <v>7.7777118970679793E-2</v>
      </c>
      <c r="I65" s="341">
        <f t="shared" si="26"/>
        <v>8.4263864855007795E-2</v>
      </c>
      <c r="J65" s="341">
        <f t="shared" si="26"/>
        <v>8.5128103800302959E-2</v>
      </c>
      <c r="K65" s="341">
        <f t="shared" si="26"/>
        <v>8.8915758319497565E-2</v>
      </c>
      <c r="L65" s="341">
        <f t="shared" si="26"/>
        <v>0.10399824378883467</v>
      </c>
      <c r="M65" s="341">
        <f t="shared" si="26"/>
        <v>0.10465381426202322</v>
      </c>
      <c r="N65" s="341">
        <f t="shared" si="26"/>
        <v>8.4235257438090141E-2</v>
      </c>
      <c r="O65" s="341">
        <f t="shared" si="26"/>
        <v>0.10743094880388306</v>
      </c>
      <c r="P65" s="341">
        <f t="shared" si="26"/>
        <v>8.3202709351151594E-2</v>
      </c>
      <c r="Q65" s="341">
        <f t="shared" si="26"/>
        <v>0.11069091094303103</v>
      </c>
    </row>
    <row r="66" spans="1:17" ht="16.5" x14ac:dyDescent="0.3">
      <c r="A66" s="322" t="s">
        <v>190</v>
      </c>
      <c r="B66" s="341">
        <f t="shared" ref="B66:Q66" si="27">B3/B$27</f>
        <v>0.13024916901372713</v>
      </c>
      <c r="C66" s="341">
        <f t="shared" si="27"/>
        <v>0.13169657150907391</v>
      </c>
      <c r="D66" s="341">
        <f t="shared" si="27"/>
        <v>0.13574989142342272</v>
      </c>
      <c r="E66" s="341">
        <f t="shared" si="27"/>
        <v>0.12026822694102952</v>
      </c>
      <c r="F66" s="341">
        <f t="shared" si="27"/>
        <v>0.11663708453808937</v>
      </c>
      <c r="G66" s="341">
        <f t="shared" si="27"/>
        <v>0.12773270185805163</v>
      </c>
      <c r="H66" s="341">
        <f t="shared" si="27"/>
        <v>0.13640271560285794</v>
      </c>
      <c r="I66" s="341">
        <f t="shared" si="27"/>
        <v>0.13633224437219191</v>
      </c>
      <c r="J66" s="341">
        <f t="shared" si="27"/>
        <v>0.13069716129882103</v>
      </c>
      <c r="K66" s="341">
        <f t="shared" si="27"/>
        <v>0.14067350032483936</v>
      </c>
      <c r="L66" s="341">
        <f t="shared" si="27"/>
        <v>0.1317731051531435</v>
      </c>
      <c r="M66" s="341">
        <f t="shared" si="27"/>
        <v>0.13531301824212272</v>
      </c>
      <c r="N66" s="341">
        <f t="shared" si="27"/>
        <v>0.1058925708177445</v>
      </c>
      <c r="O66" s="341">
        <f t="shared" si="27"/>
        <v>0.11144111868716054</v>
      </c>
      <c r="P66" s="341">
        <f t="shared" si="27"/>
        <v>0.15261839109392342</v>
      </c>
      <c r="Q66" s="341">
        <f t="shared" si="27"/>
        <v>0.14043598950772915</v>
      </c>
    </row>
    <row r="67" spans="1:17" ht="16.5" x14ac:dyDescent="0.3">
      <c r="A67" s="323" t="s">
        <v>191</v>
      </c>
      <c r="B67" s="341">
        <f t="shared" ref="B67:Q67" si="28">B4/B$27</f>
        <v>4.3832940042120216E-3</v>
      </c>
      <c r="C67" s="341">
        <f t="shared" si="28"/>
        <v>4.2712055429617963E-3</v>
      </c>
      <c r="D67" s="341">
        <f t="shared" si="28"/>
        <v>2.7873389987619025E-3</v>
      </c>
      <c r="E67" s="341">
        <f t="shared" si="28"/>
        <v>3.0504240352376569E-3</v>
      </c>
      <c r="F67" s="341">
        <f t="shared" si="28"/>
        <v>3.4854427299533365E-3</v>
      </c>
      <c r="G67" s="341">
        <f t="shared" si="28"/>
        <v>4.402016167944711E-3</v>
      </c>
      <c r="H67" s="341">
        <f t="shared" si="28"/>
        <v>4.8619963831490328E-3</v>
      </c>
      <c r="I67" s="341">
        <f t="shared" si="28"/>
        <v>2.7469756108916801E-3</v>
      </c>
      <c r="J67" s="341">
        <f t="shared" si="28"/>
        <v>5.5736679180662576E-3</v>
      </c>
      <c r="K67" s="341">
        <f t="shared" si="28"/>
        <v>2.9776943622320073E-3</v>
      </c>
      <c r="L67" s="341">
        <f t="shared" si="28"/>
        <v>2.9206555249067009E-3</v>
      </c>
      <c r="M67" s="341">
        <f t="shared" si="28"/>
        <v>3.0161691542288558E-3</v>
      </c>
      <c r="N67" s="341">
        <f t="shared" si="28"/>
        <v>1.8595225369677532E-3</v>
      </c>
      <c r="O67" s="341">
        <f t="shared" si="28"/>
        <v>2.87761470010401E-3</v>
      </c>
      <c r="P67" s="341">
        <f t="shared" si="28"/>
        <v>3.0892095056120638E-3</v>
      </c>
      <c r="Q67" s="341">
        <f t="shared" si="28"/>
        <v>3.3998013599205435E-3</v>
      </c>
    </row>
    <row r="68" spans="1:17" ht="16.5" x14ac:dyDescent="0.3">
      <c r="A68" s="323" t="s">
        <v>192</v>
      </c>
      <c r="B68" s="341">
        <f t="shared" ref="B68:Q68" si="29">B5/B$27</f>
        <v>0.11125066605769963</v>
      </c>
      <c r="C68" s="341">
        <f t="shared" si="29"/>
        <v>0.11288277557920622</v>
      </c>
      <c r="D68" s="341">
        <f t="shared" si="29"/>
        <v>0.11387900355871884</v>
      </c>
      <c r="E68" s="341">
        <f t="shared" si="29"/>
        <v>9.8586549207810126E-2</v>
      </c>
      <c r="F68" s="341">
        <f t="shared" si="29"/>
        <v>9.3212332884830093E-2</v>
      </c>
      <c r="G68" s="341">
        <f t="shared" si="29"/>
        <v>0.10673961294920235</v>
      </c>
      <c r="H68" s="341">
        <f t="shared" si="29"/>
        <v>0.11725860484420861</v>
      </c>
      <c r="I68" s="341">
        <f t="shared" si="29"/>
        <v>0.11673870364478656</v>
      </c>
      <c r="J68" s="341">
        <f t="shared" si="29"/>
        <v>0.10943983402489625</v>
      </c>
      <c r="K68" s="341">
        <f t="shared" si="29"/>
        <v>0.12082220457662599</v>
      </c>
      <c r="L68" s="341">
        <f t="shared" si="29"/>
        <v>0.10613623999007357</v>
      </c>
      <c r="M68" s="341">
        <f t="shared" si="29"/>
        <v>0.10592868988391377</v>
      </c>
      <c r="N68" s="341">
        <f t="shared" si="29"/>
        <v>7.8255834669517174E-2</v>
      </c>
      <c r="O68" s="341">
        <f t="shared" si="29"/>
        <v>8.4213567548827001E-2</v>
      </c>
      <c r="P68" s="341">
        <f t="shared" si="29"/>
        <v>0.12257296827267422</v>
      </c>
      <c r="Q68" s="341">
        <f t="shared" si="29"/>
        <v>0.10766037639748388</v>
      </c>
    </row>
    <row r="69" spans="1:17" ht="16.5" x14ac:dyDescent="0.3">
      <c r="A69" s="323" t="s">
        <v>193</v>
      </c>
      <c r="B69" s="341">
        <f t="shared" ref="B69:Q69" si="30">B6/B$27</f>
        <v>1.0650579787369009E-2</v>
      </c>
      <c r="C69" s="341">
        <f t="shared" si="30"/>
        <v>1.0623583202059401E-2</v>
      </c>
      <c r="D69" s="341">
        <f t="shared" si="30"/>
        <v>1.1097498525303203E-2</v>
      </c>
      <c r="E69" s="341">
        <f t="shared" si="30"/>
        <v>1.0426664913549405E-2</v>
      </c>
      <c r="F69" s="341">
        <f t="shared" si="30"/>
        <v>1.1322321147404881E-2</v>
      </c>
      <c r="G69" s="341">
        <f t="shared" si="30"/>
        <v>9.1751972741646922E-3</v>
      </c>
      <c r="H69" s="341">
        <f t="shared" si="30"/>
        <v>6.6407755477157519E-3</v>
      </c>
      <c r="I69" s="341">
        <f t="shared" si="30"/>
        <v>9.8627288176365135E-3</v>
      </c>
      <c r="J69" s="341">
        <f t="shared" si="30"/>
        <v>9.9535664888361977E-3</v>
      </c>
      <c r="K69" s="341">
        <f t="shared" si="30"/>
        <v>1.0909189345268171E-2</v>
      </c>
      <c r="L69" s="341">
        <f t="shared" si="30"/>
        <v>1.3925609185747962E-2</v>
      </c>
      <c r="M69" s="341">
        <f t="shared" si="30"/>
        <v>1.5713101160862358E-2</v>
      </c>
      <c r="N69" s="341">
        <f t="shared" si="30"/>
        <v>1.4185818635310885E-2</v>
      </c>
      <c r="O69" s="341">
        <f t="shared" si="30"/>
        <v>1.3394198543857622E-2</v>
      </c>
      <c r="P69" s="341">
        <f t="shared" si="30"/>
        <v>1.7413988398302077E-2</v>
      </c>
      <c r="Q69" s="341">
        <f t="shared" si="30"/>
        <v>1.9902207960883184E-2</v>
      </c>
    </row>
    <row r="70" spans="1:17" ht="16.5" x14ac:dyDescent="0.3">
      <c r="A70" s="323" t="s">
        <v>194</v>
      </c>
      <c r="B70" s="341">
        <f t="shared" ref="B70:Q70" si="31">B7/B$27</f>
        <v>3.9646291644464737E-3</v>
      </c>
      <c r="C70" s="341">
        <f t="shared" si="31"/>
        <v>3.9190071848465057E-3</v>
      </c>
      <c r="D70" s="341">
        <f t="shared" si="31"/>
        <v>7.9860503406387531E-3</v>
      </c>
      <c r="E70" s="341">
        <f t="shared" si="31"/>
        <v>8.20458878443232E-3</v>
      </c>
      <c r="F70" s="341">
        <f t="shared" si="31"/>
        <v>8.61698777590106E-3</v>
      </c>
      <c r="G70" s="341">
        <f t="shared" si="31"/>
        <v>7.4158754667399095E-3</v>
      </c>
      <c r="H70" s="341">
        <f t="shared" si="31"/>
        <v>7.6413388277845303E-3</v>
      </c>
      <c r="I70" s="341">
        <f t="shared" si="31"/>
        <v>6.9838362988771533E-3</v>
      </c>
      <c r="J70" s="341">
        <f t="shared" si="31"/>
        <v>5.7300928670223272E-3</v>
      </c>
      <c r="K70" s="341">
        <f t="shared" si="31"/>
        <v>5.9644120407132016E-3</v>
      </c>
      <c r="L70" s="341">
        <f t="shared" si="31"/>
        <v>8.7906004524152658E-3</v>
      </c>
      <c r="M70" s="341">
        <f t="shared" si="31"/>
        <v>1.0655058043117744E-2</v>
      </c>
      <c r="N70" s="341">
        <f t="shared" si="31"/>
        <v>1.1591394975948688E-2</v>
      </c>
      <c r="O70" s="341">
        <f t="shared" si="31"/>
        <v>1.0955737894371894E-2</v>
      </c>
      <c r="P70" s="341">
        <f t="shared" si="31"/>
        <v>9.5422249173350415E-3</v>
      </c>
      <c r="Q70" s="341">
        <f t="shared" si="31"/>
        <v>9.4736037894415145E-3</v>
      </c>
    </row>
    <row r="71" spans="1:17" ht="16.5" x14ac:dyDescent="0.3">
      <c r="A71" s="322" t="s">
        <v>17</v>
      </c>
      <c r="B71" s="341">
        <f t="shared" ref="B71:Q71" si="32">B8/B$27</f>
        <v>5.6970135241430055E-2</v>
      </c>
      <c r="C71" s="341">
        <f t="shared" si="32"/>
        <v>5.8964408755010821E-2</v>
      </c>
      <c r="D71" s="341">
        <f t="shared" si="32"/>
        <v>5.3076120283401064E-2</v>
      </c>
      <c r="E71" s="341">
        <f t="shared" si="32"/>
        <v>5.1298402471895335E-2</v>
      </c>
      <c r="F71" s="341">
        <f t="shared" si="32"/>
        <v>4.7615298731785514E-2</v>
      </c>
      <c r="G71" s="341">
        <f t="shared" si="32"/>
        <v>5.164388951162116E-2</v>
      </c>
      <c r="H71" s="341">
        <f t="shared" si="32"/>
        <v>8.220924372239187E-2</v>
      </c>
      <c r="I71" s="341">
        <f t="shared" si="32"/>
        <v>7.1530003336721784E-2</v>
      </c>
      <c r="J71" s="341">
        <f t="shared" si="32"/>
        <v>7.7389185273002689E-2</v>
      </c>
      <c r="K71" s="341">
        <f t="shared" si="32"/>
        <v>6.2432325128131079E-2</v>
      </c>
      <c r="L71" s="341">
        <f t="shared" si="32"/>
        <v>4.8181271535062173E-2</v>
      </c>
      <c r="M71" s="341">
        <f t="shared" si="32"/>
        <v>2.6679104477611938E-2</v>
      </c>
      <c r="N71" s="341">
        <f t="shared" si="32"/>
        <v>3.9896223053625508E-2</v>
      </c>
      <c r="O71" s="341">
        <f t="shared" si="32"/>
        <v>4.1673408066566511E-2</v>
      </c>
      <c r="P71" s="341">
        <f t="shared" si="32"/>
        <v>4.2139105959886042E-2</v>
      </c>
      <c r="Q71" s="341">
        <f t="shared" si="32"/>
        <v>3.8989482262459574E-2</v>
      </c>
    </row>
    <row r="72" spans="1:17" ht="16.5" x14ac:dyDescent="0.3">
      <c r="A72" s="322" t="s">
        <v>195</v>
      </c>
      <c r="B72" s="341">
        <f t="shared" ref="B72:Q72" si="33">B9/B$27</f>
        <v>0.21389967268021615</v>
      </c>
      <c r="C72" s="341">
        <f t="shared" si="33"/>
        <v>0.21427107747083157</v>
      </c>
      <c r="D72" s="341">
        <f t="shared" si="33"/>
        <v>0.20519352559490239</v>
      </c>
      <c r="E72" s="341">
        <f t="shared" si="33"/>
        <v>0.19397146801656695</v>
      </c>
      <c r="F72" s="341">
        <f t="shared" si="33"/>
        <v>0.19753227791932665</v>
      </c>
      <c r="G72" s="341">
        <f t="shared" si="33"/>
        <v>0.18884129729569224</v>
      </c>
      <c r="H72" s="341">
        <f t="shared" si="33"/>
        <v>0.18714980285197594</v>
      </c>
      <c r="I72" s="341">
        <f t="shared" si="33"/>
        <v>0.18417928283761026</v>
      </c>
      <c r="J72" s="341">
        <f t="shared" si="33"/>
        <v>0.18535533162089177</v>
      </c>
      <c r="K72" s="341">
        <f t="shared" si="33"/>
        <v>0.15890059914819893</v>
      </c>
      <c r="L72" s="341">
        <f t="shared" si="33"/>
        <v>0.10738658598276238</v>
      </c>
      <c r="M72" s="341">
        <f t="shared" si="33"/>
        <v>8.9873548922056387E-2</v>
      </c>
      <c r="N72" s="341">
        <f t="shared" si="33"/>
        <v>0.11359789773739533</v>
      </c>
      <c r="O72" s="341">
        <f t="shared" si="33"/>
        <v>9.3158442158788851E-2</v>
      </c>
      <c r="P72" s="341">
        <f t="shared" si="33"/>
        <v>9.8385601995400501E-2</v>
      </c>
      <c r="Q72" s="341">
        <f t="shared" si="33"/>
        <v>0.10381490819262994</v>
      </c>
    </row>
    <row r="73" spans="1:17" ht="16.5" x14ac:dyDescent="0.3">
      <c r="A73" s="322" t="s">
        <v>196</v>
      </c>
      <c r="B73" s="341">
        <f t="shared" ref="B73:Q73" si="34">B10/B$27</f>
        <v>1.6207404024257188E-2</v>
      </c>
      <c r="C73" s="341">
        <f t="shared" si="34"/>
        <v>1.7802026101100141E-2</v>
      </c>
      <c r="D73" s="341">
        <f t="shared" si="34"/>
        <v>1.7864898326948382E-2</v>
      </c>
      <c r="E73" s="341">
        <f t="shared" si="34"/>
        <v>1.8052725001643549E-2</v>
      </c>
      <c r="F73" s="341">
        <f t="shared" si="34"/>
        <v>1.8422032005954596E-2</v>
      </c>
      <c r="G73" s="341">
        <f t="shared" si="34"/>
        <v>1.4586782074218138E-2</v>
      </c>
      <c r="H73" s="341">
        <f t="shared" si="34"/>
        <v>1.4096824879191248E-2</v>
      </c>
      <c r="I73" s="341">
        <f t="shared" si="34"/>
        <v>1.2594184792308468E-2</v>
      </c>
      <c r="J73" s="341">
        <f t="shared" si="34"/>
        <v>1.2439899888032666E-2</v>
      </c>
      <c r="K73" s="341">
        <f t="shared" si="34"/>
        <v>1.3092831877571643E-2</v>
      </c>
      <c r="L73" s="341">
        <f t="shared" si="34"/>
        <v>1.6139962394173958E-2</v>
      </c>
      <c r="M73" s="341">
        <f t="shared" si="34"/>
        <v>1.1712271973466004E-2</v>
      </c>
      <c r="N73" s="341">
        <f t="shared" si="34"/>
        <v>1.6524140388384106E-2</v>
      </c>
      <c r="O73" s="341">
        <f t="shared" si="34"/>
        <v>1.8929850918756503E-2</v>
      </c>
      <c r="P73" s="341">
        <f t="shared" si="34"/>
        <v>2.6818915115387695E-2</v>
      </c>
      <c r="Q73" s="341">
        <f t="shared" si="34"/>
        <v>2.328927598237706E-2</v>
      </c>
    </row>
    <row r="74" spans="1:17" ht="16.5" x14ac:dyDescent="0.3">
      <c r="A74" s="322" t="s">
        <v>197</v>
      </c>
      <c r="B74" s="341">
        <f t="shared" ref="B74:Q74" si="35">B11/B$27</f>
        <v>3.9785846591053262E-2</v>
      </c>
      <c r="C74" s="341">
        <f t="shared" si="35"/>
        <v>4.0092980366542443E-2</v>
      </c>
      <c r="D74" s="341">
        <f t="shared" si="35"/>
        <v>3.5768689756205063E-2</v>
      </c>
      <c r="E74" s="341">
        <f t="shared" si="35"/>
        <v>3.5171915061468675E-2</v>
      </c>
      <c r="F74" s="341">
        <f t="shared" si="35"/>
        <v>3.0245340814749073E-2</v>
      </c>
      <c r="G74" s="341">
        <f t="shared" si="35"/>
        <v>2.965607856819413E-2</v>
      </c>
      <c r="H74" s="341">
        <f t="shared" si="35"/>
        <v>2.7748954967240815E-2</v>
      </c>
      <c r="I74" s="341">
        <f t="shared" si="35"/>
        <v>2.8230218283683429E-2</v>
      </c>
      <c r="J74" s="341">
        <f t="shared" si="35"/>
        <v>2.5200882566027791E-2</v>
      </c>
      <c r="K74" s="341">
        <f t="shared" si="35"/>
        <v>2.6636829567602684E-2</v>
      </c>
      <c r="L74" s="341">
        <f t="shared" si="35"/>
        <v>3.7558102910156425E-2</v>
      </c>
      <c r="M74" s="341">
        <f t="shared" si="35"/>
        <v>4.243366500829187E-2</v>
      </c>
      <c r="N74" s="341">
        <f t="shared" si="35"/>
        <v>4.3804560840905032E-2</v>
      </c>
      <c r="O74" s="341">
        <f t="shared" si="35"/>
        <v>3.8645556454408876E-2</v>
      </c>
      <c r="P74" s="341">
        <f t="shared" si="35"/>
        <v>4.048008604020549E-2</v>
      </c>
      <c r="Q74" s="341">
        <f t="shared" si="35"/>
        <v>2.9885145287391446E-2</v>
      </c>
    </row>
    <row r="75" spans="1:17" ht="16.5" x14ac:dyDescent="0.3">
      <c r="A75" s="322" t="s">
        <v>198</v>
      </c>
      <c r="B75" s="341">
        <f t="shared" ref="B75:Q75" si="36">B12/B$27</f>
        <v>3.1253964629164445E-2</v>
      </c>
      <c r="C75" s="341">
        <f t="shared" si="36"/>
        <v>3.1825924360599889E-2</v>
      </c>
      <c r="D75" s="341">
        <f t="shared" si="36"/>
        <v>3.1522859420881705E-2</v>
      </c>
      <c r="E75" s="341">
        <f t="shared" si="36"/>
        <v>3.4422457432121495E-2</v>
      </c>
      <c r="F75" s="341">
        <f t="shared" si="36"/>
        <v>3.9349002318857171E-2</v>
      </c>
      <c r="G75" s="341">
        <f t="shared" si="36"/>
        <v>4.0701947131266181E-2</v>
      </c>
      <c r="H75" s="341">
        <f t="shared" si="36"/>
        <v>3.9014556342830034E-2</v>
      </c>
      <c r="I75" s="341">
        <f t="shared" si="36"/>
        <v>4.2384126516074462E-2</v>
      </c>
      <c r="J75" s="341">
        <f t="shared" si="36"/>
        <v>4.22759006783903E-2</v>
      </c>
      <c r="K75" s="341">
        <f t="shared" si="36"/>
        <v>4.2914892081137648E-2</v>
      </c>
      <c r="L75" s="341">
        <f t="shared" si="36"/>
        <v>4.2273148103960052E-2</v>
      </c>
      <c r="M75" s="341">
        <f t="shared" si="36"/>
        <v>3.4960613598673293E-2</v>
      </c>
      <c r="N75" s="341">
        <f t="shared" si="36"/>
        <v>3.4161767325850703E-2</v>
      </c>
      <c r="O75" s="341">
        <f t="shared" si="36"/>
        <v>3.2162255865017912E-2</v>
      </c>
      <c r="P75" s="341">
        <f t="shared" si="36"/>
        <v>1.4816764110250454E-2</v>
      </c>
      <c r="Q75" s="341">
        <f t="shared" si="36"/>
        <v>2.7262077571497692E-2</v>
      </c>
    </row>
    <row r="76" spans="1:17" ht="16.5" x14ac:dyDescent="0.3">
      <c r="A76" s="324" t="s">
        <v>199</v>
      </c>
      <c r="B76" s="341">
        <f t="shared" ref="B76:Q76" si="37">B13/B$27</f>
        <v>0.19213544441907079</v>
      </c>
      <c r="C76" s="341">
        <f t="shared" si="37"/>
        <v>0.19178801501005369</v>
      </c>
      <c r="D76" s="341">
        <f t="shared" si="37"/>
        <v>0.18448294861572967</v>
      </c>
      <c r="E76" s="341">
        <f t="shared" si="37"/>
        <v>0.19579251857208602</v>
      </c>
      <c r="F76" s="341">
        <f t="shared" si="37"/>
        <v>0.19188543127880675</v>
      </c>
      <c r="G76" s="341">
        <f t="shared" si="37"/>
        <v>0.19397079674265646</v>
      </c>
      <c r="H76" s="341">
        <f t="shared" si="37"/>
        <v>0.18583054163825563</v>
      </c>
      <c r="I76" s="341">
        <f t="shared" si="37"/>
        <v>0.18309290830222938</v>
      </c>
      <c r="J76" s="341">
        <f t="shared" si="37"/>
        <v>0.16915300006586315</v>
      </c>
      <c r="K76" s="341">
        <f t="shared" si="37"/>
        <v>0.16760809932866524</v>
      </c>
      <c r="L76" s="341">
        <f t="shared" si="37"/>
        <v>0.18719874774508208</v>
      </c>
      <c r="M76" s="341">
        <f t="shared" si="37"/>
        <v>0.19999999999999998</v>
      </c>
      <c r="N76" s="341">
        <f t="shared" si="37"/>
        <v>0.18484990201318366</v>
      </c>
      <c r="O76" s="341">
        <f t="shared" si="37"/>
        <v>0.18200624061019302</v>
      </c>
      <c r="P76" s="341">
        <f t="shared" si="37"/>
        <v>0.21808674957952423</v>
      </c>
      <c r="Q76" s="341">
        <f t="shared" si="37"/>
        <v>0.22606769042707617</v>
      </c>
    </row>
    <row r="77" spans="1:17" ht="16.5" x14ac:dyDescent="0.3">
      <c r="A77" s="325" t="s">
        <v>200</v>
      </c>
      <c r="B77" s="341">
        <f t="shared" ref="B77:Q77" si="38">B14/B$27</f>
        <v>1.4754763898403998E-2</v>
      </c>
      <c r="C77" s="341">
        <f t="shared" si="38"/>
        <v>1.6514901192351533E-2</v>
      </c>
      <c r="D77" s="341">
        <f t="shared" si="38"/>
        <v>1.6749962727443619E-2</v>
      </c>
      <c r="E77" s="341">
        <f t="shared" si="38"/>
        <v>1.4364604562487674E-2</v>
      </c>
      <c r="F77" s="341">
        <f t="shared" si="38"/>
        <v>1.2567633334287594E-2</v>
      </c>
      <c r="G77" s="341">
        <f t="shared" si="38"/>
        <v>1.1350223812457776E-2</v>
      </c>
      <c r="H77" s="341">
        <f t="shared" si="38"/>
        <v>1.4170940677714862E-2</v>
      </c>
      <c r="I77" s="341">
        <f t="shared" si="38"/>
        <v>1.2089796615167341E-2</v>
      </c>
      <c r="J77" s="341">
        <f t="shared" si="38"/>
        <v>9.0150167950997818E-3</v>
      </c>
      <c r="K77" s="341">
        <f t="shared" si="38"/>
        <v>1.817295892586443E-2</v>
      </c>
      <c r="L77" s="341">
        <f t="shared" si="38"/>
        <v>8.0174857546458454E-3</v>
      </c>
      <c r="M77" s="341">
        <f t="shared" si="38"/>
        <v>1.0541044776119403E-2</v>
      </c>
      <c r="N77" s="341">
        <f t="shared" si="38"/>
        <v>8.8856226616782462E-3</v>
      </c>
      <c r="O77" s="341">
        <f t="shared" si="38"/>
        <v>1.2458107014908126E-2</v>
      </c>
      <c r="P77" s="341">
        <f t="shared" si="38"/>
        <v>1.0629169002642989E-2</v>
      </c>
      <c r="Q77" s="341">
        <f t="shared" si="38"/>
        <v>8.4167367000280123E-3</v>
      </c>
    </row>
    <row r="78" spans="1:17" ht="16.5" x14ac:dyDescent="0.3">
      <c r="A78" s="325" t="s">
        <v>201</v>
      </c>
      <c r="B78" s="341">
        <f t="shared" ref="B78:Q78" si="39">B15/B$27</f>
        <v>4.4143766968612816E-2</v>
      </c>
      <c r="C78" s="341">
        <f t="shared" si="39"/>
        <v>4.53759557382718E-2</v>
      </c>
      <c r="D78" s="341">
        <f t="shared" si="39"/>
        <v>4.6639311851376486E-2</v>
      </c>
      <c r="E78" s="341">
        <f t="shared" si="39"/>
        <v>4.7084346854250218E-2</v>
      </c>
      <c r="F78" s="341">
        <f t="shared" si="39"/>
        <v>4.863158798774727E-2</v>
      </c>
      <c r="G78" s="341">
        <f t="shared" si="39"/>
        <v>4.5861139773292446E-2</v>
      </c>
      <c r="H78" s="341">
        <f t="shared" si="39"/>
        <v>3.7376597195458189E-2</v>
      </c>
      <c r="I78" s="341">
        <f t="shared" si="39"/>
        <v>3.5369250944757853E-2</v>
      </c>
      <c r="J78" s="341">
        <f t="shared" si="39"/>
        <v>3.2964499769479016E-2</v>
      </c>
      <c r="K78" s="341">
        <f t="shared" si="39"/>
        <v>4.1326788421280583E-2</v>
      </c>
      <c r="L78" s="341">
        <f t="shared" si="39"/>
        <v>5.8928520296646969E-2</v>
      </c>
      <c r="M78" s="341">
        <f t="shared" si="39"/>
        <v>5.9836235489220561E-2</v>
      </c>
      <c r="N78" s="341">
        <f t="shared" si="39"/>
        <v>5.6019508284339915E-2</v>
      </c>
      <c r="O78" s="341">
        <f t="shared" si="39"/>
        <v>5.1658384375361147E-2</v>
      </c>
      <c r="P78" s="341">
        <f t="shared" si="39"/>
        <v>7.824853262548484E-2</v>
      </c>
      <c r="Q78" s="341">
        <f t="shared" si="39"/>
        <v>8.3683500140066716E-2</v>
      </c>
    </row>
    <row r="79" spans="1:17" ht="15.5" x14ac:dyDescent="0.3">
      <c r="A79" s="326" t="s">
        <v>202</v>
      </c>
      <c r="B79" s="341">
        <f t="shared" ref="B79:Q79" si="40">B16/B$27</f>
        <v>1.205247265991728E-2</v>
      </c>
      <c r="C79" s="341">
        <f t="shared" si="40"/>
        <v>1.1148678935976743E-2</v>
      </c>
      <c r="D79" s="341">
        <f t="shared" si="40"/>
        <v>1.0974337034660235E-2</v>
      </c>
      <c r="E79" s="341">
        <f t="shared" si="40"/>
        <v>1.2799947406482151E-2</v>
      </c>
      <c r="F79" s="341">
        <f t="shared" si="40"/>
        <v>1.0835647419197845E-2</v>
      </c>
      <c r="G79" s="341">
        <f t="shared" si="40"/>
        <v>1.0897402587761949E-2</v>
      </c>
      <c r="H79" s="341">
        <f t="shared" si="40"/>
        <v>1.0813495004595179E-2</v>
      </c>
      <c r="I79" s="341">
        <f t="shared" si="40"/>
        <v>1.0762867718380682E-2</v>
      </c>
      <c r="J79" s="341">
        <f t="shared" si="40"/>
        <v>1.1921227688862543E-2</v>
      </c>
      <c r="K79" s="341">
        <f t="shared" si="40"/>
        <v>9.5286219591424227E-3</v>
      </c>
      <c r="L79" s="341">
        <f t="shared" si="40"/>
        <v>9.6114382796766255E-3</v>
      </c>
      <c r="M79" s="341">
        <f t="shared" si="40"/>
        <v>1.1898839137645107E-2</v>
      </c>
      <c r="N79" s="341">
        <f t="shared" si="40"/>
        <v>5.7455905932656329E-3</v>
      </c>
      <c r="O79" s="341">
        <f t="shared" si="40"/>
        <v>5.3045186640471517E-3</v>
      </c>
      <c r="P79" s="341">
        <f t="shared" si="40"/>
        <v>8.8099678493381087E-3</v>
      </c>
      <c r="Q79" s="341">
        <f t="shared" si="40"/>
        <v>6.7614027045610819E-3</v>
      </c>
    </row>
    <row r="80" spans="1:17" ht="16.5" x14ac:dyDescent="0.3">
      <c r="A80" s="325" t="s">
        <v>203</v>
      </c>
      <c r="B80" s="341">
        <f t="shared" ref="B80:Q80" si="41">B17/B$27</f>
        <v>7.0094643627413656E-3</v>
      </c>
      <c r="C80" s="341">
        <f t="shared" si="41"/>
        <v>6.7942265083695136E-3</v>
      </c>
      <c r="D80" s="341">
        <f t="shared" si="41"/>
        <v>5.5617136300877036E-3</v>
      </c>
      <c r="E80" s="341">
        <f t="shared" si="41"/>
        <v>4.6676747090921046E-3</v>
      </c>
      <c r="F80" s="341">
        <f t="shared" si="41"/>
        <v>5.2388995448169233E-3</v>
      </c>
      <c r="G80" s="341">
        <f t="shared" si="41"/>
        <v>5.3818916049914256E-3</v>
      </c>
      <c r="H80" s="341">
        <f t="shared" si="41"/>
        <v>5.981144940855593E-3</v>
      </c>
      <c r="I80" s="341">
        <f t="shared" si="41"/>
        <v>6.1845750335612132E-3</v>
      </c>
      <c r="J80" s="341">
        <f t="shared" si="41"/>
        <v>8.4798788118290187E-3</v>
      </c>
      <c r="K80" s="341">
        <f t="shared" si="41"/>
        <v>3.5010467046849058E-3</v>
      </c>
      <c r="L80" s="341">
        <f t="shared" si="41"/>
        <v>4.3618940355632753E-3</v>
      </c>
      <c r="M80" s="341">
        <f t="shared" si="41"/>
        <v>4.9543946932006627E-3</v>
      </c>
      <c r="N80" s="341">
        <f t="shared" si="41"/>
        <v>3.9417423837520039E-3</v>
      </c>
      <c r="O80" s="341">
        <f t="shared" si="41"/>
        <v>1.6063792904195077E-3</v>
      </c>
      <c r="P80" s="341">
        <f t="shared" si="41"/>
        <v>4.2562442077321771E-3</v>
      </c>
      <c r="Q80" s="341">
        <f t="shared" si="41"/>
        <v>5.5262688771742169E-3</v>
      </c>
    </row>
    <row r="81" spans="1:17" ht="16.5" x14ac:dyDescent="0.3">
      <c r="A81" s="325" t="s">
        <v>181</v>
      </c>
      <c r="B81" s="341">
        <f t="shared" ref="B81:Q81" si="42">B18/B$27</f>
        <v>5.8042170967496379E-2</v>
      </c>
      <c r="C81" s="341">
        <f t="shared" si="42"/>
        <v>5.7331489094658114E-2</v>
      </c>
      <c r="D81" s="341">
        <f t="shared" si="42"/>
        <v>6.2040980365465515E-2</v>
      </c>
      <c r="E81" s="341">
        <f t="shared" si="42"/>
        <v>6.8667411741502857E-2</v>
      </c>
      <c r="F81" s="341">
        <f t="shared" si="42"/>
        <v>7.0352981592281927E-2</v>
      </c>
      <c r="G81" s="341">
        <f t="shared" si="42"/>
        <v>7.5561758134079615E-2</v>
      </c>
      <c r="H81" s="341">
        <f t="shared" si="42"/>
        <v>7.1795974029824197E-2</v>
      </c>
      <c r="I81" s="341">
        <f t="shared" si="42"/>
        <v>7.1793837152457143E-2</v>
      </c>
      <c r="J81" s="341">
        <f t="shared" si="42"/>
        <v>6.2355924389119403E-2</v>
      </c>
      <c r="K81" s="341">
        <f t="shared" si="42"/>
        <v>5.7740200678553386E-2</v>
      </c>
      <c r="L81" s="341">
        <f t="shared" si="42"/>
        <v>7.4228555611762781E-2</v>
      </c>
      <c r="M81" s="341">
        <f t="shared" si="42"/>
        <v>7.2222222222222215E-2</v>
      </c>
      <c r="N81" s="341">
        <f t="shared" si="42"/>
        <v>7.1062711562444328E-2</v>
      </c>
      <c r="O81" s="341">
        <f t="shared" si="42"/>
        <v>7.4113024384606485E-2</v>
      </c>
      <c r="P81" s="341">
        <f t="shared" si="42"/>
        <v>7.4221118751501697E-2</v>
      </c>
      <c r="Q81" s="341">
        <f t="shared" si="42"/>
        <v>7.7813431125372451E-2</v>
      </c>
    </row>
    <row r="82" spans="1:17" ht="16.5" x14ac:dyDescent="0.3">
      <c r="A82" s="325" t="s">
        <v>204</v>
      </c>
      <c r="B82" s="341">
        <f t="shared" ref="B82:Q82" si="43">B19/B$27</f>
        <v>3.3778640481083956E-2</v>
      </c>
      <c r="C82" s="341">
        <f t="shared" si="43"/>
        <v>3.2619971567987092E-2</v>
      </c>
      <c r="D82" s="341">
        <f t="shared" si="43"/>
        <v>2.9591168672902523E-2</v>
      </c>
      <c r="E82" s="341">
        <f t="shared" si="43"/>
        <v>2.874893169416869E-2</v>
      </c>
      <c r="F82" s="341">
        <f t="shared" si="43"/>
        <v>2.7461280810741177E-2</v>
      </c>
      <c r="G82" s="341">
        <f t="shared" si="43"/>
        <v>2.8542583753368315E-2</v>
      </c>
      <c r="H82" s="341">
        <f t="shared" si="43"/>
        <v>2.9475853072841011E-2</v>
      </c>
      <c r="I82" s="341">
        <f t="shared" si="43"/>
        <v>2.9386431182053092E-2</v>
      </c>
      <c r="J82" s="341">
        <f t="shared" si="43"/>
        <v>2.7604887044721069E-2</v>
      </c>
      <c r="K82" s="341">
        <f t="shared" si="43"/>
        <v>2.1728145528044467E-2</v>
      </c>
      <c r="L82" s="341">
        <f t="shared" si="43"/>
        <v>2.4825571961706958E-2</v>
      </c>
      <c r="M82" s="341">
        <f t="shared" si="43"/>
        <v>2.3103233830845768E-2</v>
      </c>
      <c r="N82" s="341">
        <f t="shared" si="43"/>
        <v>2.4997773026901832E-2</v>
      </c>
      <c r="O82" s="341">
        <f t="shared" si="43"/>
        <v>2.9111290881775109E-2</v>
      </c>
      <c r="P82" s="341">
        <f t="shared" si="43"/>
        <v>2.7802885550508576E-2</v>
      </c>
      <c r="Q82" s="341">
        <f t="shared" si="43"/>
        <v>3.25082130032852E-2</v>
      </c>
    </row>
    <row r="83" spans="1:17" ht="16.5" x14ac:dyDescent="0.3">
      <c r="A83" s="325" t="s">
        <v>205</v>
      </c>
      <c r="B83" s="341">
        <f t="shared" ref="B83:Q83" si="44">B20/B$27</f>
        <v>5.1698764304382019E-3</v>
      </c>
      <c r="C83" s="341">
        <f t="shared" si="44"/>
        <v>5.4366619279978485E-3</v>
      </c>
      <c r="D83" s="341">
        <f t="shared" si="44"/>
        <v>4.1680441307067519E-3</v>
      </c>
      <c r="E83" s="341">
        <f t="shared" si="44"/>
        <v>4.0694234435605815E-3</v>
      </c>
      <c r="F83" s="341">
        <f t="shared" si="44"/>
        <v>2.9772981019724597E-3</v>
      </c>
      <c r="G83" s="341">
        <f t="shared" si="44"/>
        <v>3.1103621827467684E-3</v>
      </c>
      <c r="H83" s="341">
        <f t="shared" si="44"/>
        <v>3.1276866976964811E-3</v>
      </c>
      <c r="I83" s="341">
        <f t="shared" si="44"/>
        <v>3.5307172399878942E-3</v>
      </c>
      <c r="J83" s="341">
        <f t="shared" si="44"/>
        <v>3.4660475531844816E-3</v>
      </c>
      <c r="K83" s="341">
        <f t="shared" si="44"/>
        <v>2.5355518660217999E-3</v>
      </c>
      <c r="L83" s="341">
        <f t="shared" si="44"/>
        <v>1.2026228631968768E-3</v>
      </c>
      <c r="M83" s="341">
        <f t="shared" si="44"/>
        <v>2.3424543946932008E-3</v>
      </c>
      <c r="N83" s="341">
        <f t="shared" si="44"/>
        <v>2.2269730981649737E-3</v>
      </c>
      <c r="O83" s="341">
        <f t="shared" si="44"/>
        <v>1.0516583843753612E-3</v>
      </c>
      <c r="P83" s="341">
        <f t="shared" si="44"/>
        <v>1.5903708195558401E-3</v>
      </c>
      <c r="Q83" s="341">
        <f t="shared" si="44"/>
        <v>1.1332671199735147E-3</v>
      </c>
    </row>
    <row r="84" spans="1:17" ht="16.5" hidden="1" x14ac:dyDescent="0.3">
      <c r="A84" s="325" t="s">
        <v>206</v>
      </c>
      <c r="B84" s="341">
        <f t="shared" ref="B84:Q84" si="45">B21/B$27</f>
        <v>1.7247722717007939E-2</v>
      </c>
      <c r="C84" s="341">
        <f t="shared" si="45"/>
        <v>1.6566130044441029E-2</v>
      </c>
      <c r="D84" s="341">
        <f t="shared" si="45"/>
        <v>8.7574302030868148E-3</v>
      </c>
      <c r="E84" s="341">
        <f t="shared" si="45"/>
        <v>1.5390178160541714E-2</v>
      </c>
      <c r="F84" s="341">
        <f t="shared" si="45"/>
        <v>1.3820102487761585E-2</v>
      </c>
      <c r="G84" s="341">
        <f t="shared" si="45"/>
        <v>1.3265434893958174E-2</v>
      </c>
      <c r="H84" s="341">
        <f t="shared" si="45"/>
        <v>1.3088850019270107E-2</v>
      </c>
      <c r="I84" s="341">
        <f t="shared" si="45"/>
        <v>1.3975432415864172E-2</v>
      </c>
      <c r="J84" s="341">
        <f t="shared" si="45"/>
        <v>1.3345518013567806E-2</v>
      </c>
      <c r="K84" s="341">
        <f t="shared" si="45"/>
        <v>1.3074785245073266E-2</v>
      </c>
      <c r="L84" s="341">
        <f t="shared" si="45"/>
        <v>6.0226589418827707E-3</v>
      </c>
      <c r="M84" s="341">
        <f t="shared" si="45"/>
        <v>1.5101575456053069E-2</v>
      </c>
      <c r="N84" s="341">
        <f t="shared" si="45"/>
        <v>1.1969980402636735E-2</v>
      </c>
      <c r="O84" s="341">
        <f t="shared" si="45"/>
        <v>6.7028776147001036E-3</v>
      </c>
      <c r="P84" s="341">
        <f t="shared" si="45"/>
        <v>1.2528460772760036E-2</v>
      </c>
      <c r="Q84" s="341">
        <f t="shared" si="45"/>
        <v>1.0224870756614969E-2</v>
      </c>
    </row>
    <row r="85" spans="1:17" ht="16.5" x14ac:dyDescent="0.3">
      <c r="A85" s="327" t="s">
        <v>207</v>
      </c>
      <c r="B85" s="341">
        <f t="shared" ref="B85:Q85" si="46">B22/B$27</f>
        <v>0.10178630331633298</v>
      </c>
      <c r="C85" s="341">
        <f t="shared" si="46"/>
        <v>9.6150151765474326E-2</v>
      </c>
      <c r="D85" s="341">
        <f t="shared" si="46"/>
        <v>0.11365212712858706</v>
      </c>
      <c r="E85" s="341">
        <f t="shared" si="46"/>
        <v>0.13316021300374728</v>
      </c>
      <c r="F85" s="341">
        <f t="shared" si="46"/>
        <v>0.13890240760356129</v>
      </c>
      <c r="G85" s="341">
        <f t="shared" si="46"/>
        <v>0.14161427054954678</v>
      </c>
      <c r="H85" s="341">
        <f t="shared" si="46"/>
        <v>0.13716610832765114</v>
      </c>
      <c r="I85" s="341">
        <f t="shared" si="46"/>
        <v>0.14032855069877162</v>
      </c>
      <c r="J85" s="341">
        <f t="shared" si="46"/>
        <v>0.15301653164723703</v>
      </c>
      <c r="K85" s="341">
        <f t="shared" si="46"/>
        <v>0.15217822854255394</v>
      </c>
      <c r="L85" s="341">
        <f t="shared" si="46"/>
        <v>0.16701186396999168</v>
      </c>
      <c r="M85" s="341">
        <f t="shared" si="46"/>
        <v>0.18854684908789385</v>
      </c>
      <c r="N85" s="341">
        <f t="shared" si="46"/>
        <v>0.22824247283092819</v>
      </c>
      <c r="O85" s="341">
        <f t="shared" si="46"/>
        <v>0.24160406795331099</v>
      </c>
      <c r="P85" s="341">
        <f t="shared" si="46"/>
        <v>0.19081017379663848</v>
      </c>
      <c r="Q85" s="341">
        <f t="shared" si="46"/>
        <v>0.17424300303053455</v>
      </c>
    </row>
    <row r="86" spans="1:17" ht="15.5" x14ac:dyDescent="0.3">
      <c r="A86" s="330" t="s">
        <v>208</v>
      </c>
      <c r="B86" s="341">
        <f t="shared" ref="B86:Q86" si="47">B23/B$27</f>
        <v>3.552307731344041E-4</v>
      </c>
      <c r="C86" s="341">
        <f t="shared" si="47"/>
        <v>3.3939114509291634E-4</v>
      </c>
      <c r="D86" s="341">
        <f t="shared" si="47"/>
        <v>4.6671722769966745E-4</v>
      </c>
      <c r="E86" s="341">
        <f t="shared" si="47"/>
        <v>4.6676747090921048E-4</v>
      </c>
      <c r="F86" s="341">
        <f t="shared" si="47"/>
        <v>4.9383069479831665E-4</v>
      </c>
      <c r="G86" s="341">
        <f t="shared" si="47"/>
        <v>5.4190080988189516E-4</v>
      </c>
      <c r="H86" s="341">
        <f t="shared" si="47"/>
        <v>5.2622216951765449E-4</v>
      </c>
      <c r="I86" s="341">
        <f t="shared" si="47"/>
        <v>5.199078133608548E-4</v>
      </c>
      <c r="J86" s="341">
        <f t="shared" si="47"/>
        <v>5.1043930711980497E-4</v>
      </c>
      <c r="K86" s="341">
        <f t="shared" si="47"/>
        <v>5.6846892369883772E-4</v>
      </c>
      <c r="L86" s="341">
        <f t="shared" si="47"/>
        <v>7.3493619417586901E-4</v>
      </c>
      <c r="M86" s="341">
        <f t="shared" si="47"/>
        <v>6.6334991708126036E-4</v>
      </c>
      <c r="N86" s="341">
        <f t="shared" si="47"/>
        <v>6.5695706395866736E-4</v>
      </c>
      <c r="O86" s="341">
        <f t="shared" si="47"/>
        <v>5.7783427712931933E-4</v>
      </c>
      <c r="P86" s="341">
        <f t="shared" si="47"/>
        <v>3.3180398393611052E-4</v>
      </c>
      <c r="Q86" s="341">
        <f t="shared" si="47"/>
        <v>8.0220032088012822E-4</v>
      </c>
    </row>
    <row r="87" spans="1:17" ht="15.5" x14ac:dyDescent="0.3">
      <c r="A87" s="330" t="s">
        <v>209</v>
      </c>
      <c r="B87" s="341">
        <f t="shared" ref="B87:Q87" si="48">B24/B$27</f>
        <v>0</v>
      </c>
      <c r="C87" s="341">
        <f t="shared" si="48"/>
        <v>0</v>
      </c>
      <c r="D87" s="341">
        <f t="shared" si="48"/>
        <v>0</v>
      </c>
      <c r="E87" s="341">
        <f t="shared" si="48"/>
        <v>0</v>
      </c>
      <c r="F87" s="341">
        <f t="shared" si="48"/>
        <v>0</v>
      </c>
      <c r="G87" s="341">
        <f t="shared" si="48"/>
        <v>0</v>
      </c>
      <c r="H87" s="341">
        <f t="shared" si="48"/>
        <v>0</v>
      </c>
      <c r="I87" s="341">
        <f t="shared" si="48"/>
        <v>0</v>
      </c>
      <c r="J87" s="341">
        <f t="shared" si="48"/>
        <v>0</v>
      </c>
      <c r="K87" s="341">
        <f t="shared" si="48"/>
        <v>0</v>
      </c>
      <c r="L87" s="341">
        <f t="shared" si="48"/>
        <v>0</v>
      </c>
      <c r="M87" s="341">
        <f t="shared" si="48"/>
        <v>0</v>
      </c>
      <c r="N87" s="341">
        <f t="shared" si="48"/>
        <v>0</v>
      </c>
      <c r="O87" s="341">
        <f t="shared" si="48"/>
        <v>0</v>
      </c>
      <c r="P87" s="341">
        <f t="shared" si="48"/>
        <v>0</v>
      </c>
      <c r="Q87" s="341">
        <f t="shared" si="48"/>
        <v>0</v>
      </c>
    </row>
    <row r="88" spans="1:17" ht="15.5" x14ac:dyDescent="0.3">
      <c r="A88" s="330" t="s">
        <v>210</v>
      </c>
      <c r="B88" s="341">
        <f t="shared" ref="B88:Q88" si="49">B25/B$27</f>
        <v>7.0506965060516097E-2</v>
      </c>
      <c r="C88" s="341">
        <f t="shared" si="49"/>
        <v>7.0593358179326604E-2</v>
      </c>
      <c r="D88" s="341">
        <f t="shared" si="49"/>
        <v>7.0001101971232063E-2</v>
      </c>
      <c r="E88" s="341">
        <f t="shared" si="49"/>
        <v>5.6156728683189799E-2</v>
      </c>
      <c r="F88" s="341">
        <f t="shared" si="49"/>
        <v>5.5852967278348736E-2</v>
      </c>
      <c r="G88" s="341">
        <f t="shared" si="49"/>
        <v>5.1517693432607571E-2</v>
      </c>
      <c r="H88" s="341">
        <f t="shared" si="49"/>
        <v>4.6448370934748455E-2</v>
      </c>
      <c r="I88" s="341">
        <f t="shared" si="49"/>
        <v>4.6574428295400754E-2</v>
      </c>
      <c r="J88" s="341">
        <f t="shared" si="49"/>
        <v>4.7973061977211344E-2</v>
      </c>
      <c r="K88" s="341">
        <f t="shared" si="49"/>
        <v>5.6819822421136215E-2</v>
      </c>
      <c r="L88" s="341">
        <f t="shared" si="49"/>
        <v>5.4681161771864335E-2</v>
      </c>
      <c r="M88" s="341">
        <f t="shared" si="49"/>
        <v>5.6965174129353237E-2</v>
      </c>
      <c r="N88" s="341">
        <f t="shared" si="49"/>
        <v>5.2890611081418133E-2</v>
      </c>
      <c r="O88" s="341">
        <f t="shared" si="49"/>
        <v>5.5321853692361027E-2</v>
      </c>
      <c r="P88" s="341">
        <f t="shared" si="49"/>
        <v>5.1223670209722995E-2</v>
      </c>
      <c r="Q88" s="341">
        <f t="shared" si="49"/>
        <v>4.4490284462780444E-2</v>
      </c>
    </row>
    <row r="89" spans="1:17" ht="15.5" x14ac:dyDescent="0.3">
      <c r="A89" s="333" t="s">
        <v>211</v>
      </c>
      <c r="B89" s="341">
        <f t="shared" ref="B89:Q89" si="50">B26/B$27</f>
        <v>7.7611580523204174E-2</v>
      </c>
      <c r="C89" s="341">
        <f t="shared" si="50"/>
        <v>7.6606344693331288E-2</v>
      </c>
      <c r="D89" s="341">
        <f t="shared" si="50"/>
        <v>8.2595984935405029E-2</v>
      </c>
      <c r="E89" s="341">
        <f t="shared" si="50"/>
        <v>8.6102162908421528E-2</v>
      </c>
      <c r="F89" s="341">
        <f t="shared" si="50"/>
        <v>8.8975408662792355E-2</v>
      </c>
      <c r="G89" s="341">
        <f t="shared" si="50"/>
        <v>7.917690463288074E-2</v>
      </c>
      <c r="H89" s="341">
        <f t="shared" si="50"/>
        <v>6.5629539592659575E-2</v>
      </c>
      <c r="I89" s="341">
        <f t="shared" si="50"/>
        <v>6.9970279896639218E-2</v>
      </c>
      <c r="J89" s="341">
        <f t="shared" si="50"/>
        <v>7.0860501877099386E-2</v>
      </c>
      <c r="K89" s="341">
        <f t="shared" si="50"/>
        <v>8.9258644336966717E-2</v>
      </c>
      <c r="L89" s="341">
        <f t="shared" si="50"/>
        <v>0.10306287045079265</v>
      </c>
      <c r="M89" s="341">
        <f t="shared" si="50"/>
        <v>0.10819859038142619</v>
      </c>
      <c r="N89" s="341">
        <f t="shared" si="50"/>
        <v>9.5247639408515924E-2</v>
      </c>
      <c r="O89" s="341">
        <f t="shared" si="50"/>
        <v>7.7048422512423442E-2</v>
      </c>
      <c r="P89" s="341">
        <f t="shared" si="50"/>
        <v>8.1086028763972959E-2</v>
      </c>
      <c r="Q89" s="341">
        <f t="shared" si="50"/>
        <v>8.0029032011612794E-2</v>
      </c>
    </row>
    <row r="90" spans="1:17" ht="18.5" thickBot="1" x14ac:dyDescent="0.35">
      <c r="A90" s="336" t="s">
        <v>36</v>
      </c>
      <c r="B90" s="341">
        <f t="shared" ref="B90:Q90" si="51">B27/B$27</f>
        <v>1</v>
      </c>
      <c r="C90" s="341">
        <f t="shared" si="51"/>
        <v>1</v>
      </c>
      <c r="D90" s="341">
        <f t="shared" si="51"/>
        <v>1</v>
      </c>
      <c r="E90" s="341">
        <f t="shared" si="51"/>
        <v>1</v>
      </c>
      <c r="F90" s="341">
        <f t="shared" si="51"/>
        <v>1</v>
      </c>
      <c r="G90" s="341">
        <f t="shared" si="51"/>
        <v>1</v>
      </c>
      <c r="H90" s="341">
        <f t="shared" si="51"/>
        <v>1</v>
      </c>
      <c r="I90" s="341">
        <f t="shared" si="51"/>
        <v>1</v>
      </c>
      <c r="J90" s="341">
        <f t="shared" si="51"/>
        <v>1</v>
      </c>
      <c r="K90" s="341">
        <f t="shared" si="51"/>
        <v>1</v>
      </c>
      <c r="L90" s="341">
        <f t="shared" si="51"/>
        <v>1</v>
      </c>
      <c r="M90" s="341">
        <f t="shared" si="51"/>
        <v>1</v>
      </c>
      <c r="N90" s="341">
        <f t="shared" si="51"/>
        <v>1</v>
      </c>
      <c r="O90" s="341">
        <f t="shared" si="51"/>
        <v>1</v>
      </c>
      <c r="P90" s="341">
        <f t="shared" si="51"/>
        <v>1</v>
      </c>
      <c r="Q90" s="341">
        <f t="shared" si="51"/>
        <v>1</v>
      </c>
    </row>
    <row r="91" spans="1:17" ht="15.5" x14ac:dyDescent="0.3">
      <c r="A91" s="330" t="s">
        <v>184</v>
      </c>
    </row>
    <row r="101" spans="1:10" ht="14.5" thickBot="1" x14ac:dyDescent="0.35"/>
    <row r="102" spans="1:10" ht="18" x14ac:dyDescent="0.3">
      <c r="A102" s="342" t="s">
        <v>120</v>
      </c>
      <c r="B102" s="316">
        <v>2019</v>
      </c>
      <c r="C102" s="317">
        <v>2018</v>
      </c>
      <c r="D102" s="317">
        <v>2017</v>
      </c>
      <c r="E102" s="317">
        <v>2016</v>
      </c>
      <c r="F102" s="317">
        <v>2015</v>
      </c>
      <c r="G102" s="317">
        <v>2014</v>
      </c>
      <c r="H102" s="317">
        <v>2013</v>
      </c>
      <c r="I102" s="317">
        <v>2012</v>
      </c>
      <c r="J102" s="318">
        <v>2011</v>
      </c>
    </row>
    <row r="103" spans="1:10" ht="15.5" x14ac:dyDescent="0.3">
      <c r="A103" s="343" t="s">
        <v>214</v>
      </c>
      <c r="B103" s="344">
        <f>SUM('[2]הרכב רש"פ רבעוני'!G110:J110)</f>
        <v>17250.699999999997</v>
      </c>
      <c r="C103" s="344">
        <v>16889</v>
      </c>
      <c r="D103" s="344">
        <v>16513.900000000001</v>
      </c>
      <c r="E103" s="344">
        <v>17153.7</v>
      </c>
      <c r="F103" s="344">
        <v>15842.8</v>
      </c>
      <c r="G103" s="344">
        <v>15212.099999999999</v>
      </c>
      <c r="H103" s="344">
        <v>14861.3</v>
      </c>
      <c r="I103" s="344">
        <v>15117.4</v>
      </c>
      <c r="J103" s="344">
        <v>13988.199999999999</v>
      </c>
    </row>
    <row r="104" spans="1:10" ht="15.5" customHeight="1" x14ac:dyDescent="0.3">
      <c r="A104" s="345" t="s">
        <v>215</v>
      </c>
      <c r="B104" s="344">
        <f>SUM('[2]הרכב רש"פ רבעוני'!G111:J111)</f>
        <v>13623.900000000001</v>
      </c>
      <c r="C104" s="346">
        <v>13087.8</v>
      </c>
      <c r="D104" s="346">
        <v>12924</v>
      </c>
      <c r="E104" s="346">
        <v>13041.900000000001</v>
      </c>
      <c r="F104" s="346">
        <v>11827</v>
      </c>
      <c r="G104" s="346">
        <v>11419.4</v>
      </c>
      <c r="H104" s="346">
        <v>11204.6</v>
      </c>
      <c r="I104" s="346">
        <v>11448.4</v>
      </c>
      <c r="J104" s="346">
        <v>10382.700000000001</v>
      </c>
    </row>
    <row r="105" spans="1:10" ht="15.5" customHeight="1" x14ac:dyDescent="0.3">
      <c r="A105" s="345" t="s">
        <v>216</v>
      </c>
      <c r="B105" s="344">
        <f>SUM('[2]הרכב רש"פ רבעוני'!G112:J112)</f>
        <v>3115.2999999999997</v>
      </c>
      <c r="C105" s="346">
        <v>3318.9</v>
      </c>
      <c r="D105" s="346">
        <v>3093.6</v>
      </c>
      <c r="E105" s="346">
        <v>3584.7</v>
      </c>
      <c r="F105" s="346">
        <v>3494.5</v>
      </c>
      <c r="G105" s="346">
        <v>3285.2</v>
      </c>
      <c r="H105" s="346">
        <v>3129.8</v>
      </c>
      <c r="I105" s="346">
        <v>3182.8</v>
      </c>
      <c r="J105" s="346">
        <v>3104.8</v>
      </c>
    </row>
    <row r="106" spans="1:10" ht="15.5" customHeight="1" x14ac:dyDescent="0.3">
      <c r="A106" s="345" t="s">
        <v>217</v>
      </c>
      <c r="B106" s="344">
        <f>SUM('[2]הרכב רש"פ רבעוני'!G113:J113)</f>
        <v>511.5</v>
      </c>
      <c r="C106" s="346">
        <v>482.29999999999995</v>
      </c>
      <c r="D106" s="346">
        <v>496.3</v>
      </c>
      <c r="E106" s="346">
        <v>527.09999999999991</v>
      </c>
      <c r="F106" s="346">
        <v>521.29999999999995</v>
      </c>
      <c r="G106" s="346">
        <v>507.5</v>
      </c>
      <c r="H106" s="346">
        <v>526.9</v>
      </c>
      <c r="I106" s="346">
        <v>486.2</v>
      </c>
      <c r="J106" s="346">
        <v>500.7</v>
      </c>
    </row>
    <row r="107" spans="1:10" ht="15.5" customHeight="1" x14ac:dyDescent="0.3">
      <c r="A107" s="347" t="s">
        <v>218</v>
      </c>
      <c r="B107" s="344">
        <f>SUM('[2]הרכב רש"פ רבעוני'!G114:J114)</f>
        <v>4198.7</v>
      </c>
      <c r="C107" s="344">
        <v>4260.2999999999993</v>
      </c>
      <c r="D107" s="344">
        <v>4166.9000000000005</v>
      </c>
      <c r="E107" s="344">
        <v>3873.7999999999997</v>
      </c>
      <c r="F107" s="344">
        <v>3505.4</v>
      </c>
      <c r="G107" s="344">
        <v>3084.3999999999996</v>
      </c>
      <c r="H107" s="344">
        <v>3193.5</v>
      </c>
      <c r="I107" s="344">
        <v>2790.3999999999996</v>
      </c>
      <c r="J107" s="344">
        <v>2182.1</v>
      </c>
    </row>
    <row r="108" spans="1:10" ht="15.5" hidden="1" customHeight="1" x14ac:dyDescent="0.3">
      <c r="A108" s="345" t="s">
        <v>219</v>
      </c>
      <c r="B108" s="344">
        <f>SUM('[2]הרכב רש"פ רבעוני'!G115:J115)</f>
        <v>3938.8999999999996</v>
      </c>
      <c r="C108" s="346">
        <v>4015.8999999999996</v>
      </c>
      <c r="D108" s="346">
        <v>3918.2000000000003</v>
      </c>
      <c r="E108" s="346">
        <v>3666.3</v>
      </c>
      <c r="F108" s="346">
        <v>3304.6</v>
      </c>
      <c r="G108" s="346">
        <v>2892.2999999999997</v>
      </c>
      <c r="H108" s="346">
        <v>3053.5</v>
      </c>
      <c r="I108" s="346">
        <v>2998</v>
      </c>
      <c r="J108" s="346">
        <v>2491.6999999999998</v>
      </c>
    </row>
    <row r="109" spans="1:10" ht="15.5" x14ac:dyDescent="0.3">
      <c r="A109" s="345" t="s">
        <v>201</v>
      </c>
      <c r="B109" s="344">
        <f>SUM('[2]הרכב רש"פ רבעוני'!G116:J116)</f>
        <v>2547.5</v>
      </c>
      <c r="C109" s="346">
        <v>2634.7999999999997</v>
      </c>
      <c r="D109" s="346">
        <v>2583.8000000000002</v>
      </c>
      <c r="E109" s="346">
        <v>2520.1</v>
      </c>
      <c r="F109" s="346">
        <v>2341.5</v>
      </c>
      <c r="G109" s="346">
        <v>2048.1999999999998</v>
      </c>
      <c r="H109" s="346">
        <v>2411.4</v>
      </c>
      <c r="I109" s="346">
        <v>2468</v>
      </c>
      <c r="J109" s="346">
        <v>1971.3</v>
      </c>
    </row>
    <row r="110" spans="1:10" ht="15.5" x14ac:dyDescent="0.3">
      <c r="A110" s="345" t="s">
        <v>69</v>
      </c>
      <c r="B110" s="344">
        <f>SUM('[2]הרכב רש"פ רבעוני'!G117:J117)</f>
        <v>1391.4</v>
      </c>
      <c r="C110" s="346">
        <v>1381.1000000000001</v>
      </c>
      <c r="D110" s="346">
        <v>1334.4</v>
      </c>
      <c r="E110" s="346">
        <v>1146.2</v>
      </c>
      <c r="F110" s="346">
        <v>963.1</v>
      </c>
      <c r="G110" s="346">
        <v>844.1</v>
      </c>
      <c r="H110" s="346">
        <v>642.1</v>
      </c>
      <c r="I110" s="346">
        <v>530</v>
      </c>
      <c r="J110" s="346">
        <v>520.4</v>
      </c>
    </row>
    <row r="111" spans="1:10" ht="15.5" customHeight="1" x14ac:dyDescent="0.3">
      <c r="A111" s="345" t="s">
        <v>220</v>
      </c>
      <c r="B111" s="344">
        <f>SUM('[2]הרכב רש"פ רבעוני'!G118:J118)</f>
        <v>259.79999999999995</v>
      </c>
      <c r="C111" s="346">
        <v>244.4</v>
      </c>
      <c r="D111" s="346">
        <v>248.7</v>
      </c>
      <c r="E111" s="346">
        <v>207.5</v>
      </c>
      <c r="F111" s="346">
        <v>200.8</v>
      </c>
      <c r="G111" s="346">
        <v>192.1</v>
      </c>
      <c r="H111" s="346">
        <v>140</v>
      </c>
      <c r="I111" s="346">
        <v>-207.60000000000002</v>
      </c>
      <c r="J111" s="346">
        <v>-309.60000000000002</v>
      </c>
    </row>
    <row r="112" spans="1:10" ht="31" hidden="1" customHeight="1" x14ac:dyDescent="0.3">
      <c r="A112" s="348" t="s">
        <v>221</v>
      </c>
      <c r="B112" s="344">
        <f>SUM('[2]הרכב רש"פ רבעוני'!G119:J119)</f>
        <v>0</v>
      </c>
      <c r="C112" s="346">
        <v>0</v>
      </c>
      <c r="D112" s="346">
        <v>0</v>
      </c>
      <c r="E112" s="346">
        <v>0</v>
      </c>
      <c r="F112" s="346">
        <v>0</v>
      </c>
      <c r="G112" s="346">
        <v>0</v>
      </c>
      <c r="H112" s="346">
        <v>0</v>
      </c>
      <c r="I112" s="346">
        <v>0</v>
      </c>
      <c r="J112" s="346">
        <v>0</v>
      </c>
    </row>
    <row r="113" spans="1:10" ht="15.5" customHeight="1" x14ac:dyDescent="0.3">
      <c r="A113" s="347" t="s">
        <v>222</v>
      </c>
      <c r="B113" s="344">
        <f>SUM('[2]הרכב רש"פ רבעוני'!G120:J120)</f>
        <v>-5744.6</v>
      </c>
      <c r="C113" s="344">
        <v>-5678.1</v>
      </c>
      <c r="D113" s="344">
        <v>-5385.9</v>
      </c>
      <c r="E113" s="344">
        <v>-5588</v>
      </c>
      <c r="F113" s="344">
        <v>-5401.2</v>
      </c>
      <c r="G113" s="344">
        <v>-4609.7999999999993</v>
      </c>
      <c r="H113" s="344">
        <v>-4543.5000000000009</v>
      </c>
      <c r="I113" s="344">
        <v>-5029.7999999999993</v>
      </c>
      <c r="J113" s="344">
        <v>-4151.2999999999993</v>
      </c>
    </row>
    <row r="114" spans="1:10" ht="15.5" x14ac:dyDescent="0.3">
      <c r="A114" s="345" t="s">
        <v>223</v>
      </c>
      <c r="B114" s="344">
        <f>SUM('[2]הרכב רש"פ רבעוני'!G121:J121)</f>
        <v>2623.7999999999997</v>
      </c>
      <c r="C114" s="346">
        <v>2578.6999999999998</v>
      </c>
      <c r="D114" s="346">
        <v>2515.6</v>
      </c>
      <c r="E114" s="346">
        <v>2208.3000000000002</v>
      </c>
      <c r="F114" s="346">
        <v>2244.2999999999997</v>
      </c>
      <c r="G114" s="346">
        <v>2319.6000000000004</v>
      </c>
      <c r="H114" s="346">
        <v>2117.2999999999997</v>
      </c>
      <c r="I114" s="346">
        <v>2027.8</v>
      </c>
      <c r="J114" s="346">
        <v>2017.1</v>
      </c>
    </row>
    <row r="115" spans="1:10" ht="15.5" x14ac:dyDescent="0.3">
      <c r="A115" s="345" t="s">
        <v>224</v>
      </c>
      <c r="B115" s="344">
        <f>SUM('[2]הרכב רש"פ רבעוני'!G122:J122)</f>
        <v>2201.5</v>
      </c>
      <c r="C115" s="346">
        <v>2218.4</v>
      </c>
      <c r="D115" s="346">
        <v>2162.1</v>
      </c>
      <c r="E115" s="346">
        <v>1899.3000000000002</v>
      </c>
      <c r="F115" s="346">
        <v>1914.3</v>
      </c>
      <c r="G115" s="346">
        <v>2007.5</v>
      </c>
      <c r="H115" s="346">
        <v>1788.6</v>
      </c>
      <c r="I115" s="346">
        <v>1665.1</v>
      </c>
      <c r="J115" s="346">
        <v>1686.5</v>
      </c>
    </row>
    <row r="116" spans="1:10" ht="15.5" x14ac:dyDescent="0.3">
      <c r="A116" s="345" t="s">
        <v>199</v>
      </c>
      <c r="B116" s="344">
        <f>SUM('[2]הרכב רש"פ רבעוני'!G123:J123)</f>
        <v>422.3</v>
      </c>
      <c r="C116" s="346">
        <v>360.3</v>
      </c>
      <c r="D116" s="346">
        <v>353.5</v>
      </c>
      <c r="E116" s="346">
        <v>309</v>
      </c>
      <c r="F116" s="346">
        <v>330</v>
      </c>
      <c r="G116" s="346">
        <v>312.10000000000002</v>
      </c>
      <c r="H116" s="346">
        <v>328.7</v>
      </c>
      <c r="I116" s="346">
        <v>362.7</v>
      </c>
      <c r="J116" s="346">
        <v>330.59999999999997</v>
      </c>
    </row>
    <row r="117" spans="1:10" ht="15.5" x14ac:dyDescent="0.3">
      <c r="A117" s="345" t="s">
        <v>225</v>
      </c>
      <c r="B117" s="344">
        <f>SUM('[2]הרכב רש"פ רבעוני'!G124:J124)</f>
        <v>8368.4000000000015</v>
      </c>
      <c r="C117" s="346">
        <v>8256.8000000000011</v>
      </c>
      <c r="D117" s="346">
        <v>7901.5</v>
      </c>
      <c r="E117" s="346">
        <v>7796.3</v>
      </c>
      <c r="F117" s="346">
        <v>7645.4999999999991</v>
      </c>
      <c r="G117" s="346">
        <v>6929.4</v>
      </c>
      <c r="H117" s="346">
        <v>6660.8000000000011</v>
      </c>
      <c r="I117" s="346">
        <v>7057.6</v>
      </c>
      <c r="J117" s="346">
        <v>6168.4</v>
      </c>
    </row>
    <row r="118" spans="1:10" ht="15.5" x14ac:dyDescent="0.3">
      <c r="A118" s="345" t="s">
        <v>226</v>
      </c>
      <c r="B118" s="344">
        <f>SUM('[2]הרכב רש"פ רבעוני'!G125:J125)</f>
        <v>7646</v>
      </c>
      <c r="C118" s="346">
        <v>7550.6</v>
      </c>
      <c r="D118" s="346">
        <v>7182.4</v>
      </c>
      <c r="E118" s="346">
        <v>7150.3</v>
      </c>
      <c r="F118" s="346">
        <v>6965.5999999999995</v>
      </c>
      <c r="G118" s="346">
        <v>6284.2</v>
      </c>
      <c r="H118" s="346">
        <v>5967.8</v>
      </c>
      <c r="I118" s="346">
        <v>6248.2</v>
      </c>
      <c r="J118" s="346">
        <v>5423.3</v>
      </c>
    </row>
    <row r="119" spans="1:10" ht="15.5" x14ac:dyDescent="0.3">
      <c r="A119" s="345" t="s">
        <v>199</v>
      </c>
      <c r="B119" s="344">
        <f>SUM('[2]הרכב רש"פ רבעוני'!G126:J126)</f>
        <v>722.4</v>
      </c>
      <c r="C119" s="346">
        <v>706.2</v>
      </c>
      <c r="D119" s="346">
        <v>719.1</v>
      </c>
      <c r="E119" s="346">
        <v>646</v>
      </c>
      <c r="F119" s="346">
        <v>679.9</v>
      </c>
      <c r="G119" s="346">
        <v>645.20000000000005</v>
      </c>
      <c r="H119" s="346">
        <v>693</v>
      </c>
      <c r="I119" s="346">
        <v>809.40000000000009</v>
      </c>
      <c r="J119" s="346">
        <v>745.09999999999991</v>
      </c>
    </row>
    <row r="120" spans="1:10" ht="15.5" customHeight="1" x14ac:dyDescent="0.3">
      <c r="A120" s="347" t="s">
        <v>227</v>
      </c>
      <c r="B120" s="344">
        <f>SUM('[2]הרכב רש"פ רבעוני'!G127:J127)</f>
        <v>59.600000000000009</v>
      </c>
      <c r="C120" s="344">
        <v>145</v>
      </c>
      <c r="D120" s="344">
        <v>132</v>
      </c>
      <c r="E120" s="344">
        <v>-228.5</v>
      </c>
      <c r="F120" s="344">
        <v>25.4</v>
      </c>
      <c r="G120" s="344">
        <v>-215.60000000000002</v>
      </c>
      <c r="H120" s="344">
        <v>-18.899999999999991</v>
      </c>
      <c r="I120" s="344">
        <v>8.9000000000000057</v>
      </c>
      <c r="J120" s="344">
        <v>127.4</v>
      </c>
    </row>
    <row r="121" spans="1:10" ht="15.5" x14ac:dyDescent="0.3">
      <c r="A121" s="349" t="s">
        <v>228</v>
      </c>
      <c r="B121" s="344">
        <f>SUM('[2]הרכב רש"פ רבעוני'!G128:J128)</f>
        <v>15764.400000000001</v>
      </c>
      <c r="C121" s="344">
        <v>15616.199999999999</v>
      </c>
      <c r="D121" s="344">
        <v>15426.900000000001</v>
      </c>
      <c r="E121" s="344">
        <v>15211</v>
      </c>
      <c r="F121" s="344">
        <v>13972.400000000001</v>
      </c>
      <c r="G121" s="344">
        <v>13471.099999999999</v>
      </c>
      <c r="H121" s="344">
        <v>13492.399999999998</v>
      </c>
      <c r="I121" s="344">
        <v>12886.899999999998</v>
      </c>
      <c r="J121" s="344">
        <v>12146.4</v>
      </c>
    </row>
    <row r="122" spans="1:10" ht="15.5" x14ac:dyDescent="0.3">
      <c r="A122" s="345" t="s">
        <v>184</v>
      </c>
      <c r="C122" s="350"/>
      <c r="D122" s="350"/>
    </row>
    <row r="125" spans="1:10" ht="14.5" thickBot="1" x14ac:dyDescent="0.35"/>
    <row r="126" spans="1:10" ht="18" x14ac:dyDescent="0.3">
      <c r="A126" s="342" t="s">
        <v>229</v>
      </c>
      <c r="B126" s="316">
        <v>2019</v>
      </c>
      <c r="C126" s="317">
        <v>2018</v>
      </c>
      <c r="D126" s="317">
        <v>2017</v>
      </c>
      <c r="E126" s="317">
        <v>2016</v>
      </c>
      <c r="F126" s="317">
        <v>2015</v>
      </c>
      <c r="G126" s="317">
        <v>2014</v>
      </c>
      <c r="H126" s="317">
        <v>2013</v>
      </c>
      <c r="I126" s="317">
        <v>2012</v>
      </c>
      <c r="J126" s="318">
        <v>2011</v>
      </c>
    </row>
    <row r="127" spans="1:10" ht="15.5" x14ac:dyDescent="0.3">
      <c r="A127" s="343" t="s">
        <v>214</v>
      </c>
      <c r="B127" s="351">
        <f>(B103/C103)-1</f>
        <v>2.1416306471667701E-2</v>
      </c>
      <c r="C127" s="351">
        <f t="shared" ref="C127:I127" si="52">(C103/D103)-1</f>
        <v>2.2714198342002723E-2</v>
      </c>
      <c r="D127" s="351">
        <f t="shared" si="52"/>
        <v>-3.7298075633828254E-2</v>
      </c>
      <c r="E127" s="351">
        <f t="shared" si="52"/>
        <v>8.2744211881738083E-2</v>
      </c>
      <c r="F127" s="351">
        <f t="shared" si="52"/>
        <v>4.1460416379066611E-2</v>
      </c>
      <c r="G127" s="351">
        <f t="shared" si="52"/>
        <v>2.3604933619535196E-2</v>
      </c>
      <c r="H127" s="351">
        <f t="shared" si="52"/>
        <v>-1.6940743778692147E-2</v>
      </c>
      <c r="I127" s="351">
        <f t="shared" si="52"/>
        <v>8.0725182653951233E-2</v>
      </c>
      <c r="J127" s="351"/>
    </row>
    <row r="128" spans="1:10" ht="15.5" customHeight="1" x14ac:dyDescent="0.3">
      <c r="A128" s="345" t="s">
        <v>215</v>
      </c>
      <c r="B128" s="351">
        <f t="shared" ref="B128:I143" si="53">(B104/C104)-1</f>
        <v>4.0961811763627454E-2</v>
      </c>
      <c r="C128" s="351">
        <f t="shared" si="53"/>
        <v>1.2674094707520789E-2</v>
      </c>
      <c r="D128" s="351">
        <f t="shared" si="53"/>
        <v>-9.040093851356179E-3</v>
      </c>
      <c r="E128" s="351">
        <f t="shared" si="53"/>
        <v>0.10272258391815359</v>
      </c>
      <c r="F128" s="351">
        <f t="shared" si="53"/>
        <v>3.5693644149429993E-2</v>
      </c>
      <c r="G128" s="351">
        <f t="shared" si="53"/>
        <v>1.9170697749138599E-2</v>
      </c>
      <c r="H128" s="351">
        <f t="shared" si="53"/>
        <v>-2.1295552216903602E-2</v>
      </c>
      <c r="I128" s="351">
        <f t="shared" si="53"/>
        <v>0.10264189469020568</v>
      </c>
      <c r="J128" s="351"/>
    </row>
    <row r="129" spans="1:10" ht="15.5" customHeight="1" x14ac:dyDescent="0.3">
      <c r="A129" s="345" t="s">
        <v>216</v>
      </c>
      <c r="B129" s="351">
        <f t="shared" si="53"/>
        <v>-6.1345626563018008E-2</v>
      </c>
      <c r="C129" s="351">
        <f t="shared" si="53"/>
        <v>7.2827773467804668E-2</v>
      </c>
      <c r="D129" s="351">
        <f t="shared" si="53"/>
        <v>-0.13699891204284875</v>
      </c>
      <c r="E129" s="351">
        <f t="shared" si="53"/>
        <v>2.5811990270424801E-2</v>
      </c>
      <c r="F129" s="351">
        <f t="shared" si="53"/>
        <v>6.3709971995616677E-2</v>
      </c>
      <c r="G129" s="351">
        <f t="shared" si="53"/>
        <v>4.9651734935139524E-2</v>
      </c>
      <c r="H129" s="351">
        <f t="shared" si="53"/>
        <v>-1.6652004524318254E-2</v>
      </c>
      <c r="I129" s="351">
        <f t="shared" si="53"/>
        <v>2.5122391136304989E-2</v>
      </c>
      <c r="J129" s="351"/>
    </row>
    <row r="130" spans="1:10" ht="15.5" customHeight="1" x14ac:dyDescent="0.3">
      <c r="A130" s="345" t="s">
        <v>217</v>
      </c>
      <c r="B130" s="351">
        <f t="shared" si="53"/>
        <v>6.0543230354551225E-2</v>
      </c>
      <c r="C130" s="351">
        <f t="shared" si="53"/>
        <v>-2.8208744710860434E-2</v>
      </c>
      <c r="D130" s="351">
        <f t="shared" si="53"/>
        <v>-5.8432934926958668E-2</v>
      </c>
      <c r="E130" s="351">
        <f t="shared" si="53"/>
        <v>1.1126031076155618E-2</v>
      </c>
      <c r="F130" s="351">
        <f t="shared" si="53"/>
        <v>2.7192118226600837E-2</v>
      </c>
      <c r="G130" s="351">
        <f t="shared" si="53"/>
        <v>-3.6819130764850994E-2</v>
      </c>
      <c r="H130" s="351">
        <f t="shared" si="53"/>
        <v>8.3710407239818929E-2</v>
      </c>
      <c r="I130" s="351">
        <f t="shared" si="53"/>
        <v>-2.895945676053524E-2</v>
      </c>
      <c r="J130" s="351"/>
    </row>
    <row r="131" spans="1:10" ht="15.5" customHeight="1" x14ac:dyDescent="0.3">
      <c r="A131" s="347" t="s">
        <v>218</v>
      </c>
      <c r="B131" s="351">
        <f t="shared" si="53"/>
        <v>-1.445907565194926E-2</v>
      </c>
      <c r="C131" s="351">
        <f t="shared" si="53"/>
        <v>2.2414744774292394E-2</v>
      </c>
      <c r="D131" s="351">
        <f t="shared" si="53"/>
        <v>7.5662140533842903E-2</v>
      </c>
      <c r="E131" s="351">
        <f t="shared" si="53"/>
        <v>0.10509499629143604</v>
      </c>
      <c r="F131" s="351">
        <f t="shared" si="53"/>
        <v>0.1364933212294126</v>
      </c>
      <c r="G131" s="351">
        <f t="shared" si="53"/>
        <v>-3.4163143886018599E-2</v>
      </c>
      <c r="H131" s="351">
        <f t="shared" si="53"/>
        <v>0.14445957568807355</v>
      </c>
      <c r="I131" s="351">
        <f t="shared" si="53"/>
        <v>0.27876815911278108</v>
      </c>
      <c r="J131" s="351"/>
    </row>
    <row r="132" spans="1:10" ht="15.5" customHeight="1" x14ac:dyDescent="0.3">
      <c r="A132" s="345" t="s">
        <v>219</v>
      </c>
      <c r="B132" s="351">
        <f t="shared" si="53"/>
        <v>-1.9173784207774047E-2</v>
      </c>
      <c r="C132" s="351">
        <f t="shared" si="53"/>
        <v>2.4934919095502828E-2</v>
      </c>
      <c r="D132" s="351">
        <f t="shared" si="53"/>
        <v>6.8706870687068822E-2</v>
      </c>
      <c r="E132" s="351">
        <f t="shared" si="53"/>
        <v>0.10945348907583385</v>
      </c>
      <c r="F132" s="351">
        <f t="shared" si="53"/>
        <v>0.142550911039657</v>
      </c>
      <c r="G132" s="351">
        <f t="shared" si="53"/>
        <v>-5.2791878172588902E-2</v>
      </c>
      <c r="H132" s="351">
        <f t="shared" si="53"/>
        <v>1.8512341561040646E-2</v>
      </c>
      <c r="I132" s="351">
        <f t="shared" si="53"/>
        <v>0.20319460609222628</v>
      </c>
      <c r="J132" s="351"/>
    </row>
    <row r="133" spans="1:10" ht="15.5" x14ac:dyDescent="0.3">
      <c r="A133" s="345" t="s">
        <v>201</v>
      </c>
      <c r="B133" s="351">
        <f t="shared" si="53"/>
        <v>-3.3133444663731471E-2</v>
      </c>
      <c r="C133" s="351">
        <f t="shared" si="53"/>
        <v>1.973836984286681E-2</v>
      </c>
      <c r="D133" s="351">
        <f t="shared" si="53"/>
        <v>2.5276774731161522E-2</v>
      </c>
      <c r="E133" s="351">
        <f t="shared" si="53"/>
        <v>7.6275891522528338E-2</v>
      </c>
      <c r="F133" s="351">
        <f t="shared" si="53"/>
        <v>0.1431989063568011</v>
      </c>
      <c r="G133" s="351">
        <f t="shared" si="53"/>
        <v>-0.15061789831633088</v>
      </c>
      <c r="H133" s="351">
        <f t="shared" si="53"/>
        <v>-2.2933549432739064E-2</v>
      </c>
      <c r="I133" s="351">
        <f t="shared" si="53"/>
        <v>0.25196570790848671</v>
      </c>
      <c r="J133" s="351"/>
    </row>
    <row r="134" spans="1:10" ht="15.5" x14ac:dyDescent="0.3">
      <c r="A134" s="345" t="s">
        <v>69</v>
      </c>
      <c r="B134" s="351">
        <f t="shared" si="53"/>
        <v>7.4578234740423355E-3</v>
      </c>
      <c r="C134" s="351">
        <f t="shared" si="53"/>
        <v>3.4997002398081456E-2</v>
      </c>
      <c r="D134" s="351">
        <f t="shared" si="53"/>
        <v>0.16419473041354049</v>
      </c>
      <c r="E134" s="351">
        <f t="shared" si="53"/>
        <v>0.190115252829405</v>
      </c>
      <c r="F134" s="351">
        <f t="shared" si="53"/>
        <v>0.14097855704300444</v>
      </c>
      <c r="G134" s="351">
        <f t="shared" si="53"/>
        <v>0.31459274256346359</v>
      </c>
      <c r="H134" s="351">
        <f t="shared" si="53"/>
        <v>0.21150943396226429</v>
      </c>
      <c r="I134" s="351">
        <f t="shared" si="53"/>
        <v>1.844734819369731E-2</v>
      </c>
      <c r="J134" s="351"/>
    </row>
    <row r="135" spans="1:10" ht="15.5" customHeight="1" x14ac:dyDescent="0.3">
      <c r="A135" s="345" t="s">
        <v>220</v>
      </c>
      <c r="B135" s="351">
        <f t="shared" si="53"/>
        <v>6.3011456628477625E-2</v>
      </c>
      <c r="C135" s="351">
        <f t="shared" si="53"/>
        <v>-1.7289907519099201E-2</v>
      </c>
      <c r="D135" s="351">
        <f t="shared" si="53"/>
        <v>0.19855421686746988</v>
      </c>
      <c r="E135" s="351">
        <f t="shared" si="53"/>
        <v>3.3366533864541692E-2</v>
      </c>
      <c r="F135" s="351">
        <f t="shared" si="53"/>
        <v>4.5288912024987082E-2</v>
      </c>
      <c r="G135" s="351">
        <f t="shared" si="53"/>
        <v>0.37214285714285711</v>
      </c>
      <c r="H135" s="351">
        <f t="shared" si="53"/>
        <v>-1.6743737957610789</v>
      </c>
      <c r="I135" s="351">
        <f t="shared" si="53"/>
        <v>-0.3294573643410853</v>
      </c>
      <c r="J135" s="351"/>
    </row>
    <row r="136" spans="1:10" ht="31" hidden="1" customHeight="1" x14ac:dyDescent="0.3">
      <c r="A136" s="348" t="s">
        <v>221</v>
      </c>
      <c r="B136" s="351" t="e">
        <f t="shared" si="53"/>
        <v>#DIV/0!</v>
      </c>
      <c r="C136" s="351" t="e">
        <f t="shared" si="53"/>
        <v>#DIV/0!</v>
      </c>
      <c r="D136" s="351" t="e">
        <f t="shared" si="53"/>
        <v>#DIV/0!</v>
      </c>
      <c r="E136" s="351" t="e">
        <f t="shared" si="53"/>
        <v>#DIV/0!</v>
      </c>
      <c r="F136" s="351" t="e">
        <f t="shared" si="53"/>
        <v>#DIV/0!</v>
      </c>
      <c r="G136" s="351" t="e">
        <f t="shared" si="53"/>
        <v>#DIV/0!</v>
      </c>
      <c r="H136" s="351" t="e">
        <f t="shared" si="53"/>
        <v>#DIV/0!</v>
      </c>
      <c r="I136" s="351" t="e">
        <f t="shared" si="53"/>
        <v>#DIV/0!</v>
      </c>
      <c r="J136" s="351"/>
    </row>
    <row r="137" spans="1:10" ht="15.5" customHeight="1" x14ac:dyDescent="0.3">
      <c r="A137" s="347" t="s">
        <v>222</v>
      </c>
      <c r="B137" s="351">
        <f t="shared" si="53"/>
        <v>1.1711664112995512E-2</v>
      </c>
      <c r="C137" s="351">
        <f t="shared" si="53"/>
        <v>5.425277112460325E-2</v>
      </c>
      <c r="D137" s="351">
        <f t="shared" si="53"/>
        <v>-3.6166785969935611E-2</v>
      </c>
      <c r="E137" s="351">
        <f t="shared" si="53"/>
        <v>3.4584907057690906E-2</v>
      </c>
      <c r="F137" s="351">
        <f t="shared" si="53"/>
        <v>0.17167773005336473</v>
      </c>
      <c r="G137" s="351">
        <f t="shared" si="53"/>
        <v>1.4592274678111306E-2</v>
      </c>
      <c r="H137" s="351">
        <f t="shared" si="53"/>
        <v>-9.668376476201801E-2</v>
      </c>
      <c r="I137" s="351">
        <f t="shared" si="53"/>
        <v>0.21162045624262293</v>
      </c>
      <c r="J137" s="351"/>
    </row>
    <row r="138" spans="1:10" ht="15.5" x14ac:dyDescent="0.3">
      <c r="A138" s="345" t="s">
        <v>223</v>
      </c>
      <c r="B138" s="351">
        <f t="shared" si="53"/>
        <v>1.7489432659867354E-2</v>
      </c>
      <c r="C138" s="351">
        <f t="shared" si="53"/>
        <v>2.508347909047548E-2</v>
      </c>
      <c r="D138" s="351">
        <f t="shared" si="53"/>
        <v>0.13915681746139552</v>
      </c>
      <c r="E138" s="351">
        <f t="shared" si="53"/>
        <v>-1.6040636278572218E-2</v>
      </c>
      <c r="F138" s="351">
        <f t="shared" si="53"/>
        <v>-3.2462493533368053E-2</v>
      </c>
      <c r="G138" s="351">
        <f t="shared" si="53"/>
        <v>9.554621451849088E-2</v>
      </c>
      <c r="H138" s="351">
        <f t="shared" si="53"/>
        <v>4.413650261366997E-2</v>
      </c>
      <c r="I138" s="351">
        <f t="shared" si="53"/>
        <v>5.3046452828318102E-3</v>
      </c>
      <c r="J138" s="351"/>
    </row>
    <row r="139" spans="1:10" ht="15.5" x14ac:dyDescent="0.3">
      <c r="A139" s="345" t="s">
        <v>224</v>
      </c>
      <c r="B139" s="351">
        <f t="shared" si="53"/>
        <v>-7.6181031373964148E-3</v>
      </c>
      <c r="C139" s="351">
        <f t="shared" si="53"/>
        <v>2.6039498635585856E-2</v>
      </c>
      <c r="D139" s="351">
        <f t="shared" si="53"/>
        <v>0.13836676670352221</v>
      </c>
      <c r="E139" s="351">
        <f t="shared" si="53"/>
        <v>-7.835762419683312E-3</v>
      </c>
      <c r="F139" s="351">
        <f t="shared" si="53"/>
        <v>-4.6425902864259072E-2</v>
      </c>
      <c r="G139" s="351">
        <f t="shared" si="53"/>
        <v>0.12238622386223863</v>
      </c>
      <c r="H139" s="351">
        <f t="shared" si="53"/>
        <v>7.4169719536364198E-2</v>
      </c>
      <c r="I139" s="351">
        <f t="shared" si="53"/>
        <v>-1.2689000889416047E-2</v>
      </c>
      <c r="J139" s="351"/>
    </row>
    <row r="140" spans="1:10" ht="15.5" x14ac:dyDescent="0.3">
      <c r="A140" s="345" t="s">
        <v>199</v>
      </c>
      <c r="B140" s="351">
        <f t="shared" si="53"/>
        <v>0.17207882320288648</v>
      </c>
      <c r="C140" s="351">
        <f t="shared" si="53"/>
        <v>1.923620933521919E-2</v>
      </c>
      <c r="D140" s="351">
        <f t="shared" si="53"/>
        <v>0.14401294498381878</v>
      </c>
      <c r="E140" s="351">
        <f t="shared" si="53"/>
        <v>-6.3636363636363602E-2</v>
      </c>
      <c r="F140" s="351">
        <f t="shared" si="53"/>
        <v>5.7353412367830758E-2</v>
      </c>
      <c r="G140" s="351">
        <f t="shared" si="53"/>
        <v>-5.0501977487070193E-2</v>
      </c>
      <c r="H140" s="351">
        <f t="shared" si="53"/>
        <v>-9.3741384063964706E-2</v>
      </c>
      <c r="I140" s="351">
        <f t="shared" si="53"/>
        <v>9.7096188747731516E-2</v>
      </c>
      <c r="J140" s="351"/>
    </row>
    <row r="141" spans="1:10" ht="15.5" x14ac:dyDescent="0.3">
      <c r="A141" s="345" t="s">
        <v>225</v>
      </c>
      <c r="B141" s="351">
        <f t="shared" si="53"/>
        <v>1.3516132157736616E-2</v>
      </c>
      <c r="C141" s="351">
        <f t="shared" si="53"/>
        <v>4.4966145668544177E-2</v>
      </c>
      <c r="D141" s="351">
        <f t="shared" si="53"/>
        <v>1.3493580288085338E-2</v>
      </c>
      <c r="E141" s="351">
        <f t="shared" si="53"/>
        <v>1.9724020665751185E-2</v>
      </c>
      <c r="F141" s="351">
        <f t="shared" si="53"/>
        <v>0.10334228071694507</v>
      </c>
      <c r="G141" s="351">
        <f t="shared" si="53"/>
        <v>4.0325486428056445E-2</v>
      </c>
      <c r="H141" s="351">
        <f t="shared" si="53"/>
        <v>-5.6223078666968851E-2</v>
      </c>
      <c r="I141" s="351">
        <f t="shared" si="53"/>
        <v>0.14415407561117966</v>
      </c>
      <c r="J141" s="351"/>
    </row>
    <row r="142" spans="1:10" ht="15.5" x14ac:dyDescent="0.3">
      <c r="A142" s="345" t="s">
        <v>226</v>
      </c>
      <c r="B142" s="351">
        <f t="shared" si="53"/>
        <v>1.2634757502715033E-2</v>
      </c>
      <c r="C142" s="351">
        <f t="shared" si="53"/>
        <v>5.1264201381153951E-2</v>
      </c>
      <c r="D142" s="351">
        <f t="shared" si="53"/>
        <v>4.4893221263442307E-3</v>
      </c>
      <c r="E142" s="351">
        <f t="shared" si="53"/>
        <v>2.6516021591822758E-2</v>
      </c>
      <c r="F142" s="351">
        <f t="shared" si="53"/>
        <v>0.10843066738805263</v>
      </c>
      <c r="G142" s="351">
        <f t="shared" si="53"/>
        <v>5.3017862528905058E-2</v>
      </c>
      <c r="H142" s="351">
        <f t="shared" si="53"/>
        <v>-4.4876924554271613E-2</v>
      </c>
      <c r="I142" s="351">
        <f t="shared" si="53"/>
        <v>0.1521029631405233</v>
      </c>
      <c r="J142" s="351"/>
    </row>
    <row r="143" spans="1:10" ht="15.5" x14ac:dyDescent="0.3">
      <c r="A143" s="345" t="s">
        <v>199</v>
      </c>
      <c r="B143" s="351">
        <f t="shared" si="53"/>
        <v>2.2939677145284554E-2</v>
      </c>
      <c r="C143" s="351">
        <f t="shared" si="53"/>
        <v>-1.7939090529828894E-2</v>
      </c>
      <c r="D143" s="351">
        <f t="shared" si="53"/>
        <v>0.11315789473684212</v>
      </c>
      <c r="E143" s="351">
        <f t="shared" si="53"/>
        <v>-4.986027356964251E-2</v>
      </c>
      <c r="F143" s="351">
        <f t="shared" si="53"/>
        <v>5.3781773093614316E-2</v>
      </c>
      <c r="G143" s="351">
        <f t="shared" si="53"/>
        <v>-6.8975468975468912E-2</v>
      </c>
      <c r="H143" s="351">
        <f t="shared" si="53"/>
        <v>-0.14381022979985181</v>
      </c>
      <c r="I143" s="351">
        <f t="shared" si="53"/>
        <v>8.6297141323312454E-2</v>
      </c>
      <c r="J143" s="351"/>
    </row>
    <row r="144" spans="1:10" ht="15.5" customHeight="1" x14ac:dyDescent="0.3">
      <c r="A144" s="347" t="s">
        <v>227</v>
      </c>
      <c r="B144" s="351">
        <f t="shared" ref="B144:I145" si="54">(B120/C120)-1</f>
        <v>-0.58896551724137924</v>
      </c>
      <c r="C144" s="351">
        <f t="shared" si="54"/>
        <v>9.8484848484848397E-2</v>
      </c>
      <c r="D144" s="351">
        <f t="shared" si="54"/>
        <v>-1.5776805251641139</v>
      </c>
      <c r="E144" s="351">
        <f t="shared" si="54"/>
        <v>-9.9960629921259851</v>
      </c>
      <c r="F144" s="351">
        <f t="shared" si="54"/>
        <v>-1.1178107606679035</v>
      </c>
      <c r="G144" s="351">
        <f t="shared" si="54"/>
        <v>10.407407407407414</v>
      </c>
      <c r="H144" s="351">
        <f t="shared" si="54"/>
        <v>-3.1235955056179754</v>
      </c>
      <c r="I144" s="351">
        <f t="shared" si="54"/>
        <v>-0.93014128728414436</v>
      </c>
      <c r="J144" s="351"/>
    </row>
    <row r="145" spans="1:10" ht="15.5" x14ac:dyDescent="0.3">
      <c r="A145" s="349" t="s">
        <v>228</v>
      </c>
      <c r="B145" s="351">
        <f t="shared" si="54"/>
        <v>9.4901448495794405E-3</v>
      </c>
      <c r="C145" s="351">
        <f t="shared" si="54"/>
        <v>1.227077377827035E-2</v>
      </c>
      <c r="D145" s="351">
        <f t="shared" si="54"/>
        <v>1.4193675629478708E-2</v>
      </c>
      <c r="E145" s="351">
        <f t="shared" si="54"/>
        <v>8.8646188199593468E-2</v>
      </c>
      <c r="F145" s="351">
        <f t="shared" si="54"/>
        <v>3.721299671147893E-2</v>
      </c>
      <c r="G145" s="351">
        <f t="shared" si="54"/>
        <v>-1.5786665085528728E-3</v>
      </c>
      <c r="H145" s="351">
        <f t="shared" si="54"/>
        <v>4.6985698655223507E-2</v>
      </c>
      <c r="I145" s="351">
        <f t="shared" si="54"/>
        <v>6.0964565632615209E-2</v>
      </c>
      <c r="J145" s="351"/>
    </row>
    <row r="146" spans="1:10" x14ac:dyDescent="0.3">
      <c r="A146" s="352" t="s">
        <v>184</v>
      </c>
    </row>
    <row r="147" spans="1:10" ht="14.5" thickBot="1" x14ac:dyDescent="0.35"/>
    <row r="148" spans="1:10" ht="18" x14ac:dyDescent="0.3">
      <c r="A148" s="342" t="s">
        <v>230</v>
      </c>
      <c r="B148" s="316">
        <v>2019</v>
      </c>
      <c r="C148" s="317">
        <v>2018</v>
      </c>
      <c r="D148" s="317">
        <v>2017</v>
      </c>
      <c r="E148" s="317">
        <v>2016</v>
      </c>
      <c r="F148" s="317">
        <v>2015</v>
      </c>
      <c r="G148" s="317">
        <v>2014</v>
      </c>
      <c r="H148" s="317">
        <v>2013</v>
      </c>
      <c r="I148" s="317">
        <v>2012</v>
      </c>
      <c r="J148" s="318">
        <v>2011</v>
      </c>
    </row>
    <row r="149" spans="1:10" ht="15.5" x14ac:dyDescent="0.3">
      <c r="A149" s="343" t="s">
        <v>214</v>
      </c>
      <c r="B149" s="351">
        <f>B103/B$121</f>
        <v>1.0942820532338684</v>
      </c>
      <c r="C149" s="351">
        <f t="shared" ref="C149:J149" si="55">C103/C$121</f>
        <v>1.0815051036743895</v>
      </c>
      <c r="D149" s="351">
        <f t="shared" si="55"/>
        <v>1.0704613370152136</v>
      </c>
      <c r="E149" s="351">
        <f t="shared" si="55"/>
        <v>1.1277167839063835</v>
      </c>
      <c r="F149" s="351">
        <f t="shared" si="55"/>
        <v>1.1338639031233</v>
      </c>
      <c r="G149" s="351">
        <f t="shared" si="55"/>
        <v>1.1292396315074493</v>
      </c>
      <c r="H149" s="351">
        <f t="shared" si="55"/>
        <v>1.1014571165989744</v>
      </c>
      <c r="I149" s="351">
        <f t="shared" si="55"/>
        <v>1.1730827429405057</v>
      </c>
      <c r="J149" s="351">
        <f t="shared" si="55"/>
        <v>1.1516334057827833</v>
      </c>
    </row>
    <row r="150" spans="1:10" ht="15.5" customHeight="1" x14ac:dyDescent="0.3">
      <c r="A150" s="345" t="s">
        <v>215</v>
      </c>
      <c r="B150" s="351">
        <f t="shared" ref="B150:J165" si="56">B104/B$121</f>
        <v>0.86421938037603718</v>
      </c>
      <c r="C150" s="351">
        <f t="shared" si="56"/>
        <v>0.83809121297114542</v>
      </c>
      <c r="D150" s="351">
        <f t="shared" si="56"/>
        <v>0.83775742372090301</v>
      </c>
      <c r="E150" s="351">
        <f t="shared" si="56"/>
        <v>0.85739925054237076</v>
      </c>
      <c r="F150" s="351">
        <f t="shared" si="56"/>
        <v>0.84645443875067983</v>
      </c>
      <c r="G150" s="351">
        <f t="shared" si="56"/>
        <v>0.84769617922812546</v>
      </c>
      <c r="H150" s="351">
        <f t="shared" si="56"/>
        <v>0.83043787613767772</v>
      </c>
      <c r="I150" s="351">
        <f t="shared" si="56"/>
        <v>0.88837501648961359</v>
      </c>
      <c r="J150" s="351">
        <f t="shared" si="56"/>
        <v>0.85479648290851618</v>
      </c>
    </row>
    <row r="151" spans="1:10" ht="15.5" customHeight="1" x14ac:dyDescent="0.3">
      <c r="A151" s="345" t="s">
        <v>216</v>
      </c>
      <c r="B151" s="351">
        <f t="shared" si="56"/>
        <v>0.19761614777600159</v>
      </c>
      <c r="C151" s="351">
        <f t="shared" si="56"/>
        <v>0.21252929649978869</v>
      </c>
      <c r="D151" s="351">
        <f t="shared" si="56"/>
        <v>0.20053283550162376</v>
      </c>
      <c r="E151" s="351">
        <f t="shared" si="56"/>
        <v>0.23566497929130234</v>
      </c>
      <c r="F151" s="351">
        <f t="shared" si="56"/>
        <v>0.25010019753227791</v>
      </c>
      <c r="G151" s="351">
        <f t="shared" si="56"/>
        <v>0.24387021104438392</v>
      </c>
      <c r="H151" s="351">
        <f t="shared" si="56"/>
        <v>0.23196762621920494</v>
      </c>
      <c r="I151" s="351">
        <f t="shared" si="56"/>
        <v>0.2469794908007357</v>
      </c>
      <c r="J151" s="351">
        <f t="shared" si="56"/>
        <v>0.25561483237831789</v>
      </c>
    </row>
    <row r="152" spans="1:10" ht="15.5" customHeight="1" x14ac:dyDescent="0.3">
      <c r="A152" s="345" t="s">
        <v>217</v>
      </c>
      <c r="B152" s="351">
        <f t="shared" si="56"/>
        <v>3.2446525081829942E-2</v>
      </c>
      <c r="C152" s="351">
        <f t="shared" si="56"/>
        <v>3.0884594203455386E-2</v>
      </c>
      <c r="D152" s="351">
        <f t="shared" si="56"/>
        <v>3.2171077792686797E-2</v>
      </c>
      <c r="E152" s="351">
        <f t="shared" si="56"/>
        <v>3.4652554072710534E-2</v>
      </c>
      <c r="F152" s="351">
        <f t="shared" si="56"/>
        <v>3.730926684034238E-2</v>
      </c>
      <c r="G152" s="351">
        <f t="shared" si="56"/>
        <v>3.7673241234939987E-2</v>
      </c>
      <c r="H152" s="351">
        <f t="shared" si="56"/>
        <v>3.9051614242091852E-2</v>
      </c>
      <c r="I152" s="351">
        <f t="shared" si="56"/>
        <v>3.7728235650156365E-2</v>
      </c>
      <c r="J152" s="351">
        <f t="shared" si="56"/>
        <v>4.1222090495949416E-2</v>
      </c>
    </row>
    <row r="153" spans="1:10" ht="15.5" customHeight="1" x14ac:dyDescent="0.3">
      <c r="A153" s="347" t="s">
        <v>218</v>
      </c>
      <c r="B153" s="351">
        <f t="shared" si="56"/>
        <v>0.26634061556418254</v>
      </c>
      <c r="C153" s="351">
        <f t="shared" si="56"/>
        <v>0.27281284819610402</v>
      </c>
      <c r="D153" s="351">
        <f t="shared" si="56"/>
        <v>0.27010611334746448</v>
      </c>
      <c r="E153" s="351">
        <f t="shared" si="56"/>
        <v>0.25467096180395765</v>
      </c>
      <c r="F153" s="351">
        <f t="shared" si="56"/>
        <v>0.25088030689072743</v>
      </c>
      <c r="G153" s="351">
        <f t="shared" si="56"/>
        <v>0.22896422712324901</v>
      </c>
      <c r="H153" s="351">
        <f t="shared" si="56"/>
        <v>0.23668880258515909</v>
      </c>
      <c r="I153" s="351">
        <f t="shared" si="56"/>
        <v>0.21652996453763124</v>
      </c>
      <c r="J153" s="351">
        <f t="shared" si="56"/>
        <v>0.17964993743002042</v>
      </c>
    </row>
    <row r="154" spans="1:10" ht="15.5" customHeight="1" x14ac:dyDescent="0.3">
      <c r="A154" s="345" t="s">
        <v>219</v>
      </c>
      <c r="B154" s="351">
        <f t="shared" si="56"/>
        <v>0.24986044505341143</v>
      </c>
      <c r="C154" s="351">
        <f t="shared" si="56"/>
        <v>0.25716243388276278</v>
      </c>
      <c r="D154" s="351">
        <f t="shared" si="56"/>
        <v>0.25398492244067183</v>
      </c>
      <c r="E154" s="351">
        <f t="shared" si="56"/>
        <v>0.24102951811189272</v>
      </c>
      <c r="F154" s="351">
        <f t="shared" si="56"/>
        <v>0.23650911797543725</v>
      </c>
      <c r="G154" s="351">
        <f t="shared" si="56"/>
        <v>0.21470407019471313</v>
      </c>
      <c r="H154" s="351">
        <f t="shared" si="56"/>
        <v>0.22631259079185323</v>
      </c>
      <c r="I154" s="351">
        <f t="shared" si="56"/>
        <v>0.23263934693370791</v>
      </c>
      <c r="J154" s="351">
        <f t="shared" si="56"/>
        <v>0.20513897121780938</v>
      </c>
    </row>
    <row r="155" spans="1:10" ht="15.5" x14ac:dyDescent="0.3">
      <c r="A155" s="345" t="s">
        <v>201</v>
      </c>
      <c r="B155" s="351">
        <f t="shared" si="56"/>
        <v>0.16159828474283827</v>
      </c>
      <c r="C155" s="351">
        <f t="shared" si="56"/>
        <v>0.16872222435675771</v>
      </c>
      <c r="D155" s="351">
        <f t="shared" si="56"/>
        <v>0.16748666290700009</v>
      </c>
      <c r="E155" s="351">
        <f t="shared" si="56"/>
        <v>0.16567615541384523</v>
      </c>
      <c r="F155" s="351">
        <f t="shared" si="56"/>
        <v>0.16758037273482004</v>
      </c>
      <c r="G155" s="351">
        <f t="shared" si="56"/>
        <v>0.15204400531508191</v>
      </c>
      <c r="H155" s="351">
        <f t="shared" si="56"/>
        <v>0.17872283655984114</v>
      </c>
      <c r="I155" s="351">
        <f t="shared" si="56"/>
        <v>0.19151231095143134</v>
      </c>
      <c r="J155" s="351">
        <f t="shared" si="56"/>
        <v>0.16229500098794705</v>
      </c>
    </row>
    <row r="156" spans="1:10" ht="15.5" x14ac:dyDescent="0.3">
      <c r="A156" s="345" t="s">
        <v>69</v>
      </c>
      <c r="B156" s="351">
        <f t="shared" si="56"/>
        <v>8.8262160310573184E-2</v>
      </c>
      <c r="C156" s="351">
        <f t="shared" si="56"/>
        <v>8.8440209526005065E-2</v>
      </c>
      <c r="D156" s="351">
        <f t="shared" si="56"/>
        <v>8.6498259533671698E-2</v>
      </c>
      <c r="E156" s="351">
        <f t="shared" si="56"/>
        <v>7.5353362698047474E-2</v>
      </c>
      <c r="F156" s="351">
        <f t="shared" si="56"/>
        <v>6.8928745240617206E-2</v>
      </c>
      <c r="G156" s="351">
        <f t="shared" si="56"/>
        <v>6.2660064879631217E-2</v>
      </c>
      <c r="H156" s="351">
        <f t="shared" si="56"/>
        <v>4.7589754232012102E-2</v>
      </c>
      <c r="I156" s="351">
        <f t="shared" si="56"/>
        <v>4.1127035982276586E-2</v>
      </c>
      <c r="J156" s="351">
        <f t="shared" si="56"/>
        <v>4.2843970229862346E-2</v>
      </c>
    </row>
    <row r="157" spans="1:10" ht="15.5" customHeight="1" x14ac:dyDescent="0.3">
      <c r="A157" s="345" t="s">
        <v>220</v>
      </c>
      <c r="B157" s="351">
        <f t="shared" si="56"/>
        <v>1.6480170510771101E-2</v>
      </c>
      <c r="C157" s="351">
        <f t="shared" si="56"/>
        <v>1.5650414313341274E-2</v>
      </c>
      <c r="D157" s="351">
        <f t="shared" si="56"/>
        <v>1.612119090679268E-2</v>
      </c>
      <c r="E157" s="351">
        <f t="shared" si="56"/>
        <v>1.3641443692064954E-2</v>
      </c>
      <c r="F157" s="351">
        <f t="shared" si="56"/>
        <v>1.4371188915290142E-2</v>
      </c>
      <c r="G157" s="351">
        <f t="shared" si="56"/>
        <v>1.4260156928535904E-2</v>
      </c>
      <c r="H157" s="351">
        <f t="shared" si="56"/>
        <v>1.0376211793305863E-2</v>
      </c>
      <c r="I157" s="351">
        <f t="shared" si="56"/>
        <v>-1.6109382396076642E-2</v>
      </c>
      <c r="J157" s="351">
        <f t="shared" si="56"/>
        <v>-2.5489033787788978E-2</v>
      </c>
    </row>
    <row r="158" spans="1:10" ht="31" hidden="1" customHeight="1" x14ac:dyDescent="0.3">
      <c r="A158" s="348" t="s">
        <v>221</v>
      </c>
      <c r="B158" s="351">
        <f t="shared" si="56"/>
        <v>0</v>
      </c>
      <c r="C158" s="351">
        <f t="shared" si="56"/>
        <v>0</v>
      </c>
      <c r="D158" s="351">
        <f t="shared" si="56"/>
        <v>0</v>
      </c>
      <c r="E158" s="351">
        <f t="shared" si="56"/>
        <v>0</v>
      </c>
      <c r="F158" s="351">
        <f t="shared" si="56"/>
        <v>0</v>
      </c>
      <c r="G158" s="351">
        <f t="shared" si="56"/>
        <v>0</v>
      </c>
      <c r="H158" s="351">
        <f t="shared" si="56"/>
        <v>0</v>
      </c>
      <c r="I158" s="351">
        <f t="shared" si="56"/>
        <v>0</v>
      </c>
      <c r="J158" s="351">
        <f t="shared" si="56"/>
        <v>0</v>
      </c>
    </row>
    <row r="159" spans="1:10" ht="15.5" customHeight="1" x14ac:dyDescent="0.3">
      <c r="A159" s="347" t="s">
        <v>222</v>
      </c>
      <c r="B159" s="351">
        <f t="shared" si="56"/>
        <v>-0.36440333916926743</v>
      </c>
      <c r="C159" s="351">
        <f t="shared" si="56"/>
        <v>-0.36360318131171482</v>
      </c>
      <c r="D159" s="351">
        <f t="shared" si="56"/>
        <v>-0.34912393287050536</v>
      </c>
      <c r="E159" s="351">
        <f t="shared" si="56"/>
        <v>-0.36736572217474195</v>
      </c>
      <c r="F159" s="351">
        <f t="shared" si="56"/>
        <v>-0.3865620795282127</v>
      </c>
      <c r="G159" s="351">
        <f t="shared" si="56"/>
        <v>-0.34219922649226864</v>
      </c>
      <c r="H159" s="351">
        <f t="shared" si="56"/>
        <v>-0.33674513059203715</v>
      </c>
      <c r="I159" s="351">
        <f t="shared" si="56"/>
        <v>-0.39030333128991457</v>
      </c>
      <c r="J159" s="351">
        <f t="shared" si="56"/>
        <v>-0.34177204768491071</v>
      </c>
    </row>
    <row r="160" spans="1:10" ht="15.5" x14ac:dyDescent="0.3">
      <c r="A160" s="345" t="s">
        <v>223</v>
      </c>
      <c r="B160" s="351">
        <f t="shared" si="56"/>
        <v>0.16643830402679452</v>
      </c>
      <c r="C160" s="351">
        <f t="shared" si="56"/>
        <v>0.16512980110398176</v>
      </c>
      <c r="D160" s="351">
        <f t="shared" si="56"/>
        <v>0.16306581361128936</v>
      </c>
      <c r="E160" s="351">
        <f t="shared" si="56"/>
        <v>0.14517783183222668</v>
      </c>
      <c r="F160" s="351">
        <f t="shared" si="56"/>
        <v>0.16062380120809591</v>
      </c>
      <c r="G160" s="351">
        <f t="shared" si="56"/>
        <v>0.17219083816466366</v>
      </c>
      <c r="H160" s="351">
        <f t="shared" si="56"/>
        <v>0.15692538021404642</v>
      </c>
      <c r="I160" s="351">
        <f t="shared" si="56"/>
        <v>0.15735359163181217</v>
      </c>
      <c r="J160" s="351">
        <f t="shared" si="56"/>
        <v>0.16606566554699334</v>
      </c>
    </row>
    <row r="161" spans="1:10" ht="15.5" x14ac:dyDescent="0.3">
      <c r="A161" s="345" t="s">
        <v>224</v>
      </c>
      <c r="B161" s="351">
        <f t="shared" si="56"/>
        <v>0.13965009768846259</v>
      </c>
      <c r="C161" s="351">
        <f t="shared" si="56"/>
        <v>0.14205760684417465</v>
      </c>
      <c r="D161" s="351">
        <f t="shared" si="56"/>
        <v>0.14015129416797928</v>
      </c>
      <c r="E161" s="351">
        <f t="shared" si="56"/>
        <v>0.12486358556307936</v>
      </c>
      <c r="F161" s="351">
        <f t="shared" si="56"/>
        <v>0.1370058114568721</v>
      </c>
      <c r="G161" s="351">
        <f t="shared" si="56"/>
        <v>0.14902272271752123</v>
      </c>
      <c r="H161" s="351">
        <f t="shared" si="56"/>
        <v>0.13256351723933474</v>
      </c>
      <c r="I161" s="351">
        <f t="shared" si="56"/>
        <v>0.12920873134733724</v>
      </c>
      <c r="J161" s="351">
        <f t="shared" si="56"/>
        <v>0.1388477244286373</v>
      </c>
    </row>
    <row r="162" spans="1:10" ht="15.5" x14ac:dyDescent="0.3">
      <c r="A162" s="345" t="s">
        <v>199</v>
      </c>
      <c r="B162" s="351">
        <f t="shared" si="56"/>
        <v>2.6788206338331937E-2</v>
      </c>
      <c r="C162" s="351">
        <f t="shared" si="56"/>
        <v>2.3072194259807124E-2</v>
      </c>
      <c r="D162" s="351">
        <f t="shared" si="56"/>
        <v>2.291451944331006E-2</v>
      </c>
      <c r="E162" s="351">
        <f t="shared" si="56"/>
        <v>2.0314246269147327E-2</v>
      </c>
      <c r="F162" s="351">
        <f t="shared" si="56"/>
        <v>2.3617989751223839E-2</v>
      </c>
      <c r="G162" s="351">
        <f t="shared" si="56"/>
        <v>2.3168115447142406E-2</v>
      </c>
      <c r="H162" s="351">
        <f t="shared" si="56"/>
        <v>2.4361862974711691E-2</v>
      </c>
      <c r="I162" s="351">
        <f t="shared" si="56"/>
        <v>2.8144860284474937E-2</v>
      </c>
      <c r="J162" s="351">
        <f t="shared" si="56"/>
        <v>2.7217941118356053E-2</v>
      </c>
    </row>
    <row r="163" spans="1:10" ht="15.5" x14ac:dyDescent="0.3">
      <c r="A163" s="345" t="s">
        <v>225</v>
      </c>
      <c r="B163" s="351">
        <f t="shared" si="56"/>
        <v>0.53084164319606209</v>
      </c>
      <c r="C163" s="351">
        <f t="shared" si="56"/>
        <v>0.52873298241569666</v>
      </c>
      <c r="D163" s="351">
        <f t="shared" si="56"/>
        <v>0.51218974648179472</v>
      </c>
      <c r="E163" s="351">
        <f t="shared" si="56"/>
        <v>0.5125435540069686</v>
      </c>
      <c r="F163" s="351">
        <f t="shared" si="56"/>
        <v>0.54718588073630858</v>
      </c>
      <c r="G163" s="351">
        <f t="shared" si="56"/>
        <v>0.51439006465693227</v>
      </c>
      <c r="H163" s="351">
        <f t="shared" si="56"/>
        <v>0.4936705108060836</v>
      </c>
      <c r="I163" s="351">
        <f t="shared" si="56"/>
        <v>0.54765692292172685</v>
      </c>
      <c r="J163" s="351">
        <f t="shared" si="56"/>
        <v>0.50783771323190408</v>
      </c>
    </row>
    <row r="164" spans="1:10" ht="15.5" x14ac:dyDescent="0.3">
      <c r="A164" s="345" t="s">
        <v>226</v>
      </c>
      <c r="B164" s="351">
        <f t="shared" si="56"/>
        <v>0.48501687346172384</v>
      </c>
      <c r="C164" s="351">
        <f t="shared" si="56"/>
        <v>0.48351071323369327</v>
      </c>
      <c r="D164" s="351">
        <f t="shared" si="56"/>
        <v>0.46557636336529046</v>
      </c>
      <c r="E164" s="351">
        <f t="shared" si="56"/>
        <v>0.47007428834396164</v>
      </c>
      <c r="F164" s="351">
        <f t="shared" si="56"/>
        <v>0.49852566488219624</v>
      </c>
      <c r="G164" s="351">
        <f t="shared" si="56"/>
        <v>0.46649494102189132</v>
      </c>
      <c r="H164" s="351">
        <f t="shared" si="56"/>
        <v>0.4423082624292195</v>
      </c>
      <c r="I164" s="351">
        <f t="shared" si="56"/>
        <v>0.48484895514049159</v>
      </c>
      <c r="J164" s="351">
        <f t="shared" si="56"/>
        <v>0.44649443456497401</v>
      </c>
    </row>
    <row r="165" spans="1:10" ht="15.5" x14ac:dyDescent="0.3">
      <c r="A165" s="345" t="s">
        <v>199</v>
      </c>
      <c r="B165" s="351">
        <f t="shared" si="56"/>
        <v>4.5824769734338126E-2</v>
      </c>
      <c r="C165" s="351">
        <f t="shared" si="56"/>
        <v>4.5222269182003311E-2</v>
      </c>
      <c r="D165" s="351">
        <f t="shared" si="56"/>
        <v>4.6613383116504287E-2</v>
      </c>
      <c r="E165" s="351">
        <f t="shared" si="56"/>
        <v>4.2469265663007037E-2</v>
      </c>
      <c r="F165" s="351">
        <f t="shared" si="56"/>
        <v>4.8660215854112385E-2</v>
      </c>
      <c r="G165" s="351">
        <f t="shared" si="56"/>
        <v>4.7895123635040948E-2</v>
      </c>
      <c r="H165" s="351">
        <f t="shared" si="56"/>
        <v>5.1362248376864018E-2</v>
      </c>
      <c r="I165" s="351">
        <f t="shared" si="56"/>
        <v>6.2807967781235222E-2</v>
      </c>
      <c r="J165" s="351">
        <f t="shared" si="56"/>
        <v>6.1343278666930116E-2</v>
      </c>
    </row>
    <row r="166" spans="1:10" ht="15.5" customHeight="1" x14ac:dyDescent="0.3">
      <c r="A166" s="347" t="s">
        <v>227</v>
      </c>
      <c r="B166" s="351">
        <f t="shared" ref="B166:J167" si="57">B120/B$121</f>
        <v>3.7806703712161579E-3</v>
      </c>
      <c r="C166" s="351">
        <f t="shared" si="57"/>
        <v>9.2852294412212964E-3</v>
      </c>
      <c r="D166" s="351">
        <f t="shared" si="57"/>
        <v>8.5564825078272358E-3</v>
      </c>
      <c r="E166" s="351">
        <f t="shared" si="57"/>
        <v>-1.5022023535599238E-2</v>
      </c>
      <c r="F166" s="351">
        <f t="shared" si="57"/>
        <v>1.8178695141851074E-3</v>
      </c>
      <c r="G166" s="351">
        <f t="shared" si="57"/>
        <v>-1.6004632138429679E-2</v>
      </c>
      <c r="H166" s="351">
        <f t="shared" si="57"/>
        <v>-1.4007885920962909E-3</v>
      </c>
      <c r="I166" s="351">
        <f t="shared" si="57"/>
        <v>6.9062381177785253E-4</v>
      </c>
      <c r="J166" s="351">
        <f t="shared" si="57"/>
        <v>1.0488704472106963E-2</v>
      </c>
    </row>
    <row r="167" spans="1:10" ht="15.5" x14ac:dyDescent="0.3">
      <c r="A167" s="349" t="s">
        <v>228</v>
      </c>
      <c r="B167" s="351">
        <f t="shared" si="57"/>
        <v>1</v>
      </c>
      <c r="C167" s="351">
        <f t="shared" si="57"/>
        <v>1</v>
      </c>
      <c r="D167" s="351">
        <f t="shared" si="57"/>
        <v>1</v>
      </c>
      <c r="E167" s="351">
        <f t="shared" si="57"/>
        <v>1</v>
      </c>
      <c r="F167" s="351">
        <f t="shared" si="57"/>
        <v>1</v>
      </c>
      <c r="G167" s="351">
        <f t="shared" si="57"/>
        <v>1</v>
      </c>
      <c r="H167" s="351">
        <f t="shared" si="57"/>
        <v>1</v>
      </c>
      <c r="I167" s="351">
        <f t="shared" si="57"/>
        <v>1</v>
      </c>
      <c r="J167" s="351">
        <f t="shared" si="57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2A73-2CBD-4EB4-AF1B-92993F2161F4}">
  <dimension ref="A1:AB44"/>
  <sheetViews>
    <sheetView rightToLeft="1" zoomScale="54" workbookViewId="0">
      <selection activeCell="B1" sqref="B1:C1"/>
    </sheetView>
  </sheetViews>
  <sheetFormatPr defaultColWidth="9" defaultRowHeight="15.5" x14ac:dyDescent="0.3"/>
  <cols>
    <col min="1" max="1" width="12.08203125" style="353" customWidth="1"/>
    <col min="2" max="7" width="11.5" style="353" customWidth="1"/>
    <col min="8" max="8" width="10.25" style="353" customWidth="1"/>
    <col min="9" max="9" width="9.75" style="353" customWidth="1"/>
    <col min="10" max="10" width="14.5" style="353" bestFit="1" customWidth="1"/>
    <col min="11" max="25" width="9.75" style="353" customWidth="1"/>
    <col min="26" max="26" width="8.33203125" style="353" bestFit="1" customWidth="1"/>
    <col min="27" max="27" width="8.58203125" style="353" customWidth="1"/>
    <col min="28" max="29" width="9.75" style="353" customWidth="1"/>
    <col min="30" max="16384" width="9" style="353"/>
  </cols>
  <sheetData>
    <row r="1" spans="1:11" ht="18" x14ac:dyDescent="0.3">
      <c r="A1" s="425"/>
      <c r="B1" s="427" t="s">
        <v>12</v>
      </c>
      <c r="C1" s="428"/>
      <c r="D1" s="429" t="s">
        <v>23</v>
      </c>
      <c r="E1" s="430"/>
      <c r="F1" s="431" t="s">
        <v>231</v>
      </c>
      <c r="G1" s="432"/>
      <c r="H1" s="287"/>
    </row>
    <row r="2" spans="1:11" ht="23.25" customHeight="1" thickBot="1" x14ac:dyDescent="0.35">
      <c r="A2" s="426"/>
      <c r="B2" s="354" t="s">
        <v>232</v>
      </c>
      <c r="C2" s="355" t="s">
        <v>233</v>
      </c>
      <c r="D2" s="356" t="s">
        <v>232</v>
      </c>
      <c r="E2" s="357" t="s">
        <v>233</v>
      </c>
      <c r="F2" s="358" t="s">
        <v>232</v>
      </c>
      <c r="G2" s="359" t="s">
        <v>233</v>
      </c>
      <c r="H2" s="287"/>
    </row>
    <row r="3" spans="1:11" ht="23.25" customHeight="1" x14ac:dyDescent="0.3">
      <c r="A3" s="360">
        <v>1994</v>
      </c>
      <c r="B3" s="361">
        <v>2361.0073185187339</v>
      </c>
      <c r="C3" s="362" t="e">
        <f t="shared" ref="C3:C12" si="0">+B3/B2-1</f>
        <v>#VALUE!</v>
      </c>
      <c r="D3" s="363">
        <v>2413.4683362476167</v>
      </c>
      <c r="E3" s="364" t="e">
        <f t="shared" ref="E3:E12" si="1">+D3/D2-1</f>
        <v>#VALUE!</v>
      </c>
      <c r="F3" s="365">
        <v>2328.1756257958218</v>
      </c>
      <c r="G3" s="366" t="e">
        <f t="shared" ref="G3:G12" si="2">+F3/F2-1</f>
        <v>#VALUE!</v>
      </c>
      <c r="H3" s="287"/>
    </row>
    <row r="4" spans="1:11" ht="23.25" customHeight="1" x14ac:dyDescent="0.3">
      <c r="A4" s="360">
        <v>1995</v>
      </c>
      <c r="B4" s="361">
        <v>2355.1872231224029</v>
      </c>
      <c r="C4" s="362">
        <f t="shared" si="0"/>
        <v>-2.4650899430428419E-3</v>
      </c>
      <c r="D4" s="363">
        <v>2459.6782546159884</v>
      </c>
      <c r="E4" s="364">
        <f t="shared" si="1"/>
        <v>1.9146685156109067E-2</v>
      </c>
      <c r="F4" s="365">
        <v>2234.3324582990231</v>
      </c>
      <c r="G4" s="366">
        <f t="shared" si="2"/>
        <v>-4.0307598128350386E-2</v>
      </c>
      <c r="H4" s="287"/>
    </row>
    <row r="5" spans="1:11" ht="23.25" customHeight="1" x14ac:dyDescent="0.3">
      <c r="A5" s="360">
        <v>1996</v>
      </c>
      <c r="B5" s="361">
        <v>2249.1583008289667</v>
      </c>
      <c r="C5" s="362">
        <f t="shared" si="0"/>
        <v>-4.5019317892217359E-2</v>
      </c>
      <c r="D5" s="363">
        <v>2359.6489429464273</v>
      </c>
      <c r="E5" s="364">
        <f t="shared" si="1"/>
        <v>-4.0667640770429947E-2</v>
      </c>
      <c r="F5" s="365">
        <v>2116.3515795475937</v>
      </c>
      <c r="G5" s="366">
        <f t="shared" si="2"/>
        <v>-5.2803636411945187E-2</v>
      </c>
      <c r="H5" s="287"/>
    </row>
    <row r="6" spans="1:11" ht="23.25" customHeight="1" x14ac:dyDescent="0.3">
      <c r="A6" s="360">
        <v>1997</v>
      </c>
      <c r="B6" s="361">
        <v>2442.179778891918</v>
      </c>
      <c r="C6" s="362">
        <f t="shared" si="0"/>
        <v>8.5819427646248725E-2</v>
      </c>
      <c r="D6" s="363">
        <v>2589.0211424440949</v>
      </c>
      <c r="E6" s="364">
        <f t="shared" si="1"/>
        <v>9.7206069650028981E-2</v>
      </c>
      <c r="F6" s="365">
        <v>2254.7495619639185</v>
      </c>
      <c r="G6" s="366">
        <f t="shared" si="2"/>
        <v>6.5394608227575146E-2</v>
      </c>
      <c r="H6" s="287"/>
      <c r="J6" s="367"/>
      <c r="K6" s="367"/>
    </row>
    <row r="7" spans="1:11" ht="23.25" customHeight="1" x14ac:dyDescent="0.3">
      <c r="A7" s="360">
        <v>1998</v>
      </c>
      <c r="B7" s="361">
        <v>2701.0055817320563</v>
      </c>
      <c r="C7" s="362">
        <f t="shared" si="0"/>
        <v>0.10598146994631752</v>
      </c>
      <c r="D7" s="363">
        <v>2887.078118786555</v>
      </c>
      <c r="E7" s="364">
        <f t="shared" si="1"/>
        <v>0.11512342307915158</v>
      </c>
      <c r="F7" s="365">
        <v>2455.6816828093761</v>
      </c>
      <c r="G7" s="366">
        <f t="shared" si="2"/>
        <v>8.9115050396303408E-2</v>
      </c>
      <c r="H7" s="287"/>
      <c r="J7" s="287"/>
      <c r="K7" s="287"/>
    </row>
    <row r="8" spans="1:11" ht="23.25" customHeight="1" x14ac:dyDescent="0.3">
      <c r="A8" s="360">
        <v>1999</v>
      </c>
      <c r="B8" s="361">
        <v>2830.21880134707</v>
      </c>
      <c r="C8" s="362">
        <f t="shared" si="0"/>
        <v>4.7838930985160788E-2</v>
      </c>
      <c r="D8" s="363">
        <v>3146.4128310008005</v>
      </c>
      <c r="E8" s="364">
        <f t="shared" si="1"/>
        <v>8.9826011470463651E-2</v>
      </c>
      <c r="F8" s="365">
        <v>2371.668661102743</v>
      </c>
      <c r="G8" s="366">
        <f t="shared" si="2"/>
        <v>-3.4211690503192393E-2</v>
      </c>
      <c r="H8" s="287"/>
      <c r="J8" s="287"/>
      <c r="K8" s="287"/>
    </row>
    <row r="9" spans="1:11" ht="23.25" customHeight="1" x14ac:dyDescent="0.3">
      <c r="A9" s="360">
        <v>2000</v>
      </c>
      <c r="B9" s="361">
        <v>2506.5137094266106</v>
      </c>
      <c r="C9" s="362">
        <f t="shared" si="0"/>
        <v>-0.11437458184024107</v>
      </c>
      <c r="D9" s="363">
        <v>2865.5367039807579</v>
      </c>
      <c r="E9" s="364">
        <f t="shared" si="1"/>
        <v>-8.9268682180749459E-2</v>
      </c>
      <c r="F9" s="365">
        <v>1971.8942075672637</v>
      </c>
      <c r="G9" s="366">
        <f t="shared" si="2"/>
        <v>-0.16856252312648012</v>
      </c>
      <c r="H9" s="287"/>
    </row>
    <row r="10" spans="1:11" ht="23.25" customHeight="1" x14ac:dyDescent="0.3">
      <c r="A10" s="360">
        <v>2001</v>
      </c>
      <c r="B10" s="361">
        <v>2208.0347788344625</v>
      </c>
      <c r="C10" s="362">
        <f t="shared" si="0"/>
        <v>-0.11908130782194204</v>
      </c>
      <c r="D10" s="363">
        <v>2455.95047023088</v>
      </c>
      <c r="E10" s="364">
        <f t="shared" si="1"/>
        <v>-0.14293525997447087</v>
      </c>
      <c r="F10" s="365">
        <v>1853.8855866998206</v>
      </c>
      <c r="G10" s="366">
        <f t="shared" si="2"/>
        <v>-5.984531036937879E-2</v>
      </c>
      <c r="H10" s="287"/>
    </row>
    <row r="11" spans="1:11" ht="23.25" customHeight="1" x14ac:dyDescent="0.3">
      <c r="A11" s="360">
        <v>2002</v>
      </c>
      <c r="B11" s="361">
        <v>1877.6103432318612</v>
      </c>
      <c r="C11" s="362">
        <f t="shared" si="0"/>
        <v>-0.14964639088566345</v>
      </c>
      <c r="D11" s="363">
        <v>2040.029534913361</v>
      </c>
      <c r="E11" s="364">
        <f t="shared" si="1"/>
        <v>-0.16935233033360764</v>
      </c>
      <c r="F11" s="365">
        <v>1658.2347266972035</v>
      </c>
      <c r="G11" s="366">
        <f t="shared" si="2"/>
        <v>-0.10553556347072279</v>
      </c>
      <c r="H11" s="287"/>
    </row>
    <row r="12" spans="1:11" ht="23.25" customHeight="1" x14ac:dyDescent="0.3">
      <c r="A12" s="360">
        <v>2003</v>
      </c>
      <c r="B12" s="361">
        <v>2080.0662108848564</v>
      </c>
      <c r="C12" s="362">
        <f t="shared" si="0"/>
        <v>0.10782634873246133</v>
      </c>
      <c r="D12" s="363">
        <v>2181.1354420602033</v>
      </c>
      <c r="E12" s="364">
        <f t="shared" si="1"/>
        <v>6.9168560911464949E-2</v>
      </c>
      <c r="F12" s="365">
        <v>1968.4155502344195</v>
      </c>
      <c r="G12" s="366">
        <f t="shared" si="2"/>
        <v>0.18705483520720856</v>
      </c>
      <c r="H12" s="287"/>
    </row>
    <row r="13" spans="1:11" ht="23.25" customHeight="1" x14ac:dyDescent="0.3">
      <c r="A13" s="360">
        <v>2004</v>
      </c>
      <c r="B13" s="361">
        <v>2463.6</v>
      </c>
      <c r="C13" s="368">
        <v>7.1999999999999995E-2</v>
      </c>
      <c r="D13" s="363">
        <v>2661.8</v>
      </c>
      <c r="E13" s="368">
        <v>0.09</v>
      </c>
      <c r="F13" s="365">
        <v>2160.6999999999998</v>
      </c>
      <c r="G13" s="368">
        <v>0.04</v>
      </c>
      <c r="H13" s="287"/>
    </row>
    <row r="14" spans="1:11" ht="23.25" customHeight="1" x14ac:dyDescent="0.3">
      <c r="A14" s="360">
        <v>2005</v>
      </c>
      <c r="B14" s="361">
        <v>2659.2</v>
      </c>
      <c r="C14" s="362">
        <f t="shared" ref="C14:C23" si="3">+B14/B13-1</f>
        <v>7.9396005845104645E-2</v>
      </c>
      <c r="D14" s="363">
        <v>2758.6</v>
      </c>
      <c r="E14" s="364">
        <f t="shared" ref="E14:E24" si="4">+D14/D13-1</f>
        <v>3.6366368622736456E-2</v>
      </c>
      <c r="F14" s="365">
        <v>2508.1</v>
      </c>
      <c r="G14" s="366">
        <f t="shared" ref="G14:G28" si="5">+F14/F13-1</f>
        <v>0.16078122830564179</v>
      </c>
      <c r="H14" s="287"/>
    </row>
    <row r="15" spans="1:11" ht="23.25" customHeight="1" x14ac:dyDescent="0.3">
      <c r="A15" s="360">
        <v>2006</v>
      </c>
      <c r="B15" s="361">
        <v>2553.3000000000002</v>
      </c>
      <c r="C15" s="362">
        <f t="shared" si="3"/>
        <v>-3.9824007220216506E-2</v>
      </c>
      <c r="D15" s="363">
        <v>2923</v>
      </c>
      <c r="E15" s="364">
        <f t="shared" si="4"/>
        <v>5.9595446965852172E-2</v>
      </c>
      <c r="F15" s="365">
        <v>1994.4</v>
      </c>
      <c r="G15" s="366">
        <f t="shared" si="5"/>
        <v>-0.20481639488058678</v>
      </c>
      <c r="H15" s="287"/>
    </row>
    <row r="16" spans="1:11" ht="23.25" customHeight="1" x14ac:dyDescent="0.3">
      <c r="A16" s="360">
        <v>2007</v>
      </c>
      <c r="B16" s="361">
        <v>2570</v>
      </c>
      <c r="C16" s="362">
        <f t="shared" si="3"/>
        <v>6.5405553597304156E-3</v>
      </c>
      <c r="D16" s="363">
        <v>3138.7</v>
      </c>
      <c r="E16" s="364">
        <f t="shared" si="4"/>
        <v>7.3794047211768632E-2</v>
      </c>
      <c r="F16" s="365">
        <v>1714.7</v>
      </c>
      <c r="G16" s="366">
        <f t="shared" si="5"/>
        <v>-0.14024267950260727</v>
      </c>
      <c r="H16" s="287"/>
    </row>
    <row r="17" spans="1:28" ht="23.25" customHeight="1" x14ac:dyDescent="0.3">
      <c r="A17" s="360">
        <v>2008</v>
      </c>
      <c r="B17" s="361">
        <v>2686.9</v>
      </c>
      <c r="C17" s="362">
        <f t="shared" si="3"/>
        <v>4.5486381322957126E-2</v>
      </c>
      <c r="D17" s="363">
        <v>3470.9</v>
      </c>
      <c r="E17" s="364">
        <f t="shared" si="4"/>
        <v>0.10583999745117412</v>
      </c>
      <c r="F17" s="365">
        <v>1521.4</v>
      </c>
      <c r="G17" s="366">
        <f t="shared" si="5"/>
        <v>-0.11273108998658654</v>
      </c>
      <c r="H17" s="287"/>
    </row>
    <row r="18" spans="1:28" ht="23.25" customHeight="1" x14ac:dyDescent="0.3">
      <c r="A18" s="360">
        <v>2009</v>
      </c>
      <c r="B18" s="361">
        <v>2841.9</v>
      </c>
      <c r="C18" s="362">
        <f t="shared" si="3"/>
        <v>5.7687297629238188E-2</v>
      </c>
      <c r="D18" s="363">
        <v>3702.7</v>
      </c>
      <c r="E18" s="364">
        <f t="shared" si="4"/>
        <v>6.678383128295251E-2</v>
      </c>
      <c r="F18" s="365">
        <v>1575.6</v>
      </c>
      <c r="G18" s="366">
        <f t="shared" si="5"/>
        <v>3.5625082161167221E-2</v>
      </c>
      <c r="H18" s="287"/>
    </row>
    <row r="19" spans="1:28" ht="23.25" customHeight="1" x14ac:dyDescent="0.3">
      <c r="A19" s="360">
        <v>2010</v>
      </c>
      <c r="B19" s="361">
        <v>2929.8</v>
      </c>
      <c r="C19" s="362">
        <f t="shared" si="3"/>
        <v>3.0930011611949748E-2</v>
      </c>
      <c r="D19" s="363">
        <v>3788.4</v>
      </c>
      <c r="E19" s="364">
        <f t="shared" si="4"/>
        <v>2.314527236881192E-2</v>
      </c>
      <c r="F19" s="365">
        <v>1679.4</v>
      </c>
      <c r="G19" s="366">
        <f t="shared" si="5"/>
        <v>6.5879664889566092E-2</v>
      </c>
      <c r="H19" s="287"/>
    </row>
    <row r="20" spans="1:28" ht="23.25" customHeight="1" x14ac:dyDescent="0.3">
      <c r="A20" s="360">
        <v>2011</v>
      </c>
      <c r="B20" s="361">
        <v>3131.6</v>
      </c>
      <c r="C20" s="362">
        <f t="shared" si="3"/>
        <v>6.8878421735272033E-2</v>
      </c>
      <c r="D20" s="363">
        <v>4062.7</v>
      </c>
      <c r="E20" s="364">
        <f t="shared" si="4"/>
        <v>7.2405237039383286E-2</v>
      </c>
      <c r="F20" s="365">
        <v>1788.7</v>
      </c>
      <c r="G20" s="366">
        <f t="shared" si="5"/>
        <v>6.5082767655114893E-2</v>
      </c>
      <c r="H20" s="287"/>
    </row>
    <row r="21" spans="1:28" ht="23.25" customHeight="1" x14ac:dyDescent="0.3">
      <c r="A21" s="360">
        <v>2012</v>
      </c>
      <c r="B21" s="361">
        <v>3242.1</v>
      </c>
      <c r="C21" s="362">
        <f t="shared" si="3"/>
        <v>3.5285477072423133E-2</v>
      </c>
      <c r="D21" s="363">
        <v>4195</v>
      </c>
      <c r="E21" s="364">
        <f t="shared" si="4"/>
        <v>3.2564550668274794E-2</v>
      </c>
      <c r="F21" s="365">
        <v>1880.3</v>
      </c>
      <c r="G21" s="366">
        <f t="shared" si="5"/>
        <v>5.1210376250908407E-2</v>
      </c>
      <c r="H21" s="287"/>
    </row>
    <row r="22" spans="1:28" ht="23.25" customHeight="1" x14ac:dyDescent="0.3">
      <c r="A22" s="360">
        <v>2013</v>
      </c>
      <c r="B22" s="361">
        <v>3314.5</v>
      </c>
      <c r="C22" s="362">
        <f t="shared" si="3"/>
        <v>2.233120508312525E-2</v>
      </c>
      <c r="D22" s="363">
        <v>4262.3</v>
      </c>
      <c r="E22" s="364">
        <f t="shared" si="4"/>
        <v>1.604290822407628E-2</v>
      </c>
      <c r="F22" s="365">
        <v>1971.5</v>
      </c>
      <c r="G22" s="366">
        <f t="shared" si="5"/>
        <v>4.8502898473647749E-2</v>
      </c>
      <c r="H22" s="287"/>
    </row>
    <row r="23" spans="1:28" ht="23.25" customHeight="1" x14ac:dyDescent="0.3">
      <c r="A23" s="360">
        <v>2014</v>
      </c>
      <c r="B23" s="361">
        <v>3233</v>
      </c>
      <c r="C23" s="362">
        <f t="shared" si="3"/>
        <v>-2.4588927440036157E-2</v>
      </c>
      <c r="D23" s="369">
        <v>4358.7</v>
      </c>
      <c r="E23" s="364">
        <f t="shared" si="4"/>
        <v>2.2616896980503398E-2</v>
      </c>
      <c r="F23" s="370">
        <v>1651.3</v>
      </c>
      <c r="G23" s="366">
        <f t="shared" si="5"/>
        <v>-0.16241440527517126</v>
      </c>
      <c r="H23" s="287"/>
    </row>
    <row r="24" spans="1:28" ht="23.25" customHeight="1" x14ac:dyDescent="0.3">
      <c r="A24" s="360">
        <v>2015</v>
      </c>
      <c r="B24" s="361">
        <v>3277.9</v>
      </c>
      <c r="C24" s="362">
        <f>+B24/B23-1</f>
        <v>1.3888029693782888E-2</v>
      </c>
      <c r="D24" s="369">
        <v>4460.8</v>
      </c>
      <c r="E24" s="364">
        <f t="shared" si="4"/>
        <v>2.3424415536742682E-2</v>
      </c>
      <c r="F24" s="370">
        <v>1628.9</v>
      </c>
      <c r="G24" s="366">
        <f t="shared" si="5"/>
        <v>-1.3565069944891817E-2</v>
      </c>
      <c r="H24" s="287"/>
    </row>
    <row r="25" spans="1:28" ht="23.25" customHeight="1" x14ac:dyDescent="0.3">
      <c r="A25" s="360">
        <v>2016</v>
      </c>
      <c r="B25" s="361">
        <v>3489.8</v>
      </c>
      <c r="C25" s="362">
        <f>+B25/B24-1</f>
        <v>6.4645047133835787E-2</v>
      </c>
      <c r="D25" s="369">
        <v>4761.1000000000004</v>
      </c>
      <c r="E25" s="364">
        <f>+D25/D24-1</f>
        <v>6.7319763271162181E-2</v>
      </c>
      <c r="F25" s="370">
        <v>1730.8</v>
      </c>
      <c r="G25" s="366">
        <f t="shared" si="5"/>
        <v>6.2557554177665731E-2</v>
      </c>
      <c r="H25" s="287"/>
    </row>
    <row r="26" spans="1:28" ht="23.25" customHeight="1" x14ac:dyDescent="0.3">
      <c r="A26" s="360">
        <v>2017</v>
      </c>
      <c r="B26" s="361">
        <v>3463.1</v>
      </c>
      <c r="C26" s="362">
        <f>+B26/B25-1</f>
        <v>-7.6508682445985965E-3</v>
      </c>
      <c r="D26" s="363">
        <v>4851</v>
      </c>
      <c r="E26" s="364">
        <f>+D26/D25-1</f>
        <v>1.8882191090294098E-2</v>
      </c>
      <c r="F26" s="365">
        <v>1556.6</v>
      </c>
      <c r="G26" s="366">
        <f t="shared" si="5"/>
        <v>-0.10064709960711815</v>
      </c>
      <c r="H26" s="287"/>
    </row>
    <row r="27" spans="1:28" ht="23.25" customHeight="1" x14ac:dyDescent="0.3">
      <c r="A27" s="360">
        <v>2018</v>
      </c>
      <c r="B27" s="361">
        <v>3417.7</v>
      </c>
      <c r="C27" s="362">
        <f>+B27/B26-1</f>
        <v>-1.310964165054429E-2</v>
      </c>
      <c r="D27" s="363">
        <v>4854.3999999999996</v>
      </c>
      <c r="E27" s="364">
        <f>+D27/D26-1</f>
        <v>7.0088641517207506E-4</v>
      </c>
      <c r="F27" s="365">
        <v>1458.3</v>
      </c>
      <c r="G27" s="366">
        <f t="shared" si="5"/>
        <v>-6.3150456122317844E-2</v>
      </c>
      <c r="H27" s="287"/>
    </row>
    <row r="28" spans="1:28" ht="23.25" customHeight="1" x14ac:dyDescent="0.3">
      <c r="A28" s="353">
        <v>2019</v>
      </c>
      <c r="B28" s="361">
        <f>SUM('[3]תוצר לנפש רבעוני'!H3:K3)</f>
        <v>3364.5</v>
      </c>
      <c r="C28" s="362">
        <f>+B28/B27-1</f>
        <v>-1.5566023934224682E-2</v>
      </c>
      <c r="D28" s="363">
        <f>SUM('[3]תוצר לנפש רבעוני'!H5:K5)</f>
        <v>4802.5</v>
      </c>
      <c r="E28" s="364">
        <f>+D28/D27-1</f>
        <v>-1.0691331575477858E-2</v>
      </c>
      <c r="F28" s="365">
        <f>SUM('[3]תוצר לנפש רבעוני'!H7:K7)</f>
        <v>1416.8000000000002</v>
      </c>
      <c r="G28" s="366">
        <f t="shared" si="5"/>
        <v>-2.8457793320990077E-2</v>
      </c>
      <c r="H28" s="371"/>
      <c r="X28" s="287"/>
      <c r="Y28" s="287"/>
      <c r="Z28" s="287"/>
      <c r="AA28" s="287"/>
      <c r="AB28" s="287"/>
    </row>
    <row r="29" spans="1:28" ht="46.5" x14ac:dyDescent="0.3">
      <c r="A29" s="367" t="s">
        <v>234</v>
      </c>
      <c r="B29" s="361">
        <f>$B$28*(1-0.025+'[3]תוצר שנתי'!C30)</f>
        <v>3361.1354999999999</v>
      </c>
      <c r="C29" s="362">
        <f>(B29/$B$28)-1</f>
        <v>-1.0000000000000009E-3</v>
      </c>
      <c r="D29" s="372">
        <f>$D$28*(1-0.023+'[3]תוצר שנתי'!E30)</f>
        <v>4813.6665081112405</v>
      </c>
      <c r="E29" s="368">
        <f>(D29/$D$28)-1</f>
        <v>2.3251448435690492E-3</v>
      </c>
      <c r="F29" s="373">
        <f>$F$28*(1-0.029+'[3]תוצר שנתי'!G30)</f>
        <v>1403.2337153720648</v>
      </c>
      <c r="G29" s="368">
        <f>(F29/$F$28)-1</f>
        <v>-9.5752997091582692E-3</v>
      </c>
      <c r="X29" s="287"/>
      <c r="Y29" s="287"/>
      <c r="Z29" s="287"/>
      <c r="AA29" s="287"/>
      <c r="AB29" s="287"/>
    </row>
    <row r="30" spans="1:28" ht="31" x14ac:dyDescent="0.3">
      <c r="A30" s="367" t="s">
        <v>235</v>
      </c>
      <c r="B30" s="361">
        <f>$B$28*(1-0.025+'[3]תוצר שנתי'!C31)</f>
        <v>3219.8264999999997</v>
      </c>
      <c r="C30" s="362">
        <f t="shared" ref="C30:C34" si="6">(B30/$B$28)-1</f>
        <v>-4.3000000000000149E-2</v>
      </c>
      <c r="D30" s="372">
        <f>$D$28*(1-0.023+'[3]תוצר שנתי'!E31)</f>
        <v>4622.5201076477406</v>
      </c>
      <c r="E30" s="368">
        <f t="shared" ref="E30:E34" si="7">(D30/$D$28)-1</f>
        <v>-3.7476292004634981E-2</v>
      </c>
      <c r="F30" s="373">
        <f>$F$28*(1-0.029+'[3]תוצר שנתי'!G31)</f>
        <v>1347.1675513939135</v>
      </c>
      <c r="G30" s="368">
        <f t="shared" ref="G30:G34" si="8">(F30/$F$28)-1</f>
        <v>-4.9147690998084914E-2</v>
      </c>
      <c r="X30" s="287"/>
      <c r="Y30" s="287"/>
      <c r="Z30" s="287"/>
      <c r="AA30" s="287"/>
      <c r="AB30" s="287"/>
    </row>
    <row r="31" spans="1:28" ht="31" x14ac:dyDescent="0.3">
      <c r="A31" s="367" t="s">
        <v>236</v>
      </c>
      <c r="B31" s="361">
        <f>$B$28*(1-0.025+'[3]תוצר שנתי'!C32)</f>
        <v>3152.5364999999997</v>
      </c>
      <c r="C31" s="362">
        <f t="shared" si="6"/>
        <v>-6.3000000000000056E-2</v>
      </c>
      <c r="D31" s="372">
        <f>$D$28*(1-0.023+'[3]תוצר שנתי'!E32)</f>
        <v>4525.8795615295476</v>
      </c>
      <c r="E31" s="368">
        <f t="shared" si="7"/>
        <v>-5.7599258400927056E-2</v>
      </c>
      <c r="F31" s="373">
        <f>$F$28*(1-0.029+'[3]תוצר שנתי'!G32)</f>
        <v>1318.8214005249342</v>
      </c>
      <c r="G31" s="368">
        <f t="shared" si="8"/>
        <v>-6.9154855643044799E-2</v>
      </c>
      <c r="X31" s="287"/>
      <c r="Y31" s="287"/>
      <c r="Z31" s="287"/>
      <c r="AA31" s="287"/>
      <c r="AB31" s="287"/>
    </row>
    <row r="32" spans="1:28" ht="46.5" x14ac:dyDescent="0.3">
      <c r="A32" s="367" t="s">
        <v>237</v>
      </c>
      <c r="B32" s="361">
        <f>$B$28*(1-0.025+'[3]תוצר שנתי'!C33)</f>
        <v>3360.7537699817308</v>
      </c>
      <c r="C32" s="362">
        <f>(B32/$B$28)-1</f>
        <v>-1.1134581715764869E-3</v>
      </c>
      <c r="D32" s="363">
        <f>$D$28*(1-0.023+'[3]תוצר שנתי'!E33)</f>
        <v>4826.5124999999998</v>
      </c>
      <c r="E32" s="364">
        <f>(D32/$D$28)-1</f>
        <v>4.9999999999998934E-3</v>
      </c>
      <c r="F32" s="365">
        <f>$F$28*(1-0.029+'[3]תוצר שנתי'!G33)</f>
        <v>1382.7968000000001</v>
      </c>
      <c r="G32" s="366">
        <f>(F32/$F$28)-1</f>
        <v>-2.4000000000000021E-2</v>
      </c>
    </row>
    <row r="33" spans="1:28" ht="31" x14ac:dyDescent="0.3">
      <c r="A33" s="367" t="s">
        <v>238</v>
      </c>
      <c r="B33" s="361">
        <f>$B$28*(1-0.025+'[3]תוצר שנתי'!C34)</f>
        <v>3194.5798165106185</v>
      </c>
      <c r="C33" s="362">
        <f t="shared" si="6"/>
        <v>-5.0503844104437978E-2</v>
      </c>
      <c r="D33" s="363">
        <f>$D$28*(1-0.023+'[3]תוצר שנתי'!E34)</f>
        <v>4581.585</v>
      </c>
      <c r="E33" s="364">
        <f t="shared" si="7"/>
        <v>-4.6000000000000041E-2</v>
      </c>
      <c r="F33" s="365">
        <f>$F$28*(1-0.029+'[3]תוצר שנתי'!G34)</f>
        <v>1323.2912000000001</v>
      </c>
      <c r="G33" s="366">
        <f t="shared" si="8"/>
        <v>-6.6000000000000059E-2</v>
      </c>
      <c r="X33" s="287"/>
      <c r="Y33" s="287"/>
      <c r="Z33" s="287"/>
      <c r="AA33" s="287"/>
      <c r="AB33" s="287"/>
    </row>
    <row r="34" spans="1:28" ht="31" x14ac:dyDescent="0.3">
      <c r="A34" s="367" t="s">
        <v>239</v>
      </c>
      <c r="B34" s="361">
        <f>$B$28*(1-0.025+'[3]תוצר שנתי'!C35)</f>
        <v>3025.6430904316048</v>
      </c>
      <c r="C34" s="362">
        <f t="shared" si="6"/>
        <v>-0.10071538402983959</v>
      </c>
      <c r="D34" s="363">
        <f>$D$28*(1-0.023+'[3]תוצר שנתי'!E35)</f>
        <v>4331.8550000000005</v>
      </c>
      <c r="E34" s="364">
        <f t="shared" si="7"/>
        <v>-9.7999999999999865E-2</v>
      </c>
      <c r="F34" s="365">
        <f>$F$28*(1-0.029+'[3]תוצר שנתי'!G35)</f>
        <v>1263.7856000000002</v>
      </c>
      <c r="G34" s="366">
        <f t="shared" si="8"/>
        <v>-0.10799999999999998</v>
      </c>
    </row>
    <row r="35" spans="1:28" ht="62" x14ac:dyDescent="0.3">
      <c r="A35" s="367" t="s">
        <v>240</v>
      </c>
      <c r="B35" s="361">
        <f>$B$28*(1-0.025+'[3]תוצר שנתי'!C36)</f>
        <v>2826.5628825074214</v>
      </c>
      <c r="C35" s="362">
        <f>B35/B28-1</f>
        <v>-0.1598861992844639</v>
      </c>
      <c r="D35" s="372">
        <f>$D$28*(1-0.023+'[3]תוצר שנתי'!E36)</f>
        <v>4048.5319855156426</v>
      </c>
      <c r="E35" s="368">
        <f>+D35/D28-1</f>
        <v>-0.15699490150637319</v>
      </c>
      <c r="F35" s="373">
        <f>$F$28*(1-0.029+'[3]תוצר שנתי'!G36)</f>
        <v>1178.8080526069377</v>
      </c>
      <c r="G35" s="368">
        <f>+F35/F28-1</f>
        <v>-0.16797850606512033</v>
      </c>
    </row>
    <row r="36" spans="1:28" ht="23.25" customHeight="1" x14ac:dyDescent="0.3">
      <c r="A36" s="367" t="s">
        <v>241</v>
      </c>
      <c r="B36" s="361"/>
      <c r="C36" s="362">
        <v>-0.20300000000000001</v>
      </c>
      <c r="D36" s="372"/>
      <c r="E36" s="368">
        <v>-0.20899999999999999</v>
      </c>
      <c r="F36" s="373"/>
      <c r="G36" s="368"/>
    </row>
    <row r="38" spans="1:28" ht="23.25" customHeight="1" x14ac:dyDescent="0.3"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4"/>
    </row>
    <row r="39" spans="1:28" ht="23.25" customHeight="1" x14ac:dyDescent="0.3"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</row>
    <row r="40" spans="1:28" ht="23.25" customHeight="1" x14ac:dyDescent="0.3">
      <c r="E40" s="374"/>
      <c r="F40" s="374"/>
      <c r="G40" s="374"/>
      <c r="H40" s="374"/>
      <c r="I40" s="374"/>
      <c r="J40" s="374"/>
      <c r="K40" s="374"/>
      <c r="L40" s="374"/>
      <c r="M40" s="374"/>
      <c r="N40" s="374"/>
      <c r="O40" s="374"/>
    </row>
    <row r="41" spans="1:28" ht="23.25" customHeight="1" x14ac:dyDescent="0.3"/>
    <row r="42" spans="1:28" ht="23.25" customHeight="1" x14ac:dyDescent="0.3"/>
    <row r="43" spans="1:28" ht="23.25" customHeight="1" x14ac:dyDescent="0.3"/>
    <row r="44" spans="1:28" ht="23.25" customHeight="1" x14ac:dyDescent="0.3"/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DD2E-B9A8-4729-8930-0D7FBFF01E68}">
  <dimension ref="A1:AB59"/>
  <sheetViews>
    <sheetView rightToLeft="1" topLeftCell="A22" zoomScale="47" workbookViewId="0">
      <selection activeCell="B49" sqref="B49"/>
    </sheetView>
  </sheetViews>
  <sheetFormatPr defaultRowHeight="14" x14ac:dyDescent="0.3"/>
  <cols>
    <col min="1" max="2" width="14.5" customWidth="1"/>
    <col min="3" max="4" width="16" customWidth="1"/>
    <col min="5" max="6" width="17.83203125" customWidth="1"/>
    <col min="7" max="7" width="31.5" customWidth="1"/>
    <col min="8" max="8" width="13.58203125" customWidth="1"/>
    <col min="9" max="9" width="16.08203125" customWidth="1"/>
    <col min="10" max="19" width="9.58203125" customWidth="1"/>
    <col min="20" max="20" width="11.5" customWidth="1"/>
    <col min="21" max="21" width="14.4140625" customWidth="1"/>
    <col min="22" max="22" width="10.25" customWidth="1"/>
    <col min="23" max="23" width="0.1640625" customWidth="1"/>
  </cols>
  <sheetData>
    <row r="1" spans="1:20" ht="21" customHeight="1" thickBot="1" x14ac:dyDescent="0.35">
      <c r="A1" s="433" t="s">
        <v>38</v>
      </c>
      <c r="B1" s="434"/>
      <c r="C1" s="434"/>
      <c r="D1" s="434"/>
      <c r="E1" s="434"/>
      <c r="F1" s="434"/>
      <c r="G1" s="435"/>
      <c r="H1" s="439" t="s">
        <v>39</v>
      </c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1"/>
    </row>
    <row r="2" spans="1:20" ht="39.75" customHeight="1" thickBot="1" x14ac:dyDescent="0.35">
      <c r="A2" s="436"/>
      <c r="B2" s="437"/>
      <c r="C2" s="437"/>
      <c r="D2" s="437"/>
      <c r="E2" s="437"/>
      <c r="F2" s="437"/>
      <c r="G2" s="438"/>
      <c r="H2" s="79" t="s">
        <v>40</v>
      </c>
      <c r="I2" s="80" t="s">
        <v>41</v>
      </c>
      <c r="J2" s="80" t="s">
        <v>42</v>
      </c>
      <c r="K2" s="80" t="s">
        <v>43</v>
      </c>
      <c r="L2" s="80" t="s">
        <v>44</v>
      </c>
      <c r="M2" s="80" t="s">
        <v>45</v>
      </c>
      <c r="N2" s="80" t="s">
        <v>46</v>
      </c>
      <c r="O2" s="80" t="s">
        <v>47</v>
      </c>
      <c r="P2" s="80" t="s">
        <v>48</v>
      </c>
      <c r="Q2" s="80" t="s">
        <v>49</v>
      </c>
      <c r="R2" s="80" t="s">
        <v>50</v>
      </c>
      <c r="S2" s="80" t="s">
        <v>51</v>
      </c>
      <c r="T2" s="81" t="s">
        <v>52</v>
      </c>
    </row>
    <row r="3" spans="1:20" ht="15.75" customHeight="1" x14ac:dyDescent="0.3">
      <c r="A3" s="82" t="s">
        <v>53</v>
      </c>
      <c r="B3" s="83" t="s">
        <v>242</v>
      </c>
      <c r="C3" s="84" t="s">
        <v>54</v>
      </c>
      <c r="D3" s="84" t="s">
        <v>13</v>
      </c>
      <c r="E3" s="85" t="s">
        <v>55</v>
      </c>
      <c r="F3" s="85" t="s">
        <v>13</v>
      </c>
      <c r="G3" s="85" t="s">
        <v>56</v>
      </c>
      <c r="H3" s="86">
        <v>115.1</v>
      </c>
      <c r="I3" s="87">
        <v>151.9</v>
      </c>
      <c r="J3" s="87">
        <v>42.3</v>
      </c>
      <c r="K3" s="87"/>
      <c r="L3" s="87"/>
      <c r="M3" s="87"/>
      <c r="N3" s="87"/>
      <c r="O3" s="87"/>
      <c r="P3" s="87"/>
      <c r="Q3" s="87"/>
      <c r="R3" s="87"/>
      <c r="S3" s="87"/>
      <c r="T3" s="88">
        <f>SUM(H3:S3)</f>
        <v>309.3</v>
      </c>
    </row>
    <row r="4" spans="1:20" ht="15.75" customHeight="1" x14ac:dyDescent="0.3">
      <c r="A4" s="82"/>
      <c r="B4" s="83"/>
      <c r="C4" s="84"/>
      <c r="D4" s="84"/>
      <c r="E4" s="85"/>
      <c r="F4" s="85"/>
      <c r="G4" s="85" t="s">
        <v>57</v>
      </c>
      <c r="H4" s="86">
        <v>158.69999999999999</v>
      </c>
      <c r="I4" s="87">
        <v>99.2</v>
      </c>
      <c r="J4" s="87">
        <v>51.3</v>
      </c>
      <c r="K4" s="87"/>
      <c r="L4" s="87"/>
      <c r="M4" s="87"/>
      <c r="N4" s="87"/>
      <c r="O4" s="87"/>
      <c r="P4" s="87"/>
      <c r="Q4" s="87"/>
      <c r="R4" s="87"/>
      <c r="S4" s="87"/>
      <c r="T4" s="88">
        <f t="shared" ref="T4:T48" si="0">SUM(H4:S4)</f>
        <v>309.2</v>
      </c>
    </row>
    <row r="5" spans="1:20" ht="15.75" customHeight="1" x14ac:dyDescent="0.3">
      <c r="A5" s="82"/>
      <c r="B5" s="83"/>
      <c r="C5" s="84"/>
      <c r="D5" s="84"/>
      <c r="E5" s="85"/>
      <c r="F5" s="85"/>
      <c r="G5" s="85" t="s">
        <v>58</v>
      </c>
      <c r="H5" s="86">
        <v>73.5</v>
      </c>
      <c r="I5" s="87">
        <v>71</v>
      </c>
      <c r="J5" s="87">
        <v>37.9</v>
      </c>
      <c r="K5" s="87"/>
      <c r="L5" s="87"/>
      <c r="M5" s="87"/>
      <c r="N5" s="87"/>
      <c r="O5" s="87"/>
      <c r="P5" s="87"/>
      <c r="Q5" s="87"/>
      <c r="R5" s="87"/>
      <c r="S5" s="87"/>
      <c r="T5" s="88">
        <f t="shared" si="0"/>
        <v>182.4</v>
      </c>
    </row>
    <row r="6" spans="1:20" ht="15.75" customHeight="1" x14ac:dyDescent="0.3">
      <c r="A6" s="82"/>
      <c r="B6" s="83"/>
      <c r="C6" s="84"/>
      <c r="D6" s="84"/>
      <c r="E6" s="85"/>
      <c r="F6" s="85"/>
      <c r="G6" s="85" t="s">
        <v>59</v>
      </c>
      <c r="H6" s="86">
        <v>0.9</v>
      </c>
      <c r="I6" s="87">
        <v>0.4</v>
      </c>
      <c r="J6" s="87">
        <v>0.4</v>
      </c>
      <c r="K6" s="87"/>
      <c r="L6" s="87"/>
      <c r="M6" s="87"/>
      <c r="N6" s="87"/>
      <c r="O6" s="87"/>
      <c r="P6" s="87"/>
      <c r="Q6" s="87"/>
      <c r="R6" s="87"/>
      <c r="S6" s="87"/>
      <c r="T6" s="88">
        <f t="shared" si="0"/>
        <v>1.7000000000000002</v>
      </c>
    </row>
    <row r="7" spans="1:20" ht="15.75" customHeight="1" x14ac:dyDescent="0.3">
      <c r="A7" s="82"/>
      <c r="B7" s="83"/>
      <c r="C7" s="84"/>
      <c r="D7" s="84"/>
      <c r="E7" s="85"/>
      <c r="F7" s="85"/>
      <c r="G7" s="85" t="s">
        <v>60</v>
      </c>
      <c r="H7" s="86">
        <v>18.399999999999999</v>
      </c>
      <c r="I7" s="87">
        <v>16.100000000000001</v>
      </c>
      <c r="J7" s="87">
        <v>13.8</v>
      </c>
      <c r="K7" s="87"/>
      <c r="L7" s="87"/>
      <c r="M7" s="87"/>
      <c r="N7" s="87"/>
      <c r="O7" s="87"/>
      <c r="P7" s="87"/>
      <c r="Q7" s="87"/>
      <c r="R7" s="87"/>
      <c r="S7" s="87"/>
      <c r="T7" s="88">
        <f t="shared" si="0"/>
        <v>48.3</v>
      </c>
    </row>
    <row r="8" spans="1:20" ht="15.75" customHeight="1" x14ac:dyDescent="0.3">
      <c r="A8" s="82"/>
      <c r="B8" s="83"/>
      <c r="C8" s="84"/>
      <c r="D8" s="84"/>
      <c r="E8" s="85"/>
      <c r="F8" s="85"/>
      <c r="G8" s="89" t="s">
        <v>61</v>
      </c>
      <c r="H8" s="90">
        <v>9.6999999999999993</v>
      </c>
      <c r="I8" s="91">
        <v>0.6</v>
      </c>
      <c r="J8" s="91">
        <v>0.3</v>
      </c>
      <c r="K8" s="91"/>
      <c r="L8" s="91"/>
      <c r="M8" s="91"/>
      <c r="N8" s="91"/>
      <c r="O8" s="91"/>
      <c r="P8" s="91"/>
      <c r="Q8" s="91"/>
      <c r="R8" s="91"/>
      <c r="S8" s="91"/>
      <c r="T8" s="88">
        <f t="shared" si="0"/>
        <v>10.6</v>
      </c>
    </row>
    <row r="9" spans="1:20" ht="17.25" customHeight="1" thickBot="1" x14ac:dyDescent="0.35">
      <c r="A9" s="82"/>
      <c r="B9" s="83"/>
      <c r="C9" s="84"/>
      <c r="D9" s="84"/>
      <c r="E9" s="92"/>
      <c r="F9" s="92"/>
      <c r="G9" s="93" t="s">
        <v>62</v>
      </c>
      <c r="H9" s="94">
        <f>SUM(H3:H8)</f>
        <v>376.2999999999999</v>
      </c>
      <c r="I9" s="95">
        <f t="shared" ref="I9:S9" si="1">SUM(I3:I8)</f>
        <v>339.20000000000005</v>
      </c>
      <c r="J9" s="95">
        <f t="shared" si="1"/>
        <v>146.00000000000003</v>
      </c>
      <c r="K9" s="95">
        <f t="shared" si="1"/>
        <v>0</v>
      </c>
      <c r="L9" s="95">
        <f t="shared" si="1"/>
        <v>0</v>
      </c>
      <c r="M9" s="95">
        <f t="shared" si="1"/>
        <v>0</v>
      </c>
      <c r="N9" s="95">
        <f t="shared" si="1"/>
        <v>0</v>
      </c>
      <c r="O9" s="95">
        <f t="shared" si="1"/>
        <v>0</v>
      </c>
      <c r="P9" s="95">
        <f t="shared" si="1"/>
        <v>0</v>
      </c>
      <c r="Q9" s="95">
        <f t="shared" si="1"/>
        <v>0</v>
      </c>
      <c r="R9" s="95">
        <f t="shared" si="1"/>
        <v>0</v>
      </c>
      <c r="S9" s="95">
        <f t="shared" si="1"/>
        <v>0</v>
      </c>
      <c r="T9" s="96">
        <f t="shared" si="0"/>
        <v>861.5</v>
      </c>
    </row>
    <row r="10" spans="1:20" ht="15.75" customHeight="1" x14ac:dyDescent="0.3">
      <c r="A10" s="82"/>
      <c r="B10" s="83"/>
      <c r="C10" s="84"/>
      <c r="D10" s="84"/>
      <c r="E10" s="85" t="s">
        <v>63</v>
      </c>
      <c r="F10" s="85" t="s">
        <v>13</v>
      </c>
      <c r="G10" s="85" t="s">
        <v>64</v>
      </c>
      <c r="H10" s="86">
        <v>111.7</v>
      </c>
      <c r="I10" s="87">
        <v>96.5</v>
      </c>
      <c r="J10" s="87">
        <v>86.5</v>
      </c>
      <c r="K10" s="87"/>
      <c r="L10" s="87"/>
      <c r="M10" s="87"/>
      <c r="N10" s="87"/>
      <c r="O10" s="87"/>
      <c r="P10" s="87"/>
      <c r="Q10" s="87"/>
      <c r="R10" s="87"/>
      <c r="S10" s="87"/>
      <c r="T10" s="88">
        <f t="shared" si="0"/>
        <v>294.7</v>
      </c>
    </row>
    <row r="11" spans="1:20" ht="15.75" customHeight="1" x14ac:dyDescent="0.3">
      <c r="A11" s="82"/>
      <c r="B11" s="83"/>
      <c r="C11" s="84"/>
      <c r="D11" s="84"/>
      <c r="E11" s="85"/>
      <c r="F11" s="85"/>
      <c r="G11" s="89" t="s">
        <v>65</v>
      </c>
      <c r="H11" s="90">
        <v>0.5</v>
      </c>
      <c r="I11" s="91">
        <v>40.6</v>
      </c>
      <c r="J11" s="91">
        <v>0.1</v>
      </c>
      <c r="K11" s="91"/>
      <c r="L11" s="91"/>
      <c r="M11" s="91"/>
      <c r="N11" s="91"/>
      <c r="O11" s="91"/>
      <c r="P11" s="91"/>
      <c r="Q11" s="91"/>
      <c r="R11" s="91"/>
      <c r="S11" s="91"/>
      <c r="T11" s="97">
        <f t="shared" si="0"/>
        <v>41.2</v>
      </c>
    </row>
    <row r="12" spans="1:20" ht="17.25" customHeight="1" thickBot="1" x14ac:dyDescent="0.35">
      <c r="A12" s="82"/>
      <c r="B12" s="83"/>
      <c r="C12" s="84"/>
      <c r="D12" s="84"/>
      <c r="E12" s="92"/>
      <c r="F12" s="92"/>
      <c r="G12" s="93" t="s">
        <v>66</v>
      </c>
      <c r="H12" s="98">
        <f>SUM(H10:H11)</f>
        <v>112.2</v>
      </c>
      <c r="I12" s="99">
        <f t="shared" ref="I12:S12" si="2">SUM(I10:I11)</f>
        <v>137.1</v>
      </c>
      <c r="J12" s="99">
        <f t="shared" si="2"/>
        <v>86.6</v>
      </c>
      <c r="K12" s="99">
        <f t="shared" si="2"/>
        <v>0</v>
      </c>
      <c r="L12" s="99">
        <f t="shared" si="2"/>
        <v>0</v>
      </c>
      <c r="M12" s="99">
        <f t="shared" si="2"/>
        <v>0</v>
      </c>
      <c r="N12" s="99">
        <f t="shared" si="2"/>
        <v>0</v>
      </c>
      <c r="O12" s="99">
        <f t="shared" si="2"/>
        <v>0</v>
      </c>
      <c r="P12" s="99">
        <f t="shared" si="2"/>
        <v>0</v>
      </c>
      <c r="Q12" s="99">
        <f t="shared" si="2"/>
        <v>0</v>
      </c>
      <c r="R12" s="99">
        <f t="shared" si="2"/>
        <v>0</v>
      </c>
      <c r="S12" s="99">
        <f t="shared" si="2"/>
        <v>0</v>
      </c>
      <c r="T12" s="100">
        <f t="shared" si="0"/>
        <v>335.9</v>
      </c>
    </row>
    <row r="13" spans="1:20" ht="15.75" customHeight="1" x14ac:dyDescent="0.3">
      <c r="A13" s="82"/>
      <c r="B13" s="83"/>
      <c r="C13" s="84"/>
      <c r="D13" s="84"/>
      <c r="E13" s="85" t="s">
        <v>67</v>
      </c>
      <c r="F13" s="101" t="s">
        <v>13</v>
      </c>
      <c r="G13" s="85" t="s">
        <v>68</v>
      </c>
      <c r="H13" s="86">
        <v>-30</v>
      </c>
      <c r="I13" s="87">
        <v>-50</v>
      </c>
      <c r="J13" s="87">
        <v>-25</v>
      </c>
      <c r="K13" s="87"/>
      <c r="L13" s="87"/>
      <c r="M13" s="87"/>
      <c r="N13" s="87"/>
      <c r="O13" s="87"/>
      <c r="P13" s="87"/>
      <c r="Q13" s="87"/>
      <c r="R13" s="87"/>
      <c r="S13" s="87"/>
      <c r="T13" s="88">
        <f t="shared" si="0"/>
        <v>-105</v>
      </c>
    </row>
    <row r="14" spans="1:20" ht="15.75" customHeight="1" x14ac:dyDescent="0.3">
      <c r="A14" s="82"/>
      <c r="B14" s="83"/>
      <c r="C14" s="84"/>
      <c r="D14" s="84"/>
      <c r="E14" s="85"/>
      <c r="F14" s="85"/>
      <c r="G14" s="89" t="s">
        <v>69</v>
      </c>
      <c r="H14" s="90">
        <v>-4.7</v>
      </c>
      <c r="I14" s="91">
        <v>-1.5</v>
      </c>
      <c r="J14" s="91">
        <v>-34.1</v>
      </c>
      <c r="K14" s="91"/>
      <c r="L14" s="91"/>
      <c r="M14" s="91"/>
      <c r="N14" s="91"/>
      <c r="O14" s="91"/>
      <c r="P14" s="91"/>
      <c r="Q14" s="91"/>
      <c r="R14" s="91"/>
      <c r="S14" s="91"/>
      <c r="T14" s="97">
        <f t="shared" si="0"/>
        <v>-40.300000000000004</v>
      </c>
    </row>
    <row r="15" spans="1:20" ht="17.25" customHeight="1" thickBot="1" x14ac:dyDescent="0.35">
      <c r="A15" s="82"/>
      <c r="B15" s="83"/>
      <c r="C15" s="84"/>
      <c r="D15" s="84"/>
      <c r="E15" s="92"/>
      <c r="F15" s="92"/>
      <c r="G15" s="93" t="s">
        <v>70</v>
      </c>
      <c r="H15" s="99">
        <f t="shared" ref="H15:S15" si="3">SUM(H13:H14)</f>
        <v>-34.700000000000003</v>
      </c>
      <c r="I15" s="99">
        <f t="shared" si="3"/>
        <v>-51.5</v>
      </c>
      <c r="J15" s="99">
        <f t="shared" si="3"/>
        <v>-59.1</v>
      </c>
      <c r="K15" s="99">
        <f t="shared" si="3"/>
        <v>0</v>
      </c>
      <c r="L15" s="99">
        <f t="shared" si="3"/>
        <v>0</v>
      </c>
      <c r="M15" s="99">
        <f t="shared" si="3"/>
        <v>0</v>
      </c>
      <c r="N15" s="99">
        <f t="shared" si="3"/>
        <v>0</v>
      </c>
      <c r="O15" s="99">
        <f t="shared" si="3"/>
        <v>0</v>
      </c>
      <c r="P15" s="99">
        <f t="shared" si="3"/>
        <v>0</v>
      </c>
      <c r="Q15" s="99">
        <f t="shared" si="3"/>
        <v>0</v>
      </c>
      <c r="R15" s="99">
        <f t="shared" si="3"/>
        <v>0</v>
      </c>
      <c r="S15" s="99">
        <f t="shared" si="3"/>
        <v>0</v>
      </c>
      <c r="T15" s="100">
        <f t="shared" si="0"/>
        <v>-145.30000000000001</v>
      </c>
    </row>
    <row r="16" spans="1:20" ht="16.5" customHeight="1" thickBot="1" x14ac:dyDescent="0.35">
      <c r="A16" s="82"/>
      <c r="B16" s="83"/>
      <c r="C16" s="84"/>
      <c r="D16" s="84"/>
      <c r="E16" s="102" t="s">
        <v>71</v>
      </c>
      <c r="F16" s="102" t="s">
        <v>13</v>
      </c>
      <c r="G16" s="102"/>
      <c r="H16" s="86">
        <v>109.2</v>
      </c>
      <c r="I16" s="87">
        <v>30.2</v>
      </c>
      <c r="J16" s="87">
        <v>10.9</v>
      </c>
      <c r="K16" s="87"/>
      <c r="L16" s="87"/>
      <c r="M16" s="87"/>
      <c r="N16" s="87"/>
      <c r="O16" s="87"/>
      <c r="P16" s="87"/>
      <c r="Q16" s="87"/>
      <c r="R16" s="87"/>
      <c r="S16" s="103"/>
      <c r="T16" s="88">
        <f t="shared" si="0"/>
        <v>150.30000000000001</v>
      </c>
    </row>
    <row r="17" spans="1:20" ht="17.25" customHeight="1" thickBot="1" x14ac:dyDescent="0.35">
      <c r="A17" s="82"/>
      <c r="B17" s="83"/>
      <c r="C17" s="104"/>
      <c r="D17" s="104"/>
      <c r="E17" s="105" t="s">
        <v>72</v>
      </c>
      <c r="F17" s="105" t="s">
        <v>13</v>
      </c>
      <c r="G17" s="105"/>
      <c r="H17" s="106">
        <f>SUM(H9,H12,H15,H16)</f>
        <v>562.99999999999989</v>
      </c>
      <c r="I17" s="107">
        <f t="shared" ref="I17:S17" si="4">SUM(I9,I12,I15,I16)</f>
        <v>455.00000000000006</v>
      </c>
      <c r="J17" s="107">
        <f t="shared" si="4"/>
        <v>184.40000000000003</v>
      </c>
      <c r="K17" s="107">
        <f t="shared" si="4"/>
        <v>0</v>
      </c>
      <c r="L17" s="107">
        <f t="shared" si="4"/>
        <v>0</v>
      </c>
      <c r="M17" s="108">
        <f t="shared" si="4"/>
        <v>0</v>
      </c>
      <c r="N17" s="107">
        <f t="shared" si="4"/>
        <v>0</v>
      </c>
      <c r="O17" s="107">
        <f t="shared" si="4"/>
        <v>0</v>
      </c>
      <c r="P17" s="107">
        <f t="shared" si="4"/>
        <v>0</v>
      </c>
      <c r="Q17" s="107">
        <f t="shared" si="4"/>
        <v>0</v>
      </c>
      <c r="R17" s="107">
        <f t="shared" si="4"/>
        <v>0</v>
      </c>
      <c r="S17" s="107">
        <f t="shared" si="4"/>
        <v>0</v>
      </c>
      <c r="T17" s="109">
        <f t="shared" si="0"/>
        <v>1202.4000000000001</v>
      </c>
    </row>
    <row r="18" spans="1:20" ht="15.75" customHeight="1" x14ac:dyDescent="0.3">
      <c r="A18" s="82"/>
      <c r="B18" s="83"/>
      <c r="C18" s="110" t="s">
        <v>73</v>
      </c>
      <c r="D18" s="110" t="s">
        <v>13</v>
      </c>
      <c r="E18" s="111"/>
      <c r="F18" s="111" t="s">
        <v>13</v>
      </c>
      <c r="G18" s="111" t="s">
        <v>58</v>
      </c>
      <c r="H18" s="86">
        <v>314.3</v>
      </c>
      <c r="I18" s="87">
        <v>330.9</v>
      </c>
      <c r="J18" s="87">
        <v>300.60000000000002</v>
      </c>
      <c r="K18" s="87"/>
      <c r="L18" s="87"/>
      <c r="M18" s="87"/>
      <c r="N18" s="87"/>
      <c r="O18" s="87"/>
      <c r="P18" s="87"/>
      <c r="Q18" s="87"/>
      <c r="R18" s="87"/>
      <c r="S18" s="87"/>
      <c r="T18" s="88">
        <f t="shared" si="0"/>
        <v>945.80000000000007</v>
      </c>
    </row>
    <row r="19" spans="1:20" ht="15.75" customHeight="1" x14ac:dyDescent="0.3">
      <c r="A19" s="82"/>
      <c r="B19" s="83"/>
      <c r="C19" s="112"/>
      <c r="D19" s="112"/>
      <c r="E19" s="85"/>
      <c r="F19" s="85"/>
      <c r="G19" s="85" t="s">
        <v>57</v>
      </c>
      <c r="H19" s="86">
        <v>168.6</v>
      </c>
      <c r="I19" s="87">
        <v>187.6</v>
      </c>
      <c r="J19" s="87">
        <v>183.4</v>
      </c>
      <c r="K19" s="87"/>
      <c r="L19" s="87"/>
      <c r="M19" s="87"/>
      <c r="N19" s="87"/>
      <c r="O19" s="87"/>
      <c r="P19" s="87"/>
      <c r="Q19" s="87"/>
      <c r="R19" s="87"/>
      <c r="S19" s="87"/>
      <c r="T19" s="88">
        <f t="shared" si="0"/>
        <v>539.6</v>
      </c>
    </row>
    <row r="20" spans="1:20" ht="15.75" customHeight="1" x14ac:dyDescent="0.3">
      <c r="A20" s="82"/>
      <c r="B20" s="83"/>
      <c r="C20" s="112"/>
      <c r="D20" s="112"/>
      <c r="E20" s="85"/>
      <c r="F20" s="85"/>
      <c r="G20" s="85" t="s">
        <v>74</v>
      </c>
      <c r="H20" s="86">
        <v>1.8</v>
      </c>
      <c r="I20" s="87">
        <v>-3.9</v>
      </c>
      <c r="J20" s="87">
        <v>1.6</v>
      </c>
      <c r="K20" s="87"/>
      <c r="L20" s="87"/>
      <c r="M20" s="87"/>
      <c r="N20" s="87"/>
      <c r="O20" s="87"/>
      <c r="P20" s="87"/>
      <c r="Q20" s="87"/>
      <c r="R20" s="87"/>
      <c r="S20" s="87"/>
      <c r="T20" s="88">
        <f t="shared" si="0"/>
        <v>-0.49999999999999956</v>
      </c>
    </row>
    <row r="21" spans="1:20" ht="15.75" customHeight="1" x14ac:dyDescent="0.3">
      <c r="A21" s="82"/>
      <c r="B21" s="83"/>
      <c r="C21" s="112"/>
      <c r="D21" s="112"/>
      <c r="E21" s="85"/>
      <c r="F21" s="85"/>
      <c r="G21" s="85" t="s">
        <v>75</v>
      </c>
      <c r="H21" s="86">
        <v>215.8</v>
      </c>
      <c r="I21" s="87">
        <v>231.5</v>
      </c>
      <c r="J21" s="87">
        <v>205.1</v>
      </c>
      <c r="K21" s="87"/>
      <c r="L21" s="87"/>
      <c r="M21" s="87"/>
      <c r="N21" s="87"/>
      <c r="O21" s="87"/>
      <c r="P21" s="87"/>
      <c r="Q21" s="87"/>
      <c r="R21" s="87"/>
      <c r="S21" s="87"/>
      <c r="T21" s="88">
        <f t="shared" si="0"/>
        <v>652.4</v>
      </c>
    </row>
    <row r="22" spans="1:20" ht="15.75" customHeight="1" x14ac:dyDescent="0.3">
      <c r="A22" s="82"/>
      <c r="B22" s="83"/>
      <c r="C22" s="112"/>
      <c r="D22" s="112"/>
      <c r="E22" s="85"/>
      <c r="F22" s="85"/>
      <c r="G22" s="85" t="s">
        <v>56</v>
      </c>
      <c r="H22" s="86">
        <v>0</v>
      </c>
      <c r="I22" s="87">
        <v>0</v>
      </c>
      <c r="J22" s="87">
        <v>27</v>
      </c>
      <c r="K22" s="87"/>
      <c r="L22" s="87"/>
      <c r="M22" s="87"/>
      <c r="N22" s="87"/>
      <c r="O22" s="87"/>
      <c r="P22" s="87"/>
      <c r="Q22" s="87"/>
      <c r="R22" s="87"/>
      <c r="S22" s="87"/>
      <c r="T22" s="88">
        <f t="shared" si="0"/>
        <v>27</v>
      </c>
    </row>
    <row r="23" spans="1:20" ht="16.5" customHeight="1" thickBot="1" x14ac:dyDescent="0.35">
      <c r="A23" s="82"/>
      <c r="B23" s="83"/>
      <c r="C23" s="112"/>
      <c r="D23" s="112"/>
      <c r="E23" s="92"/>
      <c r="F23" s="92"/>
      <c r="G23" s="92" t="s">
        <v>69</v>
      </c>
      <c r="H23" s="113">
        <v>0</v>
      </c>
      <c r="I23" s="114">
        <v>0</v>
      </c>
      <c r="J23" s="114">
        <v>0</v>
      </c>
      <c r="K23" s="114"/>
      <c r="L23" s="114"/>
      <c r="M23" s="114"/>
      <c r="N23" s="114"/>
      <c r="O23" s="114"/>
      <c r="P23" s="114"/>
      <c r="Q23" s="114"/>
      <c r="R23" s="114"/>
      <c r="S23" s="114"/>
      <c r="T23" s="115">
        <f t="shared" si="0"/>
        <v>0</v>
      </c>
    </row>
    <row r="24" spans="1:20" ht="17.25" customHeight="1" thickBot="1" x14ac:dyDescent="0.35">
      <c r="A24" s="82"/>
      <c r="B24" s="83"/>
      <c r="C24" s="116"/>
      <c r="D24" s="116"/>
      <c r="E24" s="117" t="s">
        <v>76</v>
      </c>
      <c r="F24" s="117" t="s">
        <v>13</v>
      </c>
      <c r="G24" s="117"/>
      <c r="H24" s="98">
        <f>SUM(H18:H23)</f>
        <v>700.5</v>
      </c>
      <c r="I24" s="99">
        <f t="shared" ref="I24:S24" si="5">SUM(I18:I23)</f>
        <v>746.1</v>
      </c>
      <c r="J24" s="99">
        <f t="shared" si="5"/>
        <v>717.7</v>
      </c>
      <c r="K24" s="99">
        <f t="shared" si="5"/>
        <v>0</v>
      </c>
      <c r="L24" s="99">
        <f t="shared" si="5"/>
        <v>0</v>
      </c>
      <c r="M24" s="99">
        <f t="shared" si="5"/>
        <v>0</v>
      </c>
      <c r="N24" s="99">
        <f t="shared" si="5"/>
        <v>0</v>
      </c>
      <c r="O24" s="99">
        <f t="shared" si="5"/>
        <v>0</v>
      </c>
      <c r="P24" s="99">
        <f t="shared" si="5"/>
        <v>0</v>
      </c>
      <c r="Q24" s="99">
        <f t="shared" si="5"/>
        <v>0</v>
      </c>
      <c r="R24" s="99">
        <f t="shared" si="5"/>
        <v>0</v>
      </c>
      <c r="S24" s="99">
        <f t="shared" si="5"/>
        <v>0</v>
      </c>
      <c r="T24" s="100">
        <f t="shared" si="0"/>
        <v>2164.3000000000002</v>
      </c>
    </row>
    <row r="25" spans="1:20" ht="19.5" customHeight="1" thickBot="1" x14ac:dyDescent="0.35">
      <c r="A25" s="118"/>
      <c r="B25" s="119"/>
      <c r="C25" s="120" t="s">
        <v>77</v>
      </c>
      <c r="D25" s="120" t="s">
        <v>13</v>
      </c>
      <c r="E25" s="120"/>
      <c r="F25" s="120" t="s">
        <v>13</v>
      </c>
      <c r="G25" s="120"/>
      <c r="H25" s="98">
        <f>+H24+H17</f>
        <v>1263.5</v>
      </c>
      <c r="I25" s="99">
        <f t="shared" ref="I25:S25" si="6">+I24+I17</f>
        <v>1201.1000000000001</v>
      </c>
      <c r="J25" s="99">
        <f t="shared" si="6"/>
        <v>902.10000000000014</v>
      </c>
      <c r="K25" s="99">
        <f t="shared" si="6"/>
        <v>0</v>
      </c>
      <c r="L25" s="99">
        <f t="shared" si="6"/>
        <v>0</v>
      </c>
      <c r="M25" s="99">
        <f t="shared" si="6"/>
        <v>0</v>
      </c>
      <c r="N25" s="99">
        <f t="shared" si="6"/>
        <v>0</v>
      </c>
      <c r="O25" s="99">
        <f t="shared" si="6"/>
        <v>0</v>
      </c>
      <c r="P25" s="99">
        <f t="shared" si="6"/>
        <v>0</v>
      </c>
      <c r="Q25" s="99">
        <f t="shared" si="6"/>
        <v>0</v>
      </c>
      <c r="R25" s="99">
        <f t="shared" si="6"/>
        <v>0</v>
      </c>
      <c r="S25" s="99">
        <f t="shared" si="6"/>
        <v>0</v>
      </c>
      <c r="T25" s="100">
        <f t="shared" si="0"/>
        <v>3366.7000000000007</v>
      </c>
    </row>
    <row r="26" spans="1:20" ht="15.75" customHeight="1" x14ac:dyDescent="0.3">
      <c r="A26" s="442" t="s">
        <v>78</v>
      </c>
      <c r="B26" s="121" t="s">
        <v>242</v>
      </c>
      <c r="C26" s="445" t="s">
        <v>79</v>
      </c>
      <c r="D26" s="122" t="s">
        <v>13</v>
      </c>
      <c r="E26" s="123"/>
      <c r="F26" s="123" t="s">
        <v>13</v>
      </c>
      <c r="G26" s="124" t="s">
        <v>80</v>
      </c>
      <c r="H26" s="86">
        <v>533.20000000000005</v>
      </c>
      <c r="I26" s="87">
        <v>568.4</v>
      </c>
      <c r="J26" s="87">
        <v>563.9</v>
      </c>
      <c r="K26" s="87"/>
      <c r="L26" s="87"/>
      <c r="M26" s="87"/>
      <c r="N26" s="87"/>
      <c r="O26" s="87"/>
      <c r="P26" s="87"/>
      <c r="Q26" s="87"/>
      <c r="R26" s="87"/>
      <c r="S26" s="87"/>
      <c r="T26" s="88">
        <f t="shared" si="0"/>
        <v>1665.5</v>
      </c>
    </row>
    <row r="27" spans="1:20" ht="15.75" customHeight="1" x14ac:dyDescent="0.3">
      <c r="A27" s="443"/>
      <c r="B27" s="125"/>
      <c r="C27" s="446"/>
      <c r="D27" s="126"/>
      <c r="E27" s="127"/>
      <c r="F27" s="127"/>
      <c r="G27" s="128" t="s">
        <v>81</v>
      </c>
      <c r="H27" s="86">
        <v>55.2</v>
      </c>
      <c r="I27" s="87">
        <v>55.1</v>
      </c>
      <c r="J27" s="87">
        <v>54.9</v>
      </c>
      <c r="K27" s="87"/>
      <c r="L27" s="87"/>
      <c r="M27" s="87"/>
      <c r="N27" s="87"/>
      <c r="O27" s="87"/>
      <c r="P27" s="87"/>
      <c r="Q27" s="87"/>
      <c r="R27" s="87"/>
      <c r="S27" s="87"/>
      <c r="T27" s="88">
        <f t="shared" si="0"/>
        <v>165.20000000000002</v>
      </c>
    </row>
    <row r="28" spans="1:20" ht="15.75" customHeight="1" x14ac:dyDescent="0.3">
      <c r="A28" s="443"/>
      <c r="B28" s="125"/>
      <c r="C28" s="446"/>
      <c r="D28" s="126"/>
      <c r="E28" s="127"/>
      <c r="F28" s="127"/>
      <c r="G28" s="128" t="s">
        <v>82</v>
      </c>
      <c r="H28" s="86">
        <v>25.8</v>
      </c>
      <c r="I28" s="87">
        <v>94.5</v>
      </c>
      <c r="J28" s="87">
        <v>95.2</v>
      </c>
      <c r="K28" s="87"/>
      <c r="L28" s="87"/>
      <c r="M28" s="87"/>
      <c r="N28" s="87"/>
      <c r="O28" s="87"/>
      <c r="P28" s="87"/>
      <c r="Q28" s="87"/>
      <c r="R28" s="87"/>
      <c r="S28" s="87"/>
      <c r="T28" s="88">
        <f t="shared" si="0"/>
        <v>215.5</v>
      </c>
    </row>
    <row r="29" spans="1:20" ht="15.75" customHeight="1" x14ac:dyDescent="0.3">
      <c r="A29" s="443"/>
      <c r="B29" s="125"/>
      <c r="C29" s="446"/>
      <c r="D29" s="126"/>
      <c r="E29" s="127"/>
      <c r="F29" s="127"/>
      <c r="G29" s="128" t="s">
        <v>83</v>
      </c>
      <c r="H29" s="86">
        <v>160.9</v>
      </c>
      <c r="I29" s="87">
        <v>321.39999999999998</v>
      </c>
      <c r="J29" s="87">
        <v>329.6</v>
      </c>
      <c r="K29" s="87"/>
      <c r="L29" s="87"/>
      <c r="M29" s="87"/>
      <c r="N29" s="87"/>
      <c r="O29" s="87"/>
      <c r="P29" s="87"/>
      <c r="Q29" s="87"/>
      <c r="R29" s="87"/>
      <c r="S29" s="87"/>
      <c r="T29" s="88">
        <f t="shared" si="0"/>
        <v>811.9</v>
      </c>
    </row>
    <row r="30" spans="1:20" ht="15.75" customHeight="1" x14ac:dyDescent="0.3">
      <c r="A30" s="443"/>
      <c r="B30" s="125"/>
      <c r="C30" s="446"/>
      <c r="D30" s="126"/>
      <c r="E30" s="127"/>
      <c r="F30" s="127"/>
      <c r="G30" s="128" t="s">
        <v>84</v>
      </c>
      <c r="H30" s="86">
        <v>0</v>
      </c>
      <c r="I30" s="87">
        <v>0.2</v>
      </c>
      <c r="J30" s="87">
        <v>0.3</v>
      </c>
      <c r="K30" s="87"/>
      <c r="L30" s="87"/>
      <c r="M30" s="87"/>
      <c r="N30" s="87"/>
      <c r="O30" s="87"/>
      <c r="P30" s="87"/>
      <c r="Q30" s="87"/>
      <c r="R30" s="87"/>
      <c r="S30" s="87"/>
      <c r="T30" s="88">
        <f t="shared" si="0"/>
        <v>0.5</v>
      </c>
    </row>
    <row r="31" spans="1:20" ht="15.75" customHeight="1" x14ac:dyDescent="0.3">
      <c r="A31" s="443"/>
      <c r="B31" s="125"/>
      <c r="C31" s="446"/>
      <c r="D31" s="126"/>
      <c r="E31" s="127"/>
      <c r="F31" s="127"/>
      <c r="G31" s="128" t="s">
        <v>85</v>
      </c>
      <c r="H31" s="86">
        <v>18.100000000000001</v>
      </c>
      <c r="I31" s="87">
        <v>5.6</v>
      </c>
      <c r="J31" s="87">
        <v>1.8</v>
      </c>
      <c r="K31" s="87"/>
      <c r="L31" s="87"/>
      <c r="M31" s="87"/>
      <c r="N31" s="87"/>
      <c r="O31" s="87"/>
      <c r="P31" s="87"/>
      <c r="Q31" s="87"/>
      <c r="R31" s="87"/>
      <c r="S31" s="87"/>
      <c r="T31" s="88">
        <f t="shared" si="0"/>
        <v>25.500000000000004</v>
      </c>
    </row>
    <row r="32" spans="1:20" ht="15.75" customHeight="1" x14ac:dyDescent="0.3">
      <c r="A32" s="443"/>
      <c r="B32" s="125"/>
      <c r="C32" s="446"/>
      <c r="D32" s="126"/>
      <c r="E32" s="127"/>
      <c r="F32" s="127"/>
      <c r="G32" s="128" t="s">
        <v>86</v>
      </c>
      <c r="H32" s="86">
        <v>106.7</v>
      </c>
      <c r="I32" s="87">
        <v>123.2</v>
      </c>
      <c r="J32" s="87">
        <v>94.6</v>
      </c>
      <c r="K32" s="87"/>
      <c r="L32" s="87"/>
      <c r="M32" s="87"/>
      <c r="N32" s="87"/>
      <c r="O32" s="87"/>
      <c r="P32" s="87"/>
      <c r="Q32" s="87"/>
      <c r="R32" s="87"/>
      <c r="S32" s="87"/>
      <c r="T32" s="88">
        <f t="shared" si="0"/>
        <v>324.5</v>
      </c>
    </row>
    <row r="33" spans="1:20" ht="16.5" customHeight="1" thickBot="1" x14ac:dyDescent="0.35">
      <c r="A33" s="443"/>
      <c r="B33" s="125"/>
      <c r="C33" s="446"/>
      <c r="D33" s="126"/>
      <c r="E33" s="129"/>
      <c r="F33" s="129"/>
      <c r="G33" s="130" t="s">
        <v>87</v>
      </c>
      <c r="H33" s="113">
        <v>109.2</v>
      </c>
      <c r="I33" s="114">
        <v>30.2</v>
      </c>
      <c r="J33" s="114">
        <v>10.9</v>
      </c>
      <c r="K33" s="114"/>
      <c r="L33" s="114"/>
      <c r="M33" s="114"/>
      <c r="N33" s="114"/>
      <c r="O33" s="114"/>
      <c r="P33" s="114"/>
      <c r="Q33" s="114"/>
      <c r="R33" s="114"/>
      <c r="S33" s="114"/>
      <c r="T33" s="115">
        <f t="shared" si="0"/>
        <v>150.30000000000001</v>
      </c>
    </row>
    <row r="34" spans="1:20" ht="17.25" customHeight="1" thickBot="1" x14ac:dyDescent="0.35">
      <c r="A34" s="443"/>
      <c r="B34" s="125"/>
      <c r="C34" s="447"/>
      <c r="D34" s="131"/>
      <c r="E34" s="132" t="s">
        <v>88</v>
      </c>
      <c r="F34" s="132" t="s">
        <v>13</v>
      </c>
      <c r="G34" s="132"/>
      <c r="H34" s="98">
        <f>SUM(H26:H33)</f>
        <v>1009.1000000000001</v>
      </c>
      <c r="I34" s="99">
        <f t="shared" ref="I34:S34" si="7">SUM(I26:I33)</f>
        <v>1198.6000000000001</v>
      </c>
      <c r="J34" s="99">
        <f t="shared" si="7"/>
        <v>1151.1999999999998</v>
      </c>
      <c r="K34" s="99">
        <f t="shared" si="7"/>
        <v>0</v>
      </c>
      <c r="L34" s="99">
        <f t="shared" si="7"/>
        <v>0</v>
      </c>
      <c r="M34" s="99">
        <f t="shared" si="7"/>
        <v>0</v>
      </c>
      <c r="N34" s="99">
        <f t="shared" si="7"/>
        <v>0</v>
      </c>
      <c r="O34" s="99">
        <f t="shared" si="7"/>
        <v>0</v>
      </c>
      <c r="P34" s="99">
        <f t="shared" si="7"/>
        <v>0</v>
      </c>
      <c r="Q34" s="99">
        <f t="shared" si="7"/>
        <v>0</v>
      </c>
      <c r="R34" s="99">
        <f t="shared" si="7"/>
        <v>0</v>
      </c>
      <c r="S34" s="99">
        <f t="shared" si="7"/>
        <v>0</v>
      </c>
      <c r="T34" s="100">
        <f t="shared" si="0"/>
        <v>3358.9</v>
      </c>
    </row>
    <row r="35" spans="1:20" ht="28.5" customHeight="1" thickBot="1" x14ac:dyDescent="0.35">
      <c r="A35" s="443"/>
      <c r="B35" s="125"/>
      <c r="C35" s="133" t="s">
        <v>89</v>
      </c>
      <c r="D35" s="133" t="s">
        <v>13</v>
      </c>
      <c r="E35" s="132" t="s">
        <v>90</v>
      </c>
      <c r="F35" s="132" t="s">
        <v>13</v>
      </c>
      <c r="G35" s="132"/>
      <c r="H35" s="113">
        <v>6.3</v>
      </c>
      <c r="I35" s="114">
        <v>65.3</v>
      </c>
      <c r="J35" s="114">
        <v>76.400000000000006</v>
      </c>
      <c r="K35" s="114"/>
      <c r="L35" s="114"/>
      <c r="M35" s="114"/>
      <c r="N35" s="114"/>
      <c r="O35" s="114"/>
      <c r="P35" s="114"/>
      <c r="Q35" s="114"/>
      <c r="R35" s="114"/>
      <c r="S35" s="114"/>
      <c r="T35" s="115">
        <f t="shared" si="0"/>
        <v>148</v>
      </c>
    </row>
    <row r="36" spans="1:20" ht="33" customHeight="1" thickBot="1" x14ac:dyDescent="0.35">
      <c r="A36" s="443"/>
      <c r="B36" s="125"/>
      <c r="C36" s="133" t="s">
        <v>91</v>
      </c>
      <c r="D36" s="133" t="s">
        <v>13</v>
      </c>
      <c r="E36" s="132"/>
      <c r="F36" s="132" t="s">
        <v>13</v>
      </c>
      <c r="G36" s="132" t="s">
        <v>92</v>
      </c>
      <c r="H36" s="113">
        <v>46.9</v>
      </c>
      <c r="I36" s="114">
        <v>98.5</v>
      </c>
      <c r="J36" s="114">
        <v>94</v>
      </c>
      <c r="K36" s="114"/>
      <c r="L36" s="114"/>
      <c r="M36" s="114"/>
      <c r="N36" s="114"/>
      <c r="O36" s="114"/>
      <c r="P36" s="114"/>
      <c r="Q36" s="114"/>
      <c r="R36" s="114"/>
      <c r="S36" s="114"/>
      <c r="T36" s="115">
        <f t="shared" si="0"/>
        <v>239.4</v>
      </c>
    </row>
    <row r="37" spans="1:20" ht="19.5" customHeight="1" thickBot="1" x14ac:dyDescent="0.35">
      <c r="A37" s="444"/>
      <c r="B37" s="134"/>
      <c r="C37" s="133" t="s">
        <v>93</v>
      </c>
      <c r="D37" s="133" t="s">
        <v>13</v>
      </c>
      <c r="E37" s="133"/>
      <c r="F37" s="135" t="s">
        <v>13</v>
      </c>
      <c r="G37" s="133"/>
      <c r="H37" s="98">
        <f>+H35+H34+H36</f>
        <v>1062.3000000000002</v>
      </c>
      <c r="I37" s="99">
        <f t="shared" ref="I37:S37" si="8">+I35+I34+I36</f>
        <v>1362.4</v>
      </c>
      <c r="J37" s="99">
        <f t="shared" si="8"/>
        <v>1321.6</v>
      </c>
      <c r="K37" s="99">
        <f t="shared" si="8"/>
        <v>0</v>
      </c>
      <c r="L37" s="99">
        <f t="shared" si="8"/>
        <v>0</v>
      </c>
      <c r="M37" s="99">
        <f t="shared" si="8"/>
        <v>0</v>
      </c>
      <c r="N37" s="99">
        <f t="shared" si="8"/>
        <v>0</v>
      </c>
      <c r="O37" s="99">
        <f t="shared" si="8"/>
        <v>0</v>
      </c>
      <c r="P37" s="99">
        <f t="shared" si="8"/>
        <v>0</v>
      </c>
      <c r="Q37" s="99">
        <f t="shared" si="8"/>
        <v>0</v>
      </c>
      <c r="R37" s="99">
        <f t="shared" si="8"/>
        <v>0</v>
      </c>
      <c r="S37" s="99">
        <f t="shared" si="8"/>
        <v>0</v>
      </c>
      <c r="T37" s="100">
        <f t="shared" si="0"/>
        <v>3746.3</v>
      </c>
    </row>
    <row r="38" spans="1:20" ht="19.5" customHeight="1" thickBot="1" x14ac:dyDescent="0.35">
      <c r="A38" s="136"/>
      <c r="B38" s="137"/>
      <c r="C38" s="138" t="s">
        <v>94</v>
      </c>
      <c r="D38" s="139" t="s">
        <v>13</v>
      </c>
      <c r="E38" s="140"/>
      <c r="F38" s="140" t="s">
        <v>13</v>
      </c>
      <c r="G38" s="141" t="s">
        <v>95</v>
      </c>
      <c r="H38" s="98">
        <f>+H25-H37</f>
        <v>201.19999999999982</v>
      </c>
      <c r="I38" s="99">
        <f t="shared" ref="I38:S38" si="9">+I25-I37</f>
        <v>-161.29999999999995</v>
      </c>
      <c r="J38" s="99">
        <f t="shared" si="9"/>
        <v>-419.49999999999977</v>
      </c>
      <c r="K38" s="99">
        <f t="shared" si="9"/>
        <v>0</v>
      </c>
      <c r="L38" s="99">
        <f t="shared" si="9"/>
        <v>0</v>
      </c>
      <c r="M38" s="99">
        <f t="shared" si="9"/>
        <v>0</v>
      </c>
      <c r="N38" s="99">
        <f t="shared" si="9"/>
        <v>0</v>
      </c>
      <c r="O38" s="99">
        <f t="shared" si="9"/>
        <v>0</v>
      </c>
      <c r="P38" s="99">
        <f t="shared" si="9"/>
        <v>0</v>
      </c>
      <c r="Q38" s="99">
        <f t="shared" si="9"/>
        <v>0</v>
      </c>
      <c r="R38" s="99">
        <f t="shared" si="9"/>
        <v>0</v>
      </c>
      <c r="S38" s="99">
        <f t="shared" si="9"/>
        <v>0</v>
      </c>
      <c r="T38" s="100">
        <f t="shared" si="0"/>
        <v>-379.59999999999991</v>
      </c>
    </row>
    <row r="39" spans="1:20" ht="15.75" customHeight="1" x14ac:dyDescent="0.3">
      <c r="A39" s="448" t="s">
        <v>96</v>
      </c>
      <c r="B39" s="142" t="s">
        <v>242</v>
      </c>
      <c r="C39" s="451" t="s">
        <v>97</v>
      </c>
      <c r="D39" s="143" t="s">
        <v>13</v>
      </c>
      <c r="E39" s="144"/>
      <c r="F39" s="144" t="s">
        <v>13</v>
      </c>
      <c r="G39" s="144" t="s">
        <v>98</v>
      </c>
      <c r="H39" s="86">
        <v>0</v>
      </c>
      <c r="I39" s="87">
        <v>138.4</v>
      </c>
      <c r="J39" s="87">
        <v>108.1</v>
      </c>
      <c r="K39" s="87"/>
      <c r="L39" s="87"/>
      <c r="M39" s="87"/>
      <c r="N39" s="87"/>
      <c r="O39" s="87"/>
      <c r="P39" s="87"/>
      <c r="Q39" s="87"/>
      <c r="R39" s="87"/>
      <c r="S39" s="87"/>
      <c r="T39" s="88">
        <f t="shared" si="0"/>
        <v>246.5</v>
      </c>
    </row>
    <row r="40" spans="1:20" ht="16.5" customHeight="1" thickBot="1" x14ac:dyDescent="0.35">
      <c r="A40" s="449"/>
      <c r="B40" s="145"/>
      <c r="C40" s="452"/>
      <c r="D40" s="146"/>
      <c r="E40" s="147"/>
      <c r="F40" s="147"/>
      <c r="G40" s="147" t="s">
        <v>99</v>
      </c>
      <c r="H40" s="113">
        <v>1.7</v>
      </c>
      <c r="I40" s="114">
        <v>12.3</v>
      </c>
      <c r="J40" s="114">
        <v>17.600000000000001</v>
      </c>
      <c r="K40" s="114"/>
      <c r="L40" s="114"/>
      <c r="M40" s="114"/>
      <c r="N40" s="114"/>
      <c r="O40" s="114"/>
      <c r="P40" s="114"/>
      <c r="Q40" s="114"/>
      <c r="R40" s="114"/>
      <c r="S40" s="114"/>
      <c r="T40" s="115">
        <f t="shared" si="0"/>
        <v>31.6</v>
      </c>
    </row>
    <row r="41" spans="1:20" ht="17.25" customHeight="1" thickBot="1" x14ac:dyDescent="0.35">
      <c r="A41" s="449"/>
      <c r="B41" s="145"/>
      <c r="C41" s="453"/>
      <c r="D41" s="148"/>
      <c r="E41" s="149" t="s">
        <v>100</v>
      </c>
      <c r="F41" s="149" t="s">
        <v>13</v>
      </c>
      <c r="G41" s="149"/>
      <c r="H41" s="98">
        <f>+SUM(H39:H40)</f>
        <v>1.7</v>
      </c>
      <c r="I41" s="99">
        <f t="shared" ref="I41:S41" si="10">+SUM(I39:I40)</f>
        <v>150.70000000000002</v>
      </c>
      <c r="J41" s="99">
        <f t="shared" si="10"/>
        <v>125.69999999999999</v>
      </c>
      <c r="K41" s="99">
        <f t="shared" si="10"/>
        <v>0</v>
      </c>
      <c r="L41" s="99">
        <f t="shared" si="10"/>
        <v>0</v>
      </c>
      <c r="M41" s="99">
        <f t="shared" si="10"/>
        <v>0</v>
      </c>
      <c r="N41" s="99">
        <f t="shared" si="10"/>
        <v>0</v>
      </c>
      <c r="O41" s="99">
        <f t="shared" si="10"/>
        <v>0</v>
      </c>
      <c r="P41" s="99">
        <f t="shared" si="10"/>
        <v>0</v>
      </c>
      <c r="Q41" s="99">
        <f t="shared" si="10"/>
        <v>0</v>
      </c>
      <c r="R41" s="99">
        <f t="shared" si="10"/>
        <v>0</v>
      </c>
      <c r="S41" s="99">
        <f t="shared" si="10"/>
        <v>0</v>
      </c>
      <c r="T41" s="100">
        <f t="shared" si="0"/>
        <v>278.10000000000002</v>
      </c>
    </row>
    <row r="42" spans="1:20" ht="15.75" customHeight="1" x14ac:dyDescent="0.3">
      <c r="A42" s="449"/>
      <c r="B42" s="145"/>
      <c r="C42" s="451" t="s">
        <v>101</v>
      </c>
      <c r="D42" s="146" t="s">
        <v>13</v>
      </c>
      <c r="E42" s="150"/>
      <c r="F42" s="150" t="s">
        <v>13</v>
      </c>
      <c r="G42" s="151" t="s">
        <v>102</v>
      </c>
      <c r="H42" s="86">
        <v>-389.2</v>
      </c>
      <c r="I42" s="87">
        <v>-108.6</v>
      </c>
      <c r="J42" s="87">
        <v>38.700000000000003</v>
      </c>
      <c r="K42" s="87"/>
      <c r="L42" s="87"/>
      <c r="M42" s="87"/>
      <c r="N42" s="87"/>
      <c r="O42" s="87"/>
      <c r="P42" s="87"/>
      <c r="Q42" s="87"/>
      <c r="R42" s="87"/>
      <c r="S42" s="87"/>
      <c r="T42" s="88">
        <f t="shared" si="0"/>
        <v>-459.09999999999997</v>
      </c>
    </row>
    <row r="43" spans="1:20" ht="15.75" customHeight="1" x14ac:dyDescent="0.3">
      <c r="A43" s="449"/>
      <c r="B43" s="145"/>
      <c r="C43" s="452"/>
      <c r="D43" s="146"/>
      <c r="E43" s="150"/>
      <c r="F43" s="150"/>
      <c r="G43" s="151" t="s">
        <v>103</v>
      </c>
      <c r="H43" s="86">
        <v>225.5</v>
      </c>
      <c r="I43" s="87">
        <v>155.1</v>
      </c>
      <c r="J43" s="87">
        <v>153.30000000000001</v>
      </c>
      <c r="K43" s="87"/>
      <c r="L43" s="87"/>
      <c r="M43" s="87"/>
      <c r="N43" s="87"/>
      <c r="O43" s="87"/>
      <c r="P43" s="87"/>
      <c r="Q43" s="87"/>
      <c r="R43" s="87"/>
      <c r="S43" s="87"/>
      <c r="T43" s="88">
        <f t="shared" si="0"/>
        <v>533.90000000000009</v>
      </c>
    </row>
    <row r="44" spans="1:20" ht="20.5" x14ac:dyDescent="0.3">
      <c r="A44" s="449"/>
      <c r="B44" s="145"/>
      <c r="C44" s="452"/>
      <c r="D44" s="146"/>
      <c r="E44" s="150"/>
      <c r="F44" s="150"/>
      <c r="G44" s="151" t="s">
        <v>104</v>
      </c>
      <c r="H44" s="86">
        <v>41.9</v>
      </c>
      <c r="I44" s="87">
        <v>41.9</v>
      </c>
      <c r="J44" s="87">
        <v>-76.599999999999994</v>
      </c>
      <c r="K44" s="87"/>
      <c r="L44" s="87"/>
      <c r="M44" s="87"/>
      <c r="N44" s="87"/>
      <c r="O44" s="87"/>
      <c r="P44" s="87"/>
      <c r="Q44" s="87"/>
      <c r="R44" s="87"/>
      <c r="S44" s="87"/>
      <c r="T44" s="88">
        <f t="shared" si="0"/>
        <v>7.2000000000000028</v>
      </c>
    </row>
    <row r="45" spans="1:20" ht="20.5" x14ac:dyDescent="0.3">
      <c r="A45" s="449"/>
      <c r="B45" s="145"/>
      <c r="C45" s="452"/>
      <c r="D45" s="146"/>
      <c r="E45" s="150"/>
      <c r="F45" s="150"/>
      <c r="G45" s="151" t="s">
        <v>105</v>
      </c>
      <c r="H45" s="86">
        <v>2.9</v>
      </c>
      <c r="I45" s="87">
        <v>0.5</v>
      </c>
      <c r="J45" s="87">
        <v>27.5</v>
      </c>
      <c r="K45" s="87"/>
      <c r="L45" s="87"/>
      <c r="M45" s="87"/>
      <c r="N45" s="87"/>
      <c r="O45" s="87"/>
      <c r="P45" s="87"/>
      <c r="Q45" s="87"/>
      <c r="R45" s="87"/>
      <c r="S45" s="87"/>
      <c r="T45" s="88">
        <f t="shared" si="0"/>
        <v>30.9</v>
      </c>
    </row>
    <row r="46" spans="1:20" ht="21" thickBot="1" x14ac:dyDescent="0.35">
      <c r="A46" s="449"/>
      <c r="B46" s="145"/>
      <c r="C46" s="452"/>
      <c r="D46" s="146"/>
      <c r="E46" s="149"/>
      <c r="F46" s="149"/>
      <c r="G46" s="147" t="s">
        <v>106</v>
      </c>
      <c r="H46" s="113">
        <v>-0.3</v>
      </c>
      <c r="I46" s="114">
        <v>5.7</v>
      </c>
      <c r="J46" s="114">
        <v>-2.2000000000000002</v>
      </c>
      <c r="K46" s="114"/>
      <c r="L46" s="114"/>
      <c r="M46" s="114"/>
      <c r="N46" s="114"/>
      <c r="O46" s="114"/>
      <c r="P46" s="114"/>
      <c r="Q46" s="114"/>
      <c r="R46" s="114"/>
      <c r="S46" s="114"/>
      <c r="T46" s="115">
        <f t="shared" si="0"/>
        <v>3.2</v>
      </c>
    </row>
    <row r="47" spans="1:20" ht="21" customHeight="1" thickBot="1" x14ac:dyDescent="0.35">
      <c r="A47" s="449"/>
      <c r="B47" s="145"/>
      <c r="C47" s="453"/>
      <c r="D47" s="148"/>
      <c r="E47" s="152" t="s">
        <v>107</v>
      </c>
      <c r="F47" s="152" t="s">
        <v>13</v>
      </c>
      <c r="G47" s="152"/>
      <c r="H47" s="98">
        <f>+SUM(H42:H46)</f>
        <v>-119.19999999999997</v>
      </c>
      <c r="I47" s="99">
        <f t="shared" ref="I47:S47" si="11">+SUM(I42:I46)</f>
        <v>94.600000000000009</v>
      </c>
      <c r="J47" s="99">
        <f t="shared" si="11"/>
        <v>140.70000000000002</v>
      </c>
      <c r="K47" s="99">
        <f t="shared" si="11"/>
        <v>0</v>
      </c>
      <c r="L47" s="99">
        <f t="shared" si="11"/>
        <v>0</v>
      </c>
      <c r="M47" s="99">
        <f t="shared" si="11"/>
        <v>0</v>
      </c>
      <c r="N47" s="99">
        <f t="shared" si="11"/>
        <v>0</v>
      </c>
      <c r="O47" s="99">
        <f t="shared" si="11"/>
        <v>0</v>
      </c>
      <c r="P47" s="99">
        <f t="shared" si="11"/>
        <v>0</v>
      </c>
      <c r="Q47" s="99">
        <f t="shared" si="11"/>
        <v>0</v>
      </c>
      <c r="R47" s="99">
        <f t="shared" si="11"/>
        <v>0</v>
      </c>
      <c r="S47" s="99">
        <f t="shared" si="11"/>
        <v>0</v>
      </c>
      <c r="T47" s="100">
        <f t="shared" si="0"/>
        <v>116.10000000000005</v>
      </c>
    </row>
    <row r="48" spans="1:20" ht="21" customHeight="1" thickBot="1" x14ac:dyDescent="0.35">
      <c r="A48" s="450"/>
      <c r="B48" s="153"/>
      <c r="C48" s="154" t="s">
        <v>108</v>
      </c>
      <c r="D48" s="154" t="s">
        <v>13</v>
      </c>
      <c r="E48" s="154"/>
      <c r="F48" s="154" t="s">
        <v>13</v>
      </c>
      <c r="G48" s="154"/>
      <c r="H48" s="98">
        <f>+H47+H41</f>
        <v>-117.49999999999997</v>
      </c>
      <c r="I48" s="99">
        <f t="shared" ref="I48:S48" si="12">+I47+I41</f>
        <v>245.3</v>
      </c>
      <c r="J48" s="99">
        <f t="shared" si="12"/>
        <v>266.39999999999998</v>
      </c>
      <c r="K48" s="99">
        <f t="shared" si="12"/>
        <v>0</v>
      </c>
      <c r="L48" s="99">
        <f t="shared" si="12"/>
        <v>0</v>
      </c>
      <c r="M48" s="99">
        <f t="shared" si="12"/>
        <v>0</v>
      </c>
      <c r="N48" s="99">
        <f t="shared" si="12"/>
        <v>0</v>
      </c>
      <c r="O48" s="99">
        <f t="shared" si="12"/>
        <v>0</v>
      </c>
      <c r="P48" s="99">
        <f t="shared" si="12"/>
        <v>0</v>
      </c>
      <c r="Q48" s="99">
        <f t="shared" si="12"/>
        <v>0</v>
      </c>
      <c r="R48" s="99">
        <f t="shared" si="12"/>
        <v>0</v>
      </c>
      <c r="S48" s="99">
        <f t="shared" si="12"/>
        <v>0</v>
      </c>
      <c r="T48" s="100">
        <f t="shared" si="0"/>
        <v>394.20000000000005</v>
      </c>
    </row>
    <row r="49" spans="4:28" x14ac:dyDescent="0.3">
      <c r="D49" s="155"/>
      <c r="F49" s="155"/>
    </row>
    <row r="50" spans="4:28" ht="15.5" x14ac:dyDescent="0.3">
      <c r="AB50" s="156"/>
    </row>
    <row r="51" spans="4:28" ht="15.5" x14ac:dyDescent="0.3">
      <c r="N51" s="157"/>
      <c r="AB51" s="156"/>
    </row>
    <row r="52" spans="4:28" ht="15.5" x14ac:dyDescent="0.3">
      <c r="I52" s="157"/>
      <c r="N52" s="157"/>
      <c r="AB52" s="156"/>
    </row>
    <row r="53" spans="4:28" x14ac:dyDescent="0.3">
      <c r="N53" s="157"/>
    </row>
    <row r="54" spans="4:28" ht="15.5" x14ac:dyDescent="0.3">
      <c r="AB54" s="156"/>
    </row>
    <row r="55" spans="4:28" ht="15.5" x14ac:dyDescent="0.3">
      <c r="N55" s="157"/>
      <c r="AB55" s="156"/>
    </row>
    <row r="57" spans="4:28" ht="15" customHeight="1" x14ac:dyDescent="0.3"/>
    <row r="58" spans="4:28" ht="15" customHeight="1" x14ac:dyDescent="0.3"/>
    <row r="59" spans="4:28" ht="15" customHeight="1" x14ac:dyDescent="0.3"/>
  </sheetData>
  <mergeCells count="7">
    <mergeCell ref="A1:G2"/>
    <mergeCell ref="H1:T1"/>
    <mergeCell ref="A26:A37"/>
    <mergeCell ref="C26:C34"/>
    <mergeCell ref="A39:A48"/>
    <mergeCell ref="C39:C41"/>
    <mergeCell ref="C42:C4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C2-1A28-48FD-BB4D-B221603CEC1A}">
  <dimension ref="A1:V39"/>
  <sheetViews>
    <sheetView rightToLeft="1" tabSelected="1" zoomScale="71" workbookViewId="0">
      <selection activeCell="C12" sqref="C12"/>
    </sheetView>
  </sheetViews>
  <sheetFormatPr defaultColWidth="9" defaultRowHeight="14" x14ac:dyDescent="0.3"/>
  <cols>
    <col min="1" max="2" width="10.33203125" style="158" customWidth="1"/>
    <col min="3" max="4" width="8.25" style="158" customWidth="1"/>
    <col min="5" max="5" width="40.33203125" style="158" customWidth="1"/>
    <col min="6" max="13" width="7.58203125" style="158" customWidth="1"/>
    <col min="14" max="14" width="9.5" style="158" customWidth="1"/>
    <col min="15" max="15" width="10" style="158" customWidth="1"/>
    <col min="16" max="17" width="7.58203125" style="158" customWidth="1"/>
    <col min="18" max="18" width="11.33203125" style="158" customWidth="1"/>
    <col min="19" max="20" width="9" style="158"/>
    <col min="21" max="22" width="10.08203125" style="158" bestFit="1" customWidth="1"/>
    <col min="23" max="16384" width="9" style="158"/>
  </cols>
  <sheetData>
    <row r="1" spans="1:22" ht="18.5" thickBot="1" x14ac:dyDescent="0.35">
      <c r="F1" s="454" t="s">
        <v>109</v>
      </c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6"/>
    </row>
    <row r="2" spans="1:22" ht="36.75" customHeight="1" thickBot="1" x14ac:dyDescent="0.35">
      <c r="F2" s="159" t="s">
        <v>40</v>
      </c>
      <c r="G2" s="160" t="s">
        <v>41</v>
      </c>
      <c r="H2" s="160" t="s">
        <v>42</v>
      </c>
      <c r="I2" s="160" t="s">
        <v>43</v>
      </c>
      <c r="J2" s="160" t="s">
        <v>44</v>
      </c>
      <c r="K2" s="160" t="s">
        <v>45</v>
      </c>
      <c r="L2" s="160" t="s">
        <v>46</v>
      </c>
      <c r="M2" s="160" t="s">
        <v>47</v>
      </c>
      <c r="N2" s="160" t="s">
        <v>48</v>
      </c>
      <c r="O2" s="160" t="s">
        <v>49</v>
      </c>
      <c r="P2" s="160" t="s">
        <v>50</v>
      </c>
      <c r="Q2" s="160" t="s">
        <v>51</v>
      </c>
      <c r="R2" s="161" t="s">
        <v>52</v>
      </c>
      <c r="S2" s="162">
        <v>42339</v>
      </c>
      <c r="T2" s="163" t="s">
        <v>110</v>
      </c>
      <c r="U2" s="164" t="s">
        <v>111</v>
      </c>
    </row>
    <row r="3" spans="1:22" ht="20.5" x14ac:dyDescent="0.3">
      <c r="A3" s="457" t="s">
        <v>78</v>
      </c>
      <c r="B3" s="165" t="s">
        <v>13</v>
      </c>
      <c r="C3" s="460" t="s">
        <v>79</v>
      </c>
      <c r="D3" s="166" t="s">
        <v>13</v>
      </c>
      <c r="E3" s="167" t="s">
        <v>80</v>
      </c>
      <c r="F3" s="168">
        <v>53.8</v>
      </c>
      <c r="G3" s="169">
        <v>49.5</v>
      </c>
      <c r="H3" s="169">
        <v>51.7</v>
      </c>
      <c r="I3" s="169"/>
      <c r="J3" s="169"/>
      <c r="K3" s="169"/>
      <c r="L3" s="169"/>
      <c r="M3" s="169"/>
      <c r="N3" s="169"/>
      <c r="O3" s="169"/>
      <c r="P3" s="169"/>
      <c r="Q3" s="169"/>
      <c r="R3" s="170">
        <f>SUM(F3:Q3)</f>
        <v>155</v>
      </c>
      <c r="S3" s="171"/>
      <c r="T3" s="172"/>
      <c r="U3" s="173">
        <f>R3/$R$15</f>
        <v>0.27453064116188453</v>
      </c>
    </row>
    <row r="4" spans="1:22" ht="20.5" x14ac:dyDescent="0.3">
      <c r="A4" s="458"/>
      <c r="B4" s="174"/>
      <c r="C4" s="461"/>
      <c r="D4" s="175"/>
      <c r="E4" s="176" t="s">
        <v>81</v>
      </c>
      <c r="F4" s="168">
        <v>55.2</v>
      </c>
      <c r="G4" s="169">
        <v>34.6</v>
      </c>
      <c r="H4" s="169">
        <v>34.4</v>
      </c>
      <c r="I4" s="169"/>
      <c r="J4" s="169"/>
      <c r="K4" s="169"/>
      <c r="L4" s="169"/>
      <c r="M4" s="169"/>
      <c r="N4" s="169"/>
      <c r="O4" s="169"/>
      <c r="P4" s="169"/>
      <c r="Q4" s="169"/>
      <c r="R4" s="170">
        <f t="shared" ref="R4:R10" si="0">SUM(F4:Q4)</f>
        <v>124.20000000000002</v>
      </c>
      <c r="S4" s="177"/>
      <c r="T4" s="178"/>
      <c r="U4" s="173">
        <f t="shared" ref="U4:U15" si="1">R4/$R$15</f>
        <v>0.21997874601487782</v>
      </c>
    </row>
    <row r="5" spans="1:22" ht="20.5" x14ac:dyDescent="0.3">
      <c r="A5" s="458"/>
      <c r="B5" s="174"/>
      <c r="C5" s="461"/>
      <c r="D5" s="175"/>
      <c r="E5" s="176" t="s">
        <v>82</v>
      </c>
      <c r="F5" s="168">
        <v>0.2</v>
      </c>
      <c r="G5" s="169">
        <v>26.9</v>
      </c>
      <c r="H5" s="169">
        <v>27.3</v>
      </c>
      <c r="I5" s="169"/>
      <c r="J5" s="169"/>
      <c r="K5" s="169"/>
      <c r="L5" s="169"/>
      <c r="M5" s="169"/>
      <c r="N5" s="169"/>
      <c r="O5" s="169"/>
      <c r="P5" s="169"/>
      <c r="Q5" s="169"/>
      <c r="R5" s="170">
        <f t="shared" si="0"/>
        <v>54.4</v>
      </c>
      <c r="S5" s="177"/>
      <c r="T5" s="178"/>
      <c r="U5" s="173">
        <f t="shared" si="1"/>
        <v>9.6351399220687209E-2</v>
      </c>
    </row>
    <row r="6" spans="1:22" ht="20.5" x14ac:dyDescent="0.3">
      <c r="A6" s="458"/>
      <c r="B6" s="174"/>
      <c r="C6" s="461"/>
      <c r="D6" s="175"/>
      <c r="E6" s="176" t="s">
        <v>83</v>
      </c>
      <c r="F6" s="168">
        <v>1.3</v>
      </c>
      <c r="G6" s="169">
        <v>8.8000000000000007</v>
      </c>
      <c r="H6" s="169">
        <v>15</v>
      </c>
      <c r="I6" s="169"/>
      <c r="J6" s="169"/>
      <c r="K6" s="169"/>
      <c r="L6" s="169"/>
      <c r="M6" s="169"/>
      <c r="N6" s="169"/>
      <c r="O6" s="169"/>
      <c r="P6" s="169"/>
      <c r="Q6" s="169"/>
      <c r="R6" s="170">
        <f t="shared" si="0"/>
        <v>25.1</v>
      </c>
      <c r="S6" s="177"/>
      <c r="T6" s="178"/>
      <c r="U6" s="173">
        <f t="shared" si="1"/>
        <v>4.4456252213956785E-2</v>
      </c>
    </row>
    <row r="7" spans="1:22" ht="20.5" x14ac:dyDescent="0.3">
      <c r="A7" s="458"/>
      <c r="B7" s="174"/>
      <c r="C7" s="461"/>
      <c r="D7" s="175"/>
      <c r="E7" s="176" t="s">
        <v>84</v>
      </c>
      <c r="F7" s="168">
        <v>0</v>
      </c>
      <c r="G7" s="169">
        <v>0.2</v>
      </c>
      <c r="H7" s="169">
        <v>0.3</v>
      </c>
      <c r="I7" s="169"/>
      <c r="J7" s="169"/>
      <c r="K7" s="169"/>
      <c r="L7" s="169"/>
      <c r="M7" s="169"/>
      <c r="N7" s="169"/>
      <c r="O7" s="169"/>
      <c r="P7" s="169"/>
      <c r="Q7" s="169"/>
      <c r="R7" s="170">
        <f t="shared" si="0"/>
        <v>0.5</v>
      </c>
      <c r="S7" s="177"/>
      <c r="T7" s="178"/>
      <c r="U7" s="173">
        <f t="shared" si="1"/>
        <v>8.8558271342543385E-4</v>
      </c>
    </row>
    <row r="8" spans="1:22" ht="20.5" x14ac:dyDescent="0.3">
      <c r="A8" s="458"/>
      <c r="B8" s="174"/>
      <c r="C8" s="461"/>
      <c r="D8" s="175"/>
      <c r="E8" s="176" t="s">
        <v>85</v>
      </c>
      <c r="F8" s="168">
        <v>5.8</v>
      </c>
      <c r="G8" s="169">
        <v>0</v>
      </c>
      <c r="H8" s="169">
        <v>-1</v>
      </c>
      <c r="I8" s="169"/>
      <c r="J8" s="169"/>
      <c r="K8" s="169"/>
      <c r="L8" s="169"/>
      <c r="M8" s="169"/>
      <c r="N8" s="169"/>
      <c r="O8" s="169"/>
      <c r="P8" s="169"/>
      <c r="Q8" s="169"/>
      <c r="R8" s="170">
        <f t="shared" si="0"/>
        <v>4.8</v>
      </c>
      <c r="S8" s="177"/>
      <c r="T8" s="178"/>
      <c r="U8" s="173">
        <f t="shared" si="1"/>
        <v>8.5015940488841653E-3</v>
      </c>
    </row>
    <row r="9" spans="1:22" ht="20.5" x14ac:dyDescent="0.3">
      <c r="A9" s="458"/>
      <c r="B9" s="174"/>
      <c r="C9" s="461"/>
      <c r="D9" s="175"/>
      <c r="E9" s="176" t="s">
        <v>87</v>
      </c>
      <c r="F9" s="168">
        <v>109.2</v>
      </c>
      <c r="G9" s="169">
        <v>-6.9</v>
      </c>
      <c r="H9" s="169">
        <v>-5.0999999999999996</v>
      </c>
      <c r="I9" s="169"/>
      <c r="J9" s="169"/>
      <c r="K9" s="169"/>
      <c r="L9" s="169"/>
      <c r="M9" s="169"/>
      <c r="N9" s="169"/>
      <c r="O9" s="169"/>
      <c r="P9" s="169"/>
      <c r="Q9" s="169"/>
      <c r="R9" s="170">
        <f t="shared" si="0"/>
        <v>97.2</v>
      </c>
      <c r="S9" s="177"/>
      <c r="T9" s="178"/>
      <c r="U9" s="173">
        <f t="shared" si="1"/>
        <v>0.17215727948990436</v>
      </c>
    </row>
    <row r="10" spans="1:22" ht="21" thickBot="1" x14ac:dyDescent="0.35">
      <c r="A10" s="458"/>
      <c r="B10" s="174"/>
      <c r="C10" s="461"/>
      <c r="D10" s="175"/>
      <c r="E10" s="179" t="s">
        <v>112</v>
      </c>
      <c r="F10" s="168">
        <v>0</v>
      </c>
      <c r="G10" s="169">
        <v>0</v>
      </c>
      <c r="H10" s="169">
        <v>0</v>
      </c>
      <c r="I10" s="169"/>
      <c r="J10" s="169"/>
      <c r="K10" s="169"/>
      <c r="L10" s="169"/>
      <c r="M10" s="180"/>
      <c r="N10" s="180"/>
      <c r="O10" s="180"/>
      <c r="P10" s="180"/>
      <c r="Q10" s="180"/>
      <c r="R10" s="181">
        <f t="shared" si="0"/>
        <v>0</v>
      </c>
      <c r="S10" s="177"/>
      <c r="T10" s="178"/>
      <c r="U10" s="173">
        <f t="shared" si="1"/>
        <v>0</v>
      </c>
    </row>
    <row r="11" spans="1:22" ht="21" thickBot="1" x14ac:dyDescent="0.35">
      <c r="A11" s="458"/>
      <c r="B11" s="174"/>
      <c r="C11" s="462"/>
      <c r="D11" s="182"/>
      <c r="E11" s="183" t="s">
        <v>113</v>
      </c>
      <c r="F11" s="184">
        <f>SUM(F3:F10)</f>
        <v>225.5</v>
      </c>
      <c r="G11" s="184">
        <f>SUM(G3:G10)</f>
        <v>113.1</v>
      </c>
      <c r="H11" s="184">
        <f t="shared" ref="H11:Q11" si="2">SUM(H3:H10)</f>
        <v>122.6</v>
      </c>
      <c r="I11" s="184">
        <f t="shared" si="2"/>
        <v>0</v>
      </c>
      <c r="J11" s="184">
        <f t="shared" si="2"/>
        <v>0</v>
      </c>
      <c r="K11" s="184">
        <f t="shared" si="2"/>
        <v>0</v>
      </c>
      <c r="L11" s="184">
        <f t="shared" si="2"/>
        <v>0</v>
      </c>
      <c r="M11" s="184">
        <f t="shared" si="2"/>
        <v>0</v>
      </c>
      <c r="N11" s="184">
        <f t="shared" si="2"/>
        <v>0</v>
      </c>
      <c r="O11" s="184">
        <f t="shared" si="2"/>
        <v>0</v>
      </c>
      <c r="P11" s="184">
        <f t="shared" si="2"/>
        <v>0</v>
      </c>
      <c r="Q11" s="184">
        <f t="shared" si="2"/>
        <v>0</v>
      </c>
      <c r="R11" s="185">
        <f>SUM(R3:R10)</f>
        <v>461.20000000000005</v>
      </c>
      <c r="S11" s="186"/>
      <c r="T11" s="187"/>
      <c r="U11" s="173">
        <f t="shared" si="1"/>
        <v>0.81686149486362036</v>
      </c>
      <c r="V11" s="188"/>
    </row>
    <row r="12" spans="1:22" ht="21" thickBot="1" x14ac:dyDescent="0.35">
      <c r="A12" s="458"/>
      <c r="B12" s="174"/>
      <c r="C12" s="189" t="s">
        <v>95</v>
      </c>
      <c r="D12" s="189" t="s">
        <v>13</v>
      </c>
      <c r="E12" s="190" t="s">
        <v>114</v>
      </c>
      <c r="F12" s="191">
        <v>0</v>
      </c>
      <c r="G12" s="192">
        <v>42</v>
      </c>
      <c r="H12" s="192">
        <v>30.5</v>
      </c>
      <c r="I12" s="192"/>
      <c r="J12" s="192"/>
      <c r="K12" s="192"/>
      <c r="L12" s="192"/>
      <c r="M12" s="192"/>
      <c r="N12" s="192"/>
      <c r="O12" s="192"/>
      <c r="P12" s="192"/>
      <c r="Q12" s="192"/>
      <c r="R12" s="193">
        <f>SUM(F12:Q12)</f>
        <v>72.5</v>
      </c>
      <c r="S12" s="177"/>
      <c r="T12" s="178"/>
      <c r="U12" s="173">
        <f t="shared" si="1"/>
        <v>0.12840949344668792</v>
      </c>
      <c r="V12" s="188"/>
    </row>
    <row r="13" spans="1:22" ht="21" customHeight="1" thickBot="1" x14ac:dyDescent="0.35">
      <c r="A13" s="459"/>
      <c r="B13" s="194"/>
      <c r="C13" s="195" t="s">
        <v>115</v>
      </c>
      <c r="D13" s="195" t="s">
        <v>13</v>
      </c>
      <c r="E13" s="196"/>
      <c r="F13" s="197">
        <f>F12+F11</f>
        <v>225.5</v>
      </c>
      <c r="G13" s="197">
        <f>G12+G11</f>
        <v>155.1</v>
      </c>
      <c r="H13" s="197">
        <f t="shared" ref="H13:Q13" si="3">H12+H11</f>
        <v>153.1</v>
      </c>
      <c r="I13" s="197">
        <f t="shared" si="3"/>
        <v>0</v>
      </c>
      <c r="J13" s="197">
        <f t="shared" si="3"/>
        <v>0</v>
      </c>
      <c r="K13" s="197">
        <f>K12+K11</f>
        <v>0</v>
      </c>
      <c r="L13" s="197">
        <f>L12+L11</f>
        <v>0</v>
      </c>
      <c r="M13" s="197">
        <f t="shared" si="3"/>
        <v>0</v>
      </c>
      <c r="N13" s="197">
        <f t="shared" si="3"/>
        <v>0</v>
      </c>
      <c r="O13" s="197">
        <f t="shared" si="3"/>
        <v>0</v>
      </c>
      <c r="P13" s="197">
        <f t="shared" si="3"/>
        <v>0</v>
      </c>
      <c r="Q13" s="197">
        <f t="shared" si="3"/>
        <v>0</v>
      </c>
      <c r="R13" s="198">
        <f>+R11+R12</f>
        <v>533.70000000000005</v>
      </c>
      <c r="S13" s="186"/>
      <c r="T13" s="187"/>
      <c r="U13" s="173">
        <f t="shared" si="1"/>
        <v>0.9452709883103082</v>
      </c>
    </row>
    <row r="14" spans="1:22" ht="21" customHeight="1" thickBot="1" x14ac:dyDescent="0.35">
      <c r="A14" s="199" t="s">
        <v>116</v>
      </c>
      <c r="B14" s="200" t="s">
        <v>13</v>
      </c>
      <c r="C14" s="201" t="s">
        <v>117</v>
      </c>
      <c r="D14" s="201" t="s">
        <v>13</v>
      </c>
      <c r="E14" s="202"/>
      <c r="F14" s="203">
        <v>2.9</v>
      </c>
      <c r="G14" s="192">
        <v>0.5</v>
      </c>
      <c r="H14" s="192">
        <v>27.5</v>
      </c>
      <c r="I14" s="192"/>
      <c r="J14" s="192"/>
      <c r="K14" s="192"/>
      <c r="L14" s="192"/>
      <c r="M14" s="192"/>
      <c r="N14" s="192"/>
      <c r="O14" s="192"/>
      <c r="P14" s="192"/>
      <c r="Q14" s="192"/>
      <c r="R14" s="193">
        <f>SUM(F14:Q14)</f>
        <v>30.9</v>
      </c>
      <c r="S14" s="177"/>
      <c r="T14" s="178"/>
      <c r="U14" s="173">
        <f t="shared" si="1"/>
        <v>5.4729011689691812E-2</v>
      </c>
    </row>
    <row r="15" spans="1:22" ht="23.5" customHeight="1" thickBot="1" x14ac:dyDescent="0.35">
      <c r="A15" s="204" t="s">
        <v>118</v>
      </c>
      <c r="B15" s="205" t="s">
        <v>13</v>
      </c>
      <c r="C15" s="205"/>
      <c r="D15" s="205" t="s">
        <v>13</v>
      </c>
      <c r="E15" s="206"/>
      <c r="F15" s="197">
        <f>F13+F14</f>
        <v>228.4</v>
      </c>
      <c r="G15" s="197">
        <f>G13+G14</f>
        <v>155.6</v>
      </c>
      <c r="H15" s="197">
        <f t="shared" ref="H15:Q15" si="4">H13+H14</f>
        <v>180.6</v>
      </c>
      <c r="I15" s="197">
        <f t="shared" si="4"/>
        <v>0</v>
      </c>
      <c r="J15" s="197">
        <f t="shared" si="4"/>
        <v>0</v>
      </c>
      <c r="K15" s="197">
        <f>K13+K14</f>
        <v>0</v>
      </c>
      <c r="L15" s="197">
        <f>L13+L14</f>
        <v>0</v>
      </c>
      <c r="M15" s="197">
        <f t="shared" si="4"/>
        <v>0</v>
      </c>
      <c r="N15" s="197">
        <f t="shared" si="4"/>
        <v>0</v>
      </c>
      <c r="O15" s="197">
        <f t="shared" si="4"/>
        <v>0</v>
      </c>
      <c r="P15" s="197">
        <f t="shared" si="4"/>
        <v>0</v>
      </c>
      <c r="Q15" s="197">
        <f t="shared" si="4"/>
        <v>0</v>
      </c>
      <c r="R15" s="198">
        <f>+R14+R13</f>
        <v>564.6</v>
      </c>
      <c r="S15" s="186"/>
      <c r="T15" s="187"/>
      <c r="U15" s="173">
        <f t="shared" si="1"/>
        <v>1</v>
      </c>
    </row>
    <row r="18" spans="6:10" ht="15.75" customHeight="1" x14ac:dyDescent="0.3">
      <c r="J18" s="169"/>
    </row>
    <row r="19" spans="6:10" x14ac:dyDescent="0.3">
      <c r="G19" s="169"/>
    </row>
    <row r="21" spans="6:10" x14ac:dyDescent="0.3">
      <c r="F21"/>
      <c r="G21"/>
      <c r="H21"/>
    </row>
    <row r="22" spans="6:10" x14ac:dyDescent="0.3">
      <c r="F22"/>
      <c r="G22"/>
      <c r="H22"/>
    </row>
    <row r="23" spans="6:10" x14ac:dyDescent="0.3">
      <c r="F23"/>
      <c r="G23"/>
      <c r="H23"/>
    </row>
    <row r="24" spans="6:10" x14ac:dyDescent="0.3">
      <c r="F24"/>
      <c r="G24"/>
      <c r="H24"/>
    </row>
    <row r="25" spans="6:10" x14ac:dyDescent="0.3">
      <c r="F25"/>
      <c r="G25"/>
      <c r="H25"/>
    </row>
    <row r="26" spans="6:10" x14ac:dyDescent="0.3">
      <c r="F26"/>
      <c r="G26"/>
      <c r="H26"/>
    </row>
    <row r="27" spans="6:10" x14ac:dyDescent="0.3">
      <c r="F27"/>
      <c r="G27"/>
      <c r="H27"/>
    </row>
    <row r="39" ht="24.75" customHeight="1" x14ac:dyDescent="0.3"/>
  </sheetData>
  <mergeCells count="3">
    <mergeCell ref="F1:R1"/>
    <mergeCell ref="A3:A13"/>
    <mergeCell ref="C3:C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EF25-5E14-43FE-AEC8-17F2A9C60E4A}">
  <dimension ref="A1:BU48"/>
  <sheetViews>
    <sheetView rightToLeft="1" zoomScale="66" workbookViewId="0">
      <selection activeCell="A17" sqref="A17"/>
    </sheetView>
  </sheetViews>
  <sheetFormatPr defaultRowHeight="14" x14ac:dyDescent="0.3"/>
  <sheetData>
    <row r="1" spans="1:73" ht="21" thickBot="1" x14ac:dyDescent="0.35">
      <c r="A1" s="297" t="s">
        <v>170</v>
      </c>
      <c r="B1" s="463">
        <v>2020</v>
      </c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71"/>
      <c r="N1" s="463">
        <v>2019</v>
      </c>
      <c r="O1" s="464"/>
      <c r="P1" s="464"/>
      <c r="Q1" s="464"/>
      <c r="R1" s="464"/>
      <c r="S1" s="464"/>
      <c r="T1" s="464"/>
      <c r="U1" s="464"/>
      <c r="V1" s="464"/>
      <c r="W1" s="464"/>
      <c r="X1" s="464"/>
      <c r="Y1" s="464"/>
      <c r="Z1" s="465">
        <v>2018</v>
      </c>
      <c r="AA1" s="465"/>
      <c r="AB1" s="465"/>
      <c r="AC1" s="465"/>
      <c r="AD1" s="465"/>
      <c r="AE1" s="465"/>
      <c r="AF1" s="465"/>
      <c r="AG1" s="465"/>
      <c r="AH1" s="465"/>
      <c r="AI1" s="465"/>
      <c r="AJ1" s="465"/>
      <c r="AK1" s="466"/>
      <c r="AL1" s="463">
        <v>2017</v>
      </c>
      <c r="AM1" s="464"/>
      <c r="AN1" s="464"/>
      <c r="AO1" s="464"/>
      <c r="AP1" s="464"/>
      <c r="AQ1" s="464"/>
      <c r="AR1" s="464"/>
      <c r="AS1" s="464"/>
      <c r="AT1" s="464"/>
      <c r="AU1" s="464"/>
      <c r="AV1" s="464"/>
      <c r="AW1" s="471"/>
      <c r="AX1" s="463">
        <v>2016</v>
      </c>
      <c r="AY1" s="464"/>
      <c r="AZ1" s="464"/>
      <c r="BA1" s="464"/>
      <c r="BB1" s="464"/>
      <c r="BC1" s="464"/>
      <c r="BD1" s="464"/>
      <c r="BE1" s="464"/>
      <c r="BF1" s="464"/>
      <c r="BG1" s="464"/>
      <c r="BH1" s="464"/>
      <c r="BI1" s="464"/>
      <c r="BJ1" s="465">
        <v>2015</v>
      </c>
      <c r="BK1" s="465"/>
      <c r="BL1" s="465"/>
      <c r="BM1" s="465"/>
      <c r="BN1" s="465"/>
      <c r="BO1" s="465"/>
      <c r="BP1" s="465"/>
      <c r="BQ1" s="465"/>
      <c r="BR1" s="465"/>
      <c r="BS1" s="465"/>
      <c r="BT1" s="465"/>
      <c r="BU1" s="466"/>
    </row>
    <row r="2" spans="1:73" ht="18.5" thickBot="1" x14ac:dyDescent="0.35">
      <c r="A2" s="295" t="s">
        <v>171</v>
      </c>
      <c r="B2" s="298" t="s">
        <v>51</v>
      </c>
      <c r="C2" s="299" t="s">
        <v>50</v>
      </c>
      <c r="D2" s="299" t="s">
        <v>49</v>
      </c>
      <c r="E2" s="299" t="s">
        <v>48</v>
      </c>
      <c r="F2" s="299" t="s">
        <v>47</v>
      </c>
      <c r="G2" s="299" t="s">
        <v>46</v>
      </c>
      <c r="H2" s="299" t="s">
        <v>45</v>
      </c>
      <c r="I2" s="299" t="s">
        <v>44</v>
      </c>
      <c r="J2" s="299" t="s">
        <v>43</v>
      </c>
      <c r="K2" s="299" t="s">
        <v>42</v>
      </c>
      <c r="L2" s="299" t="s">
        <v>41</v>
      </c>
      <c r="M2" s="300" t="s">
        <v>40</v>
      </c>
      <c r="N2" s="290" t="s">
        <v>51</v>
      </c>
      <c r="O2" s="290" t="s">
        <v>50</v>
      </c>
      <c r="P2" s="290" t="s">
        <v>49</v>
      </c>
      <c r="Q2" s="290" t="s">
        <v>48</v>
      </c>
      <c r="R2" s="290" t="s">
        <v>47</v>
      </c>
      <c r="S2" s="290" t="s">
        <v>46</v>
      </c>
      <c r="T2" s="290" t="s">
        <v>45</v>
      </c>
      <c r="U2" s="290" t="s">
        <v>44</v>
      </c>
      <c r="V2" s="290" t="s">
        <v>43</v>
      </c>
      <c r="W2" s="290" t="s">
        <v>42</v>
      </c>
      <c r="X2" s="290" t="s">
        <v>41</v>
      </c>
      <c r="Y2" s="291" t="s">
        <v>40</v>
      </c>
      <c r="Z2" s="290" t="s">
        <v>51</v>
      </c>
      <c r="AA2" s="290" t="s">
        <v>50</v>
      </c>
      <c r="AB2" s="290" t="s">
        <v>49</v>
      </c>
      <c r="AC2" s="290" t="s">
        <v>48</v>
      </c>
      <c r="AD2" s="290" t="s">
        <v>47</v>
      </c>
      <c r="AE2" s="290" t="s">
        <v>46</v>
      </c>
      <c r="AF2" s="290" t="s">
        <v>45</v>
      </c>
      <c r="AG2" s="290" t="s">
        <v>44</v>
      </c>
      <c r="AH2" s="290" t="s">
        <v>43</v>
      </c>
      <c r="AI2" s="290" t="s">
        <v>42</v>
      </c>
      <c r="AJ2" s="290" t="s">
        <v>41</v>
      </c>
      <c r="AK2" s="291" t="s">
        <v>40</v>
      </c>
      <c r="AL2" s="298" t="s">
        <v>51</v>
      </c>
      <c r="AM2" s="299" t="s">
        <v>50</v>
      </c>
      <c r="AN2" s="299" t="s">
        <v>49</v>
      </c>
      <c r="AO2" s="299" t="s">
        <v>48</v>
      </c>
      <c r="AP2" s="299" t="s">
        <v>47</v>
      </c>
      <c r="AQ2" s="299" t="s">
        <v>46</v>
      </c>
      <c r="AR2" s="299" t="s">
        <v>45</v>
      </c>
      <c r="AS2" s="299" t="s">
        <v>44</v>
      </c>
      <c r="AT2" s="299" t="s">
        <v>43</v>
      </c>
      <c r="AU2" s="299" t="s">
        <v>42</v>
      </c>
      <c r="AV2" s="299" t="s">
        <v>41</v>
      </c>
      <c r="AW2" s="300" t="s">
        <v>40</v>
      </c>
      <c r="AX2" s="290" t="s">
        <v>51</v>
      </c>
      <c r="AY2" s="290" t="s">
        <v>50</v>
      </c>
      <c r="AZ2" s="290" t="s">
        <v>49</v>
      </c>
      <c r="BA2" s="290" t="s">
        <v>48</v>
      </c>
      <c r="BB2" s="290" t="s">
        <v>47</v>
      </c>
      <c r="BC2" s="290" t="s">
        <v>46</v>
      </c>
      <c r="BD2" s="290" t="s">
        <v>45</v>
      </c>
      <c r="BE2" s="290" t="s">
        <v>44</v>
      </c>
      <c r="BF2" s="290" t="s">
        <v>43</v>
      </c>
      <c r="BG2" s="290" t="s">
        <v>42</v>
      </c>
      <c r="BH2" s="290" t="s">
        <v>41</v>
      </c>
      <c r="BI2" s="291" t="s">
        <v>40</v>
      </c>
      <c r="BJ2" s="290" t="s">
        <v>51</v>
      </c>
      <c r="BK2" s="290" t="s">
        <v>50</v>
      </c>
      <c r="BL2" s="290" t="s">
        <v>49</v>
      </c>
      <c r="BM2" s="290" t="s">
        <v>48</v>
      </c>
      <c r="BN2" s="290" t="s">
        <v>47</v>
      </c>
      <c r="BO2" s="290" t="s">
        <v>46</v>
      </c>
      <c r="BP2" s="290" t="s">
        <v>45</v>
      </c>
      <c r="BQ2" s="290" t="s">
        <v>44</v>
      </c>
      <c r="BR2" s="290" t="s">
        <v>43</v>
      </c>
      <c r="BS2" s="290" t="s">
        <v>42</v>
      </c>
      <c r="BT2" s="290" t="s">
        <v>41</v>
      </c>
      <c r="BU2" s="291" t="s">
        <v>40</v>
      </c>
    </row>
    <row r="3" spans="1:73" ht="18" x14ac:dyDescent="0.3">
      <c r="A3" s="292" t="s">
        <v>172</v>
      </c>
      <c r="B3" s="307"/>
      <c r="C3" s="307"/>
      <c r="D3" s="307"/>
      <c r="E3" s="307"/>
      <c r="F3" s="307"/>
      <c r="G3" s="307"/>
      <c r="H3" s="307"/>
      <c r="I3" s="307">
        <v>99.06</v>
      </c>
      <c r="J3" s="307">
        <v>102.23964848446057</v>
      </c>
      <c r="K3" s="307">
        <v>100.65030112483487</v>
      </c>
      <c r="L3" s="307">
        <v>99.29</v>
      </c>
      <c r="M3" s="307">
        <v>99.88</v>
      </c>
      <c r="N3" s="307">
        <v>98.977225487789909</v>
      </c>
      <c r="O3" s="307">
        <v>97.99186465236032</v>
      </c>
      <c r="P3" s="307">
        <v>98.464098468113377</v>
      </c>
      <c r="Q3" s="307">
        <v>101.73953884406923</v>
      </c>
      <c r="R3" s="307">
        <v>99.288346197666684</v>
      </c>
      <c r="S3" s="307">
        <v>97.848135002435214</v>
      </c>
      <c r="T3" s="307">
        <v>98.801360120562478</v>
      </c>
      <c r="U3" s="307">
        <v>102.25446161625852</v>
      </c>
      <c r="V3" s="307">
        <v>101.74757389086825</v>
      </c>
      <c r="W3" s="307">
        <v>100.86783616278501</v>
      </c>
      <c r="X3" s="307">
        <v>98.896792697059894</v>
      </c>
      <c r="Y3" s="307">
        <v>101.52370453676933</v>
      </c>
      <c r="Z3" s="307">
        <v>98.411074121868026</v>
      </c>
      <c r="AA3" s="307">
        <v>99.018874151129836</v>
      </c>
      <c r="AB3" s="307">
        <v>99.394013612515536</v>
      </c>
      <c r="AC3" s="307">
        <v>98.92191102237075</v>
      </c>
      <c r="AD3" s="307">
        <v>98.268178718334283</v>
      </c>
      <c r="AE3" s="307">
        <v>100.92195222004793</v>
      </c>
      <c r="AF3" s="307">
        <v>99.335969655240675</v>
      </c>
      <c r="AG3" s="307">
        <v>99.043983779307041</v>
      </c>
      <c r="AH3" s="307">
        <v>100.32855992093724</v>
      </c>
      <c r="AI3" s="307">
        <v>100.83772798281215</v>
      </c>
      <c r="AJ3" s="307">
        <v>102.52565800170912</v>
      </c>
      <c r="AK3" s="309">
        <v>102.99209681372749</v>
      </c>
      <c r="AL3" s="307">
        <v>101.01603298065091</v>
      </c>
      <c r="AM3" s="307">
        <v>102.79468720067237</v>
      </c>
      <c r="AN3" s="307">
        <v>105.55688890158351</v>
      </c>
      <c r="AO3" s="307">
        <v>103.85821637103973</v>
      </c>
      <c r="AP3" s="307">
        <v>101.33683336722206</v>
      </c>
      <c r="AQ3" s="307">
        <v>100.34457276297502</v>
      </c>
      <c r="AR3" s="307">
        <v>101.28836916565844</v>
      </c>
      <c r="AS3" s="307">
        <v>105.52264770178694</v>
      </c>
      <c r="AT3" s="307">
        <v>109.11703937174401</v>
      </c>
      <c r="AU3" s="307">
        <v>108.33479831183176</v>
      </c>
      <c r="AV3" s="307">
        <v>102.1542537303648</v>
      </c>
      <c r="AW3" s="309">
        <v>101.77347970258066</v>
      </c>
      <c r="AX3" s="307">
        <v>101.05973335169892</v>
      </c>
      <c r="AY3" s="307">
        <v>100.53104682041767</v>
      </c>
      <c r="AZ3" s="307">
        <v>100.23090566669197</v>
      </c>
      <c r="BA3" s="307">
        <v>103.31403756349007</v>
      </c>
      <c r="BB3" s="307">
        <v>104.03579672615122</v>
      </c>
      <c r="BC3" s="307">
        <v>101.71314142325546</v>
      </c>
      <c r="BD3" s="307">
        <v>104.93344332146525</v>
      </c>
      <c r="BE3" s="307">
        <v>105.67028589949368</v>
      </c>
      <c r="BF3" s="307">
        <v>106.75286421047714</v>
      </c>
      <c r="BG3" s="307">
        <v>103.34080174552834</v>
      </c>
      <c r="BH3" s="307">
        <v>104.43156176498108</v>
      </c>
      <c r="BI3" s="309">
        <v>104.6633739417137</v>
      </c>
      <c r="BJ3" s="307">
        <v>106.86637266027792</v>
      </c>
      <c r="BK3" s="307">
        <v>105.64233028669005</v>
      </c>
      <c r="BL3" s="307">
        <v>109.16540995521204</v>
      </c>
      <c r="BM3" s="307">
        <v>108.52069826711744</v>
      </c>
      <c r="BN3" s="307">
        <v>105.72070789736503</v>
      </c>
      <c r="BO3" s="307">
        <v>103.76152292446076</v>
      </c>
      <c r="BP3" s="307">
        <v>103.93002805946499</v>
      </c>
      <c r="BQ3" s="307">
        <v>106.76149902553256</v>
      </c>
      <c r="BR3" s="307">
        <v>106.80732742931448</v>
      </c>
      <c r="BS3" s="307">
        <v>107.05182277148046</v>
      </c>
      <c r="BT3" s="307">
        <v>105.68430409569092</v>
      </c>
      <c r="BU3" s="309">
        <v>105.85291558004164</v>
      </c>
    </row>
    <row r="4" spans="1:73" ht="18" x14ac:dyDescent="0.3">
      <c r="A4" s="292" t="s">
        <v>173</v>
      </c>
      <c r="B4" s="307"/>
      <c r="C4" s="307"/>
      <c r="D4" s="307"/>
      <c r="E4" s="307"/>
      <c r="F4" s="307"/>
      <c r="G4" s="307"/>
      <c r="H4" s="307"/>
      <c r="I4" s="307">
        <v>108.31</v>
      </c>
      <c r="J4" s="307">
        <v>110.75805290724448</v>
      </c>
      <c r="K4" s="307">
        <v>108.80706593748717</v>
      </c>
      <c r="L4" s="307">
        <v>105.82</v>
      </c>
      <c r="M4" s="307">
        <v>105.07</v>
      </c>
      <c r="N4" s="307">
        <v>104.27867236693299</v>
      </c>
      <c r="O4" s="307">
        <v>104.10473465120609</v>
      </c>
      <c r="P4" s="307">
        <v>103.03565674247416</v>
      </c>
      <c r="Q4" s="307">
        <v>104.72662531338304</v>
      </c>
      <c r="R4" s="307">
        <v>104.8641222291094</v>
      </c>
      <c r="S4" s="307">
        <v>104.18625571359581</v>
      </c>
      <c r="T4" s="307">
        <v>104.76875299496166</v>
      </c>
      <c r="U4" s="307">
        <v>105.39664036185769</v>
      </c>
      <c r="V4" s="307">
        <v>105.82969756746913</v>
      </c>
      <c r="W4" s="307">
        <v>110.67383414444262</v>
      </c>
      <c r="X4" s="307">
        <v>104.4168753939893</v>
      </c>
      <c r="Y4" s="307">
        <v>102.48302338192009</v>
      </c>
      <c r="Z4" s="307">
        <v>107.06821767662935</v>
      </c>
      <c r="AA4" s="307">
        <v>107.05383925711527</v>
      </c>
      <c r="AB4" s="307">
        <v>105.87618635249399</v>
      </c>
      <c r="AC4" s="307">
        <v>99.753156464840941</v>
      </c>
      <c r="AD4" s="307">
        <v>101.48050024589975</v>
      </c>
      <c r="AE4" s="307">
        <v>90.060043962497417</v>
      </c>
      <c r="AF4" s="307">
        <v>95.982533614826067</v>
      </c>
      <c r="AG4" s="307">
        <v>91.517923377057315</v>
      </c>
      <c r="AH4" s="307">
        <v>102.52162258728866</v>
      </c>
      <c r="AI4" s="307">
        <v>102.35989846686886</v>
      </c>
      <c r="AJ4" s="307">
        <v>97.075705315908962</v>
      </c>
      <c r="AK4" s="310">
        <v>99.250372678573527</v>
      </c>
      <c r="AL4" s="307">
        <v>109.83611319047171</v>
      </c>
      <c r="AM4" s="307">
        <v>111.2775614768301</v>
      </c>
      <c r="AN4" s="307">
        <v>109.83143147164986</v>
      </c>
      <c r="AO4" s="307">
        <v>109.51352962425521</v>
      </c>
      <c r="AP4" s="307">
        <v>103.87309766004682</v>
      </c>
      <c r="AQ4" s="307">
        <v>100.89008615168889</v>
      </c>
      <c r="AR4" s="307">
        <v>105.30600929902944</v>
      </c>
      <c r="AS4" s="307">
        <v>104.87682255493119</v>
      </c>
      <c r="AT4" s="307">
        <v>109.28111588463113</v>
      </c>
      <c r="AU4" s="307">
        <v>107.61684467840874</v>
      </c>
      <c r="AV4" s="307">
        <v>95.840502801773582</v>
      </c>
      <c r="AW4" s="310">
        <v>95.792394730909791</v>
      </c>
      <c r="AX4" s="307">
        <v>97.646363534031238</v>
      </c>
      <c r="AY4" s="307">
        <v>99.066137349860256</v>
      </c>
      <c r="AZ4" s="307">
        <v>102.68349083494044</v>
      </c>
      <c r="BA4" s="307">
        <v>104.44631528435954</v>
      </c>
      <c r="BB4" s="307">
        <v>98.073373841929367</v>
      </c>
      <c r="BC4" s="307">
        <v>106.38693845735223</v>
      </c>
      <c r="BD4" s="307">
        <v>109.92579267349785</v>
      </c>
      <c r="BE4" s="307">
        <v>114.88693324328291</v>
      </c>
      <c r="BF4" s="307">
        <v>113.83900064926324</v>
      </c>
      <c r="BG4" s="307">
        <v>112.38815672742892</v>
      </c>
      <c r="BH4" s="307">
        <v>108.73794374496993</v>
      </c>
      <c r="BI4" s="310">
        <v>105.1951581574737</v>
      </c>
      <c r="BJ4" s="307">
        <v>101.95751921241951</v>
      </c>
      <c r="BK4" s="307">
        <v>99.694704437498274</v>
      </c>
      <c r="BL4" s="307">
        <v>100.49727027675318</v>
      </c>
      <c r="BM4" s="307">
        <v>98.019168119254971</v>
      </c>
      <c r="BN4" s="307">
        <v>95.661905761017678</v>
      </c>
      <c r="BO4" s="307">
        <v>94.438384568827189</v>
      </c>
      <c r="BP4" s="307">
        <v>95.624888218387781</v>
      </c>
      <c r="BQ4" s="307">
        <v>102.70976861242254</v>
      </c>
      <c r="BR4" s="307">
        <v>103.37073638088874</v>
      </c>
      <c r="BS4" s="307">
        <v>102.54537897475358</v>
      </c>
      <c r="BT4" s="307">
        <v>103.52424417497276</v>
      </c>
      <c r="BU4" s="310">
        <v>101.16977504549193</v>
      </c>
    </row>
    <row r="5" spans="1:73" ht="18" x14ac:dyDescent="0.3">
      <c r="A5" s="292" t="s">
        <v>174</v>
      </c>
      <c r="B5" s="307"/>
      <c r="C5" s="307"/>
      <c r="D5" s="307"/>
      <c r="E5" s="307"/>
      <c r="F5" s="307"/>
      <c r="G5" s="307"/>
      <c r="H5" s="307"/>
      <c r="I5" s="307">
        <v>96.4</v>
      </c>
      <c r="J5" s="307">
        <v>97.454976688207196</v>
      </c>
      <c r="K5" s="307">
        <v>98.508355408295927</v>
      </c>
      <c r="L5" s="307">
        <v>98.85</v>
      </c>
      <c r="M5" s="307">
        <v>99.12</v>
      </c>
      <c r="N5" s="307">
        <v>99.621743849203099</v>
      </c>
      <c r="O5" s="307">
        <v>100.32866429229905</v>
      </c>
      <c r="P5" s="307">
        <v>99.026668517285543</v>
      </c>
      <c r="Q5" s="307">
        <v>100.61423155211949</v>
      </c>
      <c r="R5" s="307">
        <v>101.24256005447593</v>
      </c>
      <c r="S5" s="307">
        <v>102.03668694494711</v>
      </c>
      <c r="T5" s="307">
        <v>101.27742289213998</v>
      </c>
      <c r="U5" s="307">
        <v>101.51064811226735</v>
      </c>
      <c r="V5" s="307">
        <v>101.95578188819945</v>
      </c>
      <c r="W5" s="307">
        <v>102.65921036909708</v>
      </c>
      <c r="X5" s="307">
        <v>102.12104415189138</v>
      </c>
      <c r="Y5" s="307">
        <v>101.13911682263401</v>
      </c>
      <c r="Z5" s="307">
        <v>93.400751407180692</v>
      </c>
      <c r="AA5" s="307">
        <v>95.888589979560138</v>
      </c>
      <c r="AB5" s="307">
        <v>98.562446378140422</v>
      </c>
      <c r="AC5" s="307">
        <v>99.543138474973262</v>
      </c>
      <c r="AD5" s="307">
        <v>101.27967568824224</v>
      </c>
      <c r="AE5" s="307">
        <v>101.55264361531512</v>
      </c>
      <c r="AF5" s="307">
        <v>101.91619160513061</v>
      </c>
      <c r="AG5" s="307">
        <v>101.21239416416815</v>
      </c>
      <c r="AH5" s="307">
        <v>100.19363801766161</v>
      </c>
      <c r="AI5" s="307">
        <v>102.07146437531178</v>
      </c>
      <c r="AJ5" s="307">
        <v>102.38003158318277</v>
      </c>
      <c r="AK5" s="310">
        <v>101.99903471113318</v>
      </c>
      <c r="AL5" s="307">
        <v>100.94941358540517</v>
      </c>
      <c r="AM5" s="307">
        <v>101.33629793659557</v>
      </c>
      <c r="AN5" s="307">
        <v>101.20510218050948</v>
      </c>
      <c r="AO5" s="307">
        <v>102.28651510523113</v>
      </c>
      <c r="AP5" s="307">
        <v>101.17185961515546</v>
      </c>
      <c r="AQ5" s="307">
        <v>102.60556446328555</v>
      </c>
      <c r="AR5" s="307">
        <v>102.79759494085896</v>
      </c>
      <c r="AS5" s="307">
        <v>103.44376622514207</v>
      </c>
      <c r="AT5" s="307">
        <v>104.01485671602636</v>
      </c>
      <c r="AU5" s="307">
        <v>104.16643099128267</v>
      </c>
      <c r="AV5" s="307">
        <v>103.62532509789365</v>
      </c>
      <c r="AW5" s="310">
        <v>102.53921946991781</v>
      </c>
      <c r="AX5" s="307">
        <v>103.1484779925171</v>
      </c>
      <c r="AY5" s="307">
        <v>102.80171253695141</v>
      </c>
      <c r="AZ5" s="307">
        <v>100.64089424347347</v>
      </c>
      <c r="BA5" s="307">
        <v>101.58252375575812</v>
      </c>
      <c r="BB5" s="307">
        <v>101.90952101934698</v>
      </c>
      <c r="BC5" s="307">
        <v>99.664864412866919</v>
      </c>
      <c r="BD5" s="307">
        <v>100.49476457135802</v>
      </c>
      <c r="BE5" s="307">
        <v>100.51071096401992</v>
      </c>
      <c r="BF5" s="307">
        <v>100.99151552749977</v>
      </c>
      <c r="BG5" s="307">
        <v>101.63152137547739</v>
      </c>
      <c r="BH5" s="307">
        <v>99.920160758967754</v>
      </c>
      <c r="BI5" s="310">
        <v>100.19474335936019</v>
      </c>
      <c r="BJ5" s="307">
        <v>98.424039557143857</v>
      </c>
      <c r="BK5" s="307">
        <v>96.670217796268048</v>
      </c>
      <c r="BL5" s="307">
        <v>96.852696397268318</v>
      </c>
      <c r="BM5" s="307">
        <v>98.198825670689388</v>
      </c>
      <c r="BN5" s="307">
        <v>98.320412648702046</v>
      </c>
      <c r="BO5" s="307">
        <v>98.331186235254478</v>
      </c>
      <c r="BP5" s="307">
        <v>97.689690544475852</v>
      </c>
      <c r="BQ5" s="307">
        <v>98.355973392866318</v>
      </c>
      <c r="BR5" s="307">
        <v>98.170047289110002</v>
      </c>
      <c r="BS5" s="307">
        <v>97.173808170483653</v>
      </c>
      <c r="BT5" s="307">
        <v>96.259636991126285</v>
      </c>
      <c r="BU5" s="310">
        <v>96.577814222516807</v>
      </c>
    </row>
    <row r="6" spans="1:73" ht="18" x14ac:dyDescent="0.3">
      <c r="A6" s="292" t="s">
        <v>175</v>
      </c>
      <c r="B6" s="307"/>
      <c r="C6" s="307"/>
      <c r="D6" s="307"/>
      <c r="E6" s="307"/>
      <c r="F6" s="307"/>
      <c r="G6" s="307"/>
      <c r="H6" s="307"/>
      <c r="I6" s="307">
        <v>98.71</v>
      </c>
      <c r="J6" s="307">
        <v>98.889487841707336</v>
      </c>
      <c r="K6" s="307">
        <v>99.595887901119752</v>
      </c>
      <c r="L6" s="307">
        <v>97.26</v>
      </c>
      <c r="M6" s="307">
        <v>98.92</v>
      </c>
      <c r="N6" s="307">
        <v>96.165566748407556</v>
      </c>
      <c r="O6" s="307">
        <v>97.314356711657567</v>
      </c>
      <c r="P6" s="307">
        <v>98.409778902234635</v>
      </c>
      <c r="Q6" s="307">
        <v>98.440911782910007</v>
      </c>
      <c r="R6" s="307">
        <v>97.497340216481561</v>
      </c>
      <c r="S6" s="307">
        <v>98.816740613190618</v>
      </c>
      <c r="T6" s="307">
        <v>99.744594740325837</v>
      </c>
      <c r="U6" s="307">
        <v>101.54026775992585</v>
      </c>
      <c r="V6" s="307">
        <v>102.57796980974256</v>
      </c>
      <c r="W6" s="307">
        <v>102.58523511451</v>
      </c>
      <c r="X6" s="307">
        <v>102.06790216989725</v>
      </c>
      <c r="Y6" s="307">
        <v>101.98368915662351</v>
      </c>
      <c r="Z6" s="307">
        <v>102.00501941116065</v>
      </c>
      <c r="AA6" s="307">
        <v>100.6310265592616</v>
      </c>
      <c r="AB6" s="307">
        <v>100.84868909919419</v>
      </c>
      <c r="AC6" s="307">
        <v>100.4375231743451</v>
      </c>
      <c r="AD6" s="307">
        <v>99.985317034184504</v>
      </c>
      <c r="AE6" s="307">
        <v>99.956299407305337</v>
      </c>
      <c r="AF6" s="307">
        <v>99.086349441558454</v>
      </c>
      <c r="AG6" s="307">
        <v>98.032824776220579</v>
      </c>
      <c r="AH6" s="307">
        <v>98.905101848969252</v>
      </c>
      <c r="AI6" s="307">
        <v>99.921906195936572</v>
      </c>
      <c r="AJ6" s="307">
        <v>100.26189675344682</v>
      </c>
      <c r="AK6" s="310">
        <v>99.928046298416589</v>
      </c>
      <c r="AL6" s="307">
        <v>100.05050958830226</v>
      </c>
      <c r="AM6" s="307">
        <v>99.196458145155745</v>
      </c>
      <c r="AN6" s="307">
        <v>98.455961429375691</v>
      </c>
      <c r="AO6" s="307">
        <v>98.1070831964132</v>
      </c>
      <c r="AP6" s="307">
        <v>96.95269025855994</v>
      </c>
      <c r="AQ6" s="307">
        <v>97.482754598409983</v>
      </c>
      <c r="AR6" s="307">
        <v>98.491373622120278</v>
      </c>
      <c r="AS6" s="307">
        <v>97.701241766706545</v>
      </c>
      <c r="AT6" s="307">
        <v>98.909759188066133</v>
      </c>
      <c r="AU6" s="307">
        <v>99.20425459753173</v>
      </c>
      <c r="AV6" s="307">
        <v>98.925826233777897</v>
      </c>
      <c r="AW6" s="310">
        <v>97.591478215110627</v>
      </c>
      <c r="AX6" s="307">
        <v>96.920058642191179</v>
      </c>
      <c r="AY6" s="307">
        <v>96.252614693601657</v>
      </c>
      <c r="AZ6" s="307">
        <v>95.898078879969319</v>
      </c>
      <c r="BA6" s="307">
        <v>96.027709007300601</v>
      </c>
      <c r="BB6" s="307">
        <v>96.511006015968476</v>
      </c>
      <c r="BC6" s="307">
        <v>96.282295095190676</v>
      </c>
      <c r="BD6" s="307">
        <v>96.134910036374876</v>
      </c>
      <c r="BE6" s="307">
        <v>95.845653429742441</v>
      </c>
      <c r="BF6" s="307">
        <v>95.84336483892065</v>
      </c>
      <c r="BG6" s="307">
        <v>95.71255091615032</v>
      </c>
      <c r="BH6" s="307">
        <v>95.955958752525461</v>
      </c>
      <c r="BI6" s="310">
        <v>95.727809962870452</v>
      </c>
      <c r="BJ6" s="307">
        <v>95.837306976326062</v>
      </c>
      <c r="BK6" s="307">
        <v>95.653672953121344</v>
      </c>
      <c r="BL6" s="307">
        <v>95.666874041036522</v>
      </c>
      <c r="BM6" s="307">
        <v>96.07589940586638</v>
      </c>
      <c r="BN6" s="307">
        <v>96.451812293706823</v>
      </c>
      <c r="BO6" s="307">
        <v>96.920953594205358</v>
      </c>
      <c r="BP6" s="307">
        <v>98.263253571017799</v>
      </c>
      <c r="BQ6" s="307">
        <v>98.341956400154487</v>
      </c>
      <c r="BR6" s="307">
        <v>99.679376389687619</v>
      </c>
      <c r="BS6" s="307">
        <v>99.864510098503402</v>
      </c>
      <c r="BT6" s="307">
        <v>98.895692748202222</v>
      </c>
      <c r="BU6" s="310">
        <v>100.21620304383507</v>
      </c>
    </row>
    <row r="7" spans="1:73" ht="18" x14ac:dyDescent="0.3">
      <c r="A7" s="292" t="s">
        <v>176</v>
      </c>
      <c r="B7" s="307"/>
      <c r="C7" s="307"/>
      <c r="D7" s="307"/>
      <c r="E7" s="307"/>
      <c r="F7" s="307"/>
      <c r="G7" s="307"/>
      <c r="H7" s="307"/>
      <c r="I7" s="307">
        <v>99.06</v>
      </c>
      <c r="J7" s="307">
        <v>99.970193384666572</v>
      </c>
      <c r="K7" s="307">
        <v>99.850491320895955</v>
      </c>
      <c r="L7" s="307">
        <v>99.03</v>
      </c>
      <c r="M7" s="307">
        <v>99.79</v>
      </c>
      <c r="N7" s="307">
        <v>99.145964211682639</v>
      </c>
      <c r="O7" s="307">
        <v>100.66163150926127</v>
      </c>
      <c r="P7" s="307">
        <v>100.49265691085553</v>
      </c>
      <c r="Q7" s="307">
        <v>100.08609361542945</v>
      </c>
      <c r="R7" s="307">
        <v>100.00932941851269</v>
      </c>
      <c r="S7" s="307">
        <v>100.16072413707455</v>
      </c>
      <c r="T7" s="307">
        <v>100.3539662575007</v>
      </c>
      <c r="U7" s="307">
        <v>101.41491790742421</v>
      </c>
      <c r="V7" s="307">
        <v>101.17256031896929</v>
      </c>
      <c r="W7" s="307">
        <v>100.95579351008739</v>
      </c>
      <c r="X7" s="307">
        <v>100.28910159840845</v>
      </c>
      <c r="Y7" s="307">
        <v>99.075913275423659</v>
      </c>
      <c r="Z7" s="307">
        <v>97.881888496739364</v>
      </c>
      <c r="AA7" s="307">
        <v>97.741515824686701</v>
      </c>
      <c r="AB7" s="307">
        <v>99.43005001276363</v>
      </c>
      <c r="AC7" s="307">
        <v>100.44696369171125</v>
      </c>
      <c r="AD7" s="307">
        <v>100.34715227881826</v>
      </c>
      <c r="AE7" s="307">
        <v>100.34065754354239</v>
      </c>
      <c r="AF7" s="307">
        <v>100.23397020626152</v>
      </c>
      <c r="AG7" s="307">
        <v>100.59344412455273</v>
      </c>
      <c r="AH7" s="307">
        <v>101.06964843476334</v>
      </c>
      <c r="AI7" s="307">
        <v>100.84607758037831</v>
      </c>
      <c r="AJ7" s="307">
        <v>100.806034047586</v>
      </c>
      <c r="AK7" s="310">
        <v>100.26259775819641</v>
      </c>
      <c r="AL7" s="307">
        <v>101.32992415124447</v>
      </c>
      <c r="AM7" s="307">
        <v>100.25946623805469</v>
      </c>
      <c r="AN7" s="307">
        <v>100.26316208455476</v>
      </c>
      <c r="AO7" s="307">
        <v>100.09424953479183</v>
      </c>
      <c r="AP7" s="307">
        <v>100.564189547743</v>
      </c>
      <c r="AQ7" s="307">
        <v>100.76740249734441</v>
      </c>
      <c r="AR7" s="307">
        <v>100.93097397221761</v>
      </c>
      <c r="AS7" s="307">
        <v>101.06986906748091</v>
      </c>
      <c r="AT7" s="307">
        <v>101.42175529648765</v>
      </c>
      <c r="AU7" s="307">
        <v>101.50426336801934</v>
      </c>
      <c r="AV7" s="307">
        <v>102.06065675055576</v>
      </c>
      <c r="AW7" s="310">
        <v>101.98727512155754</v>
      </c>
      <c r="AX7" s="307">
        <v>101.22902856510795</v>
      </c>
      <c r="AY7" s="307">
        <v>101.40093210968469</v>
      </c>
      <c r="AZ7" s="307">
        <v>100.39664148237625</v>
      </c>
      <c r="BA7" s="307">
        <v>101.19353232410121</v>
      </c>
      <c r="BB7" s="307">
        <v>100.15112563569296</v>
      </c>
      <c r="BC7" s="307">
        <v>100.62546393176683</v>
      </c>
      <c r="BD7" s="307">
        <v>101.34555030350008</v>
      </c>
      <c r="BE7" s="307">
        <v>101.14290310100301</v>
      </c>
      <c r="BF7" s="307">
        <v>101.45564147751016</v>
      </c>
      <c r="BG7" s="307">
        <v>101.33109458645681</v>
      </c>
      <c r="BH7" s="307">
        <v>100.87717860929526</v>
      </c>
      <c r="BI7" s="310">
        <v>101.18452374059514</v>
      </c>
      <c r="BJ7" s="307">
        <v>101.733462742358</v>
      </c>
      <c r="BK7" s="307">
        <v>101.47197827146867</v>
      </c>
      <c r="BL7" s="307">
        <v>101.96464203589773</v>
      </c>
      <c r="BM7" s="307">
        <v>102.79179741920009</v>
      </c>
      <c r="BN7" s="307">
        <v>102.99015746845991</v>
      </c>
      <c r="BO7" s="307">
        <v>102.79546234500118</v>
      </c>
      <c r="BP7" s="307">
        <v>102.9802518179562</v>
      </c>
      <c r="BQ7" s="307">
        <v>101.87632178400433</v>
      </c>
      <c r="BR7" s="307">
        <v>102.15019568316124</v>
      </c>
      <c r="BS7" s="307">
        <v>102.19718642345146</v>
      </c>
      <c r="BT7" s="307">
        <v>102.09652649308597</v>
      </c>
      <c r="BU7" s="310">
        <v>102.99864198243687</v>
      </c>
    </row>
    <row r="8" spans="1:73" ht="18" x14ac:dyDescent="0.3">
      <c r="A8" s="292" t="s">
        <v>177</v>
      </c>
      <c r="B8" s="307"/>
      <c r="C8" s="307"/>
      <c r="D8" s="307"/>
      <c r="E8" s="307"/>
      <c r="F8" s="307"/>
      <c r="G8" s="307"/>
      <c r="H8" s="307"/>
      <c r="I8" s="307">
        <v>93.61</v>
      </c>
      <c r="J8" s="307">
        <v>92.950044362514831</v>
      </c>
      <c r="K8" s="307">
        <v>92.981458831392487</v>
      </c>
      <c r="L8" s="307">
        <v>93.78</v>
      </c>
      <c r="M8" s="307">
        <v>94.48</v>
      </c>
      <c r="N8" s="307">
        <v>94.211998726388089</v>
      </c>
      <c r="O8" s="307">
        <v>93.92535405438656</v>
      </c>
      <c r="P8" s="307">
        <v>93.776398033947601</v>
      </c>
      <c r="Q8" s="307">
        <v>93.328341857300529</v>
      </c>
      <c r="R8" s="307">
        <v>93.64803008320078</v>
      </c>
      <c r="S8" s="307">
        <v>94.86855172114177</v>
      </c>
      <c r="T8" s="307">
        <v>94.679139165964912</v>
      </c>
      <c r="U8" s="307">
        <v>95.333103875980811</v>
      </c>
      <c r="V8" s="307">
        <v>96.058898887550427</v>
      </c>
      <c r="W8" s="307">
        <v>97.198255454118183</v>
      </c>
      <c r="X8" s="307">
        <v>97.702186197208377</v>
      </c>
      <c r="Y8" s="307">
        <v>98.109326063034814</v>
      </c>
      <c r="Z8" s="307">
        <v>97.97641838271764</v>
      </c>
      <c r="AA8" s="307">
        <v>98.446543181248657</v>
      </c>
      <c r="AB8" s="307">
        <v>99.325596789229209</v>
      </c>
      <c r="AC8" s="307">
        <v>100.64417036568058</v>
      </c>
      <c r="AD8" s="307">
        <v>99.564072259099618</v>
      </c>
      <c r="AE8" s="307">
        <v>99.150901672455547</v>
      </c>
      <c r="AF8" s="307">
        <v>100.38468645697482</v>
      </c>
      <c r="AG8" s="307">
        <v>100.98874114938324</v>
      </c>
      <c r="AH8" s="307">
        <v>101.66558466472121</v>
      </c>
      <c r="AI8" s="307">
        <v>101.27252105889126</v>
      </c>
      <c r="AJ8" s="307">
        <v>100.59615339314452</v>
      </c>
      <c r="AK8" s="310">
        <v>99.984610626453829</v>
      </c>
      <c r="AL8" s="307">
        <v>99.53899323455741</v>
      </c>
      <c r="AM8" s="307">
        <v>98.99783560387435</v>
      </c>
      <c r="AN8" s="307">
        <v>98.941382759817571</v>
      </c>
      <c r="AO8" s="307">
        <v>98.553901035774956</v>
      </c>
      <c r="AP8" s="307">
        <v>96.486825383876038</v>
      </c>
      <c r="AQ8" s="307">
        <v>96.496892200874669</v>
      </c>
      <c r="AR8" s="307">
        <v>95.461203325312255</v>
      </c>
      <c r="AS8" s="307">
        <v>95.265224943604338</v>
      </c>
      <c r="AT8" s="307">
        <v>94.948195077465527</v>
      </c>
      <c r="AU8" s="307">
        <v>94.17820997248964</v>
      </c>
      <c r="AV8" s="307">
        <v>94.929017695225767</v>
      </c>
      <c r="AW8" s="310">
        <v>94.846150134987965</v>
      </c>
      <c r="AX8" s="307">
        <v>94.515212036433056</v>
      </c>
      <c r="AY8" s="307">
        <v>94.185334633179494</v>
      </c>
      <c r="AZ8" s="307">
        <v>94.409135612561059</v>
      </c>
      <c r="BA8" s="307">
        <v>95.068539761687873</v>
      </c>
      <c r="BB8" s="307">
        <v>94.278181753504327</v>
      </c>
      <c r="BC8" s="307">
        <v>94.312731819485251</v>
      </c>
      <c r="BD8" s="307">
        <v>95.460459177513869</v>
      </c>
      <c r="BE8" s="307">
        <v>94.257277474648987</v>
      </c>
      <c r="BF8" s="307">
        <v>94.257277474648987</v>
      </c>
      <c r="BG8" s="307">
        <v>95.017544443684628</v>
      </c>
      <c r="BH8" s="307">
        <v>94.399370151209411</v>
      </c>
      <c r="BI8" s="310">
        <v>94.38685337701007</v>
      </c>
      <c r="BJ8" s="307">
        <v>94.709747580694369</v>
      </c>
      <c r="BK8" s="307">
        <v>95.526110870029754</v>
      </c>
      <c r="BL8" s="307">
        <v>95.526110870029754</v>
      </c>
      <c r="BM8" s="307">
        <v>97.703163112192925</v>
      </c>
      <c r="BN8" s="307">
        <v>96.936705781733679</v>
      </c>
      <c r="BO8" s="307">
        <v>96.702270516520016</v>
      </c>
      <c r="BP8" s="307">
        <v>97.539933933763919</v>
      </c>
      <c r="BQ8" s="307">
        <v>97.814504771385728</v>
      </c>
      <c r="BR8" s="307">
        <v>97.650114120308018</v>
      </c>
      <c r="BS8" s="307">
        <v>98.695910883264347</v>
      </c>
      <c r="BT8" s="307">
        <v>99.69891713347377</v>
      </c>
      <c r="BU8" s="310">
        <v>100.49103170105096</v>
      </c>
    </row>
    <row r="9" spans="1:73" ht="18" x14ac:dyDescent="0.3">
      <c r="A9" s="292" t="s">
        <v>178</v>
      </c>
      <c r="B9" s="307"/>
      <c r="C9" s="307"/>
      <c r="D9" s="307"/>
      <c r="E9" s="307"/>
      <c r="F9" s="307"/>
      <c r="G9" s="307"/>
      <c r="H9" s="307"/>
      <c r="I9" s="307">
        <v>97.32</v>
      </c>
      <c r="J9" s="307">
        <v>97.520285690569722</v>
      </c>
      <c r="K9" s="307">
        <v>99.587157973124448</v>
      </c>
      <c r="L9" s="307">
        <v>99.36</v>
      </c>
      <c r="M9" s="307">
        <v>99.38</v>
      </c>
      <c r="N9" s="307">
        <v>99.337552328577814</v>
      </c>
      <c r="O9" s="307">
        <v>99.266370925552692</v>
      </c>
      <c r="P9" s="307">
        <v>99.34443530746411</v>
      </c>
      <c r="Q9" s="307">
        <v>99.164517998384525</v>
      </c>
      <c r="R9" s="307">
        <v>100.09609705491231</v>
      </c>
      <c r="S9" s="307">
        <v>100.2032172646402</v>
      </c>
      <c r="T9" s="307">
        <v>100.1662118168806</v>
      </c>
      <c r="U9" s="307">
        <v>99.45261584649586</v>
      </c>
      <c r="V9" s="307">
        <v>99.430195013032659</v>
      </c>
      <c r="W9" s="307">
        <v>99.432650682485956</v>
      </c>
      <c r="X9" s="307">
        <v>99.082065990709594</v>
      </c>
      <c r="Y9" s="307">
        <v>98.961951501891775</v>
      </c>
      <c r="Z9" s="307">
        <v>107.57885277865057</v>
      </c>
      <c r="AA9" s="307">
        <v>103.82542475681889</v>
      </c>
      <c r="AB9" s="307">
        <v>103.87072311712987</v>
      </c>
      <c r="AC9" s="307">
        <v>103.80096555152362</v>
      </c>
      <c r="AD9" s="307">
        <v>97.972194974953496</v>
      </c>
      <c r="AE9" s="307">
        <v>97.922955499992426</v>
      </c>
      <c r="AF9" s="307">
        <v>98.072666805890776</v>
      </c>
      <c r="AG9" s="307">
        <v>97.578903761823369</v>
      </c>
      <c r="AH9" s="307">
        <v>97.488617945379389</v>
      </c>
      <c r="AI9" s="307">
        <v>97.438225980367505</v>
      </c>
      <c r="AJ9" s="307">
        <v>97.240296078501558</v>
      </c>
      <c r="AK9" s="310">
        <v>97.210172748968546</v>
      </c>
      <c r="AL9" s="307">
        <v>97.146848938126581</v>
      </c>
      <c r="AM9" s="307">
        <v>97.380948777102347</v>
      </c>
      <c r="AN9" s="307">
        <v>97.43382701275209</v>
      </c>
      <c r="AO9" s="307">
        <v>97.335261695482814</v>
      </c>
      <c r="AP9" s="307">
        <v>98.134910002721455</v>
      </c>
      <c r="AQ9" s="307">
        <v>97.929675057941182</v>
      </c>
      <c r="AR9" s="307">
        <v>97.73136661539246</v>
      </c>
      <c r="AS9" s="307">
        <v>98.971511998044861</v>
      </c>
      <c r="AT9" s="307">
        <v>98.953654396524755</v>
      </c>
      <c r="AU9" s="307">
        <v>99.071075644827744</v>
      </c>
      <c r="AV9" s="307">
        <v>99.87147070070084</v>
      </c>
      <c r="AW9" s="310">
        <v>99.884895597621352</v>
      </c>
      <c r="AX9" s="307">
        <v>99.708790889300857</v>
      </c>
      <c r="AY9" s="307">
        <v>99.677131357113126</v>
      </c>
      <c r="AZ9" s="307">
        <v>99.484327641487823</v>
      </c>
      <c r="BA9" s="307">
        <v>99.488452386739269</v>
      </c>
      <c r="BB9" s="307">
        <v>99.991998258193846</v>
      </c>
      <c r="BC9" s="307">
        <v>100.22015158964213</v>
      </c>
      <c r="BD9" s="307">
        <v>100.19379250936801</v>
      </c>
      <c r="BE9" s="307">
        <v>100.26429194952593</v>
      </c>
      <c r="BF9" s="307">
        <v>100.24502982992071</v>
      </c>
      <c r="BG9" s="307">
        <v>99.963329744268279</v>
      </c>
      <c r="BH9" s="307">
        <v>101.35195763365864</v>
      </c>
      <c r="BI9" s="310">
        <v>101.39171571275654</v>
      </c>
      <c r="BJ9" s="307">
        <v>101.53374843192616</v>
      </c>
      <c r="BK9" s="307">
        <v>101.45704139805868</v>
      </c>
      <c r="BL9" s="307">
        <v>101.53724421266861</v>
      </c>
      <c r="BM9" s="307">
        <v>101.48239908672483</v>
      </c>
      <c r="BN9" s="307">
        <v>101.08139185944142</v>
      </c>
      <c r="BO9" s="307">
        <v>101.23830909367346</v>
      </c>
      <c r="BP9" s="307">
        <v>101.17895426024975</v>
      </c>
      <c r="BQ9" s="307">
        <v>100.38277884646293</v>
      </c>
      <c r="BR9" s="307">
        <v>100.32318962889707</v>
      </c>
      <c r="BS9" s="307">
        <v>100.33854390058787</v>
      </c>
      <c r="BT9" s="307">
        <v>86.370447539707712</v>
      </c>
      <c r="BU9" s="310">
        <v>86.590943026251665</v>
      </c>
    </row>
    <row r="10" spans="1:73" ht="18" x14ac:dyDescent="0.3">
      <c r="A10" s="292" t="s">
        <v>179</v>
      </c>
      <c r="B10" s="307"/>
      <c r="C10" s="307"/>
      <c r="D10" s="307"/>
      <c r="E10" s="307"/>
      <c r="F10" s="307"/>
      <c r="G10" s="307"/>
      <c r="H10" s="307"/>
      <c r="I10" s="307">
        <v>96.95</v>
      </c>
      <c r="J10" s="307">
        <v>94.998601496601992</v>
      </c>
      <c r="K10" s="307">
        <v>95.120261187907474</v>
      </c>
      <c r="L10" s="307">
        <v>94.32</v>
      </c>
      <c r="M10" s="307">
        <v>94.75</v>
      </c>
      <c r="N10" s="307">
        <v>95.388628613675763</v>
      </c>
      <c r="O10" s="307">
        <v>96.283973432272575</v>
      </c>
      <c r="P10" s="307">
        <v>96.797373305053128</v>
      </c>
      <c r="Q10" s="307">
        <v>96.99601825973437</v>
      </c>
      <c r="R10" s="307">
        <v>97.044477367743283</v>
      </c>
      <c r="S10" s="307">
        <v>97.193086495348197</v>
      </c>
      <c r="T10" s="307">
        <v>97.285145203199789</v>
      </c>
      <c r="U10" s="307">
        <v>97.115636551842485</v>
      </c>
      <c r="V10" s="307">
        <v>96.029008045316886</v>
      </c>
      <c r="W10" s="307">
        <v>95.787351411407514</v>
      </c>
      <c r="X10" s="307">
        <v>98.549057685289085</v>
      </c>
      <c r="Y10" s="307">
        <v>98.623265119797523</v>
      </c>
      <c r="Z10" s="307">
        <v>100.16468521805808</v>
      </c>
      <c r="AA10" s="307">
        <v>100.33680248628485</v>
      </c>
      <c r="AB10" s="307">
        <v>100.28917960279766</v>
      </c>
      <c r="AC10" s="307">
        <v>100.41670790016062</v>
      </c>
      <c r="AD10" s="307">
        <v>99.739606557611637</v>
      </c>
      <c r="AE10" s="307">
        <v>99.71147247213473</v>
      </c>
      <c r="AF10" s="307">
        <v>99.493876835992708</v>
      </c>
      <c r="AG10" s="307">
        <v>100.2169212546884</v>
      </c>
      <c r="AH10" s="307">
        <v>100.12876895862979</v>
      </c>
      <c r="AI10" s="307">
        <v>100.19030841306385</v>
      </c>
      <c r="AJ10" s="307">
        <v>99.615469535639093</v>
      </c>
      <c r="AK10" s="310">
        <v>99.696200764938695</v>
      </c>
      <c r="AL10" s="307">
        <v>99.653344485064252</v>
      </c>
      <c r="AM10" s="307">
        <v>98.248461991016356</v>
      </c>
      <c r="AN10" s="307">
        <v>98.371644253157896</v>
      </c>
      <c r="AO10" s="307">
        <v>98.416829689477353</v>
      </c>
      <c r="AP10" s="307">
        <v>98.405918587040617</v>
      </c>
      <c r="AQ10" s="307">
        <v>98.649397306501868</v>
      </c>
      <c r="AR10" s="307">
        <v>98.678259164860037</v>
      </c>
      <c r="AS10" s="307">
        <v>99.047066258890283</v>
      </c>
      <c r="AT10" s="307">
        <v>99.055524137255716</v>
      </c>
      <c r="AU10" s="307">
        <v>98.763190903373086</v>
      </c>
      <c r="AV10" s="307">
        <v>98.512839640579656</v>
      </c>
      <c r="AW10" s="310">
        <v>98.358860514199264</v>
      </c>
      <c r="AX10" s="307">
        <v>98.520644793521328</v>
      </c>
      <c r="AY10" s="307">
        <v>98.279987093964877</v>
      </c>
      <c r="AZ10" s="307">
        <v>98.371966954469045</v>
      </c>
      <c r="BA10" s="307">
        <v>98.459669606884631</v>
      </c>
      <c r="BB10" s="307">
        <v>98.142148990485609</v>
      </c>
      <c r="BC10" s="307">
        <v>98.235799821387815</v>
      </c>
      <c r="BD10" s="307">
        <v>98.329390656598392</v>
      </c>
      <c r="BE10" s="307">
        <v>98.175847221137175</v>
      </c>
      <c r="BF10" s="307">
        <v>98.138120724735856</v>
      </c>
      <c r="BG10" s="307">
        <v>98.39737345933554</v>
      </c>
      <c r="BH10" s="307">
        <v>98.372643156229316</v>
      </c>
      <c r="BI10" s="310">
        <v>98.331653010210118</v>
      </c>
      <c r="BJ10" s="307">
        <v>98.637772785740992</v>
      </c>
      <c r="BK10" s="307">
        <v>98.56851252106712</v>
      </c>
      <c r="BL10" s="307">
        <v>98.71840704727758</v>
      </c>
      <c r="BM10" s="307">
        <v>99.196017751855393</v>
      </c>
      <c r="BN10" s="307">
        <v>98.974463698628213</v>
      </c>
      <c r="BO10" s="307">
        <v>99.237266482182193</v>
      </c>
      <c r="BP10" s="307">
        <v>99.495244136216257</v>
      </c>
      <c r="BQ10" s="307">
        <v>99.698125311036094</v>
      </c>
      <c r="BR10" s="307">
        <v>100.11655112406642</v>
      </c>
      <c r="BS10" s="307">
        <v>100.53496661259126</v>
      </c>
      <c r="BT10" s="307">
        <v>100.11356665574992</v>
      </c>
      <c r="BU10" s="310">
        <v>100.22857788026043</v>
      </c>
    </row>
    <row r="11" spans="1:73" ht="18" x14ac:dyDescent="0.3">
      <c r="A11" s="292" t="s">
        <v>180</v>
      </c>
      <c r="B11" s="307"/>
      <c r="C11" s="307"/>
      <c r="D11" s="307"/>
      <c r="E11" s="307"/>
      <c r="F11" s="307"/>
      <c r="G11" s="307"/>
      <c r="H11" s="307"/>
      <c r="I11" s="307">
        <v>114.96</v>
      </c>
      <c r="J11" s="307">
        <v>114.88440180957201</v>
      </c>
      <c r="K11" s="307">
        <v>116.08066190064778</v>
      </c>
      <c r="L11" s="307">
        <v>116.19</v>
      </c>
      <c r="M11" s="307">
        <v>109.78</v>
      </c>
      <c r="N11" s="307">
        <v>117.17077381695124</v>
      </c>
      <c r="O11" s="307">
        <v>117.56359677536901</v>
      </c>
      <c r="P11" s="307">
        <v>116.59982505734739</v>
      </c>
      <c r="Q11" s="307">
        <v>114.16797803594713</v>
      </c>
      <c r="R11" s="307">
        <v>115.69471360103528</v>
      </c>
      <c r="S11" s="307">
        <v>116.98786049065981</v>
      </c>
      <c r="T11" s="307">
        <v>112.92753108765513</v>
      </c>
      <c r="U11" s="307">
        <v>110.90927641652129</v>
      </c>
      <c r="V11" s="307">
        <v>109.58697436684051</v>
      </c>
      <c r="W11" s="307">
        <v>105.22886285300599</v>
      </c>
      <c r="X11" s="307">
        <v>100.66160600841242</v>
      </c>
      <c r="Y11" s="307">
        <v>100.46562382889678</v>
      </c>
      <c r="Z11" s="307">
        <v>103.92613232495653</v>
      </c>
      <c r="AA11" s="307">
        <v>103.15572266700404</v>
      </c>
      <c r="AB11" s="307">
        <v>102.54332919262337</v>
      </c>
      <c r="AC11" s="307">
        <v>101.39152472054332</v>
      </c>
      <c r="AD11" s="307">
        <v>98.822757087368416</v>
      </c>
      <c r="AE11" s="307">
        <v>98.879819371221288</v>
      </c>
      <c r="AF11" s="307">
        <v>99.19540924792544</v>
      </c>
      <c r="AG11" s="307">
        <v>97.925428173836607</v>
      </c>
      <c r="AH11" s="307">
        <v>98.58659126172509</v>
      </c>
      <c r="AI11" s="307">
        <v>97.866638066437588</v>
      </c>
      <c r="AJ11" s="307">
        <v>98.019859983073033</v>
      </c>
      <c r="AK11" s="310">
        <v>99.686787903285506</v>
      </c>
      <c r="AL11" s="307">
        <v>101.67145940171918</v>
      </c>
      <c r="AM11" s="307">
        <v>100.43729447194045</v>
      </c>
      <c r="AN11" s="307">
        <v>100.53065919860038</v>
      </c>
      <c r="AO11" s="307">
        <v>98.377055262421862</v>
      </c>
      <c r="AP11" s="307">
        <v>98.930344511371928</v>
      </c>
      <c r="AQ11" s="307">
        <v>99.821661649766298</v>
      </c>
      <c r="AR11" s="307">
        <v>99.450232488432164</v>
      </c>
      <c r="AS11" s="307">
        <v>99.08194153521255</v>
      </c>
      <c r="AT11" s="307">
        <v>97.889216252565859</v>
      </c>
      <c r="AU11" s="307">
        <v>98.01128439752604</v>
      </c>
      <c r="AV11" s="307">
        <v>96.374823755600147</v>
      </c>
      <c r="AW11" s="310">
        <v>97.484768230945818</v>
      </c>
      <c r="AX11" s="307">
        <v>97.817435813376079</v>
      </c>
      <c r="AY11" s="307">
        <v>97.740153580145943</v>
      </c>
      <c r="AZ11" s="307">
        <v>97.940693702513514</v>
      </c>
      <c r="BA11" s="307">
        <v>98.450651801194681</v>
      </c>
      <c r="BB11" s="307">
        <v>97.216018435867994</v>
      </c>
      <c r="BC11" s="307">
        <v>98.159732548849348</v>
      </c>
      <c r="BD11" s="307">
        <v>98.802546140947101</v>
      </c>
      <c r="BE11" s="307">
        <v>97.834373966632498</v>
      </c>
      <c r="BF11" s="307">
        <v>98.391867266302981</v>
      </c>
      <c r="BG11" s="307">
        <v>99.350647257600258</v>
      </c>
      <c r="BH11" s="307">
        <v>98.901727592719311</v>
      </c>
      <c r="BI11" s="310">
        <v>99.526024306676121</v>
      </c>
      <c r="BJ11" s="307">
        <v>99.338035167015846</v>
      </c>
      <c r="BK11" s="307">
        <v>99.06183139682949</v>
      </c>
      <c r="BL11" s="307">
        <v>99.405958491601979</v>
      </c>
      <c r="BM11" s="307">
        <v>99.912476862234968</v>
      </c>
      <c r="BN11" s="307">
        <v>99.162525021530371</v>
      </c>
      <c r="BO11" s="307">
        <v>98.699487038303531</v>
      </c>
      <c r="BP11" s="307">
        <v>99.67035731944695</v>
      </c>
      <c r="BQ11" s="307">
        <v>98.892346408369463</v>
      </c>
      <c r="BR11" s="307">
        <v>98.307297821123555</v>
      </c>
      <c r="BS11" s="307">
        <v>97.982375715403919</v>
      </c>
      <c r="BT11" s="307">
        <v>98.794924141870681</v>
      </c>
      <c r="BU11" s="310">
        <v>97.88879584956733</v>
      </c>
    </row>
    <row r="12" spans="1:73" ht="18" x14ac:dyDescent="0.3">
      <c r="A12" s="292" t="s">
        <v>181</v>
      </c>
      <c r="B12" s="307"/>
      <c r="C12" s="307"/>
      <c r="D12" s="307"/>
      <c r="E12" s="307"/>
      <c r="F12" s="307"/>
      <c r="G12" s="307"/>
      <c r="H12" s="307"/>
      <c r="I12" s="307">
        <v>94.49</v>
      </c>
      <c r="J12" s="307">
        <v>94.492776111400204</v>
      </c>
      <c r="K12" s="307">
        <v>94.492776111400204</v>
      </c>
      <c r="L12" s="307">
        <v>95.41</v>
      </c>
      <c r="M12" s="307">
        <v>95.41</v>
      </c>
      <c r="N12" s="307">
        <v>95.409864273290765</v>
      </c>
      <c r="O12" s="307">
        <v>97.011986364309834</v>
      </c>
      <c r="P12" s="307">
        <v>97.011986364309834</v>
      </c>
      <c r="Q12" s="307">
        <v>97.011986364309834</v>
      </c>
      <c r="R12" s="307">
        <v>98.919625100814599</v>
      </c>
      <c r="S12" s="307">
        <v>98.919625100814599</v>
      </c>
      <c r="T12" s="307">
        <v>98.919625100814599</v>
      </c>
      <c r="U12" s="307">
        <v>101.25122212403278</v>
      </c>
      <c r="V12" s="307">
        <v>101.25122212403278</v>
      </c>
      <c r="W12" s="307">
        <v>101.25122212403278</v>
      </c>
      <c r="X12" s="307">
        <v>101.97343011278043</v>
      </c>
      <c r="Y12" s="307">
        <v>101.97343011278043</v>
      </c>
      <c r="Z12" s="307">
        <v>103.15914930169208</v>
      </c>
      <c r="AA12" s="307">
        <v>101.43128619294336</v>
      </c>
      <c r="AB12" s="307">
        <v>101.43128619294336</v>
      </c>
      <c r="AC12" s="307">
        <v>101.43128619294336</v>
      </c>
      <c r="AD12" s="307">
        <v>100.65943422577746</v>
      </c>
      <c r="AE12" s="307">
        <v>100.65943422577746</v>
      </c>
      <c r="AF12" s="307">
        <v>100.65943422577746</v>
      </c>
      <c r="AG12" s="307">
        <v>98.604601156569785</v>
      </c>
      <c r="AH12" s="307">
        <v>98.604601156569785</v>
      </c>
      <c r="AI12" s="307">
        <v>98.604601156569785</v>
      </c>
      <c r="AJ12" s="307">
        <v>97.377442986217972</v>
      </c>
      <c r="AK12" s="310">
        <v>97.377442986217972</v>
      </c>
      <c r="AL12" s="307">
        <v>97.377442986217972</v>
      </c>
      <c r="AM12" s="307">
        <v>100.80614080076937</v>
      </c>
      <c r="AN12" s="307">
        <v>100.80614080076937</v>
      </c>
      <c r="AO12" s="307">
        <v>100.80614080076937</v>
      </c>
      <c r="AP12" s="307">
        <v>103.86925894244169</v>
      </c>
      <c r="AQ12" s="307">
        <v>103.86925894244169</v>
      </c>
      <c r="AR12" s="307">
        <v>103.86925894244169</v>
      </c>
      <c r="AS12" s="307">
        <v>104.35204125299097</v>
      </c>
      <c r="AT12" s="307">
        <v>104.35204125299097</v>
      </c>
      <c r="AU12" s="307">
        <v>104.35204125299097</v>
      </c>
      <c r="AV12" s="307">
        <v>109.69506767015469</v>
      </c>
      <c r="AW12" s="310">
        <v>109.69506767015469</v>
      </c>
      <c r="AX12" s="307">
        <v>109.69506767015469</v>
      </c>
      <c r="AY12" s="307">
        <v>106.43567021372111</v>
      </c>
      <c r="AZ12" s="307">
        <v>106.43567021372111</v>
      </c>
      <c r="BA12" s="307">
        <v>106.43567021372111</v>
      </c>
      <c r="BB12" s="307">
        <v>107.25219131620763</v>
      </c>
      <c r="BC12" s="307">
        <v>107.25219131620763</v>
      </c>
      <c r="BD12" s="307">
        <v>107.25219131620763</v>
      </c>
      <c r="BE12" s="307">
        <v>107.96046647907963</v>
      </c>
      <c r="BF12" s="307">
        <v>107.96046647907963</v>
      </c>
      <c r="BG12" s="307">
        <v>107.96046647907963</v>
      </c>
      <c r="BH12" s="307">
        <v>105.29757264104255</v>
      </c>
      <c r="BI12" s="310">
        <v>105.29757264104255</v>
      </c>
      <c r="BJ12" s="307">
        <v>105.29757264104255</v>
      </c>
      <c r="BK12" s="307">
        <v>105.55480069040615</v>
      </c>
      <c r="BL12" s="307">
        <v>105.55480069040615</v>
      </c>
      <c r="BM12" s="307">
        <v>105.55480069040615</v>
      </c>
      <c r="BN12" s="307">
        <v>105.82601706064939</v>
      </c>
      <c r="BO12" s="307">
        <v>105.82601706064939</v>
      </c>
      <c r="BP12" s="307">
        <v>105.82601706064939</v>
      </c>
      <c r="BQ12" s="307">
        <v>105.62841211471785</v>
      </c>
      <c r="BR12" s="307">
        <v>105.62841211471785</v>
      </c>
      <c r="BS12" s="307">
        <v>105.62841211471785</v>
      </c>
      <c r="BT12" s="307">
        <v>106.82182092359642</v>
      </c>
      <c r="BU12" s="310">
        <v>106.82182092359642</v>
      </c>
    </row>
    <row r="13" spans="1:73" ht="18" x14ac:dyDescent="0.3">
      <c r="A13" s="292" t="s">
        <v>182</v>
      </c>
      <c r="B13" s="307"/>
      <c r="C13" s="307"/>
      <c r="D13" s="307"/>
      <c r="E13" s="307"/>
      <c r="F13" s="307"/>
      <c r="G13" s="307"/>
      <c r="H13" s="307"/>
      <c r="I13" s="307">
        <v>99.29</v>
      </c>
      <c r="J13" s="307">
        <v>103.88280617864868</v>
      </c>
      <c r="K13" s="307">
        <v>101.24164627208638</v>
      </c>
      <c r="L13" s="307">
        <v>104.9</v>
      </c>
      <c r="M13" s="307">
        <v>105.91</v>
      </c>
      <c r="N13" s="307">
        <v>102.1074020079145</v>
      </c>
      <c r="O13" s="307">
        <v>100.57230589124867</v>
      </c>
      <c r="P13" s="307">
        <v>107.67529826787641</v>
      </c>
      <c r="Q13" s="307">
        <v>104.9259063590536</v>
      </c>
      <c r="R13" s="307">
        <v>105.21153545182281</v>
      </c>
      <c r="S13" s="307">
        <v>103.06406037157537</v>
      </c>
      <c r="T13" s="307">
        <v>105.81288004461265</v>
      </c>
      <c r="U13" s="307">
        <v>98.289977002781569</v>
      </c>
      <c r="V13" s="307">
        <v>98.236434806035589</v>
      </c>
      <c r="W13" s="307">
        <v>99.644767654099212</v>
      </c>
      <c r="X13" s="307">
        <v>101.30403216588707</v>
      </c>
      <c r="Y13" s="307">
        <v>96.505110327256489</v>
      </c>
      <c r="Z13" s="307">
        <v>102.76256506911187</v>
      </c>
      <c r="AA13" s="307">
        <v>102.96386525463375</v>
      </c>
      <c r="AB13" s="307">
        <v>104.76275818374147</v>
      </c>
      <c r="AC13" s="307">
        <v>99.17466460353387</v>
      </c>
      <c r="AD13" s="307">
        <v>101.13950211787791</v>
      </c>
      <c r="AE13" s="307">
        <v>99.336789657961845</v>
      </c>
      <c r="AF13" s="307">
        <v>98.582910993803978</v>
      </c>
      <c r="AG13" s="307">
        <v>98.815622221881696</v>
      </c>
      <c r="AH13" s="307">
        <v>98.426034846096087</v>
      </c>
      <c r="AI13" s="307">
        <v>98.711859825551528</v>
      </c>
      <c r="AJ13" s="307">
        <v>96.632575524775191</v>
      </c>
      <c r="AK13" s="310">
        <v>98.690851701030482</v>
      </c>
      <c r="AL13" s="307">
        <v>101.13586876474346</v>
      </c>
      <c r="AM13" s="307">
        <v>95.797132205759041</v>
      </c>
      <c r="AN13" s="307">
        <v>96.759130143481642</v>
      </c>
      <c r="AO13" s="307">
        <v>100.47394974566411</v>
      </c>
      <c r="AP13" s="307">
        <v>94.927674854568579</v>
      </c>
      <c r="AQ13" s="307">
        <v>96.378203328325114</v>
      </c>
      <c r="AR13" s="307">
        <v>96.908827431930035</v>
      </c>
      <c r="AS13" s="307">
        <v>96.515729478045458</v>
      </c>
      <c r="AT13" s="307">
        <v>97.268046751383167</v>
      </c>
      <c r="AU13" s="307">
        <v>107.57429346146222</v>
      </c>
      <c r="AV13" s="307">
        <v>110.78848263845822</v>
      </c>
      <c r="AW13" s="310">
        <v>105.29176132389857</v>
      </c>
      <c r="AX13" s="307">
        <v>101.69850586122533</v>
      </c>
      <c r="AY13" s="307">
        <v>103.88806283510694</v>
      </c>
      <c r="AZ13" s="307">
        <v>102.26311301635407</v>
      </c>
      <c r="BA13" s="307">
        <v>101.47944692233339</v>
      </c>
      <c r="BB13" s="307">
        <v>103.96726877342304</v>
      </c>
      <c r="BC13" s="307">
        <v>103.96726877342304</v>
      </c>
      <c r="BD13" s="307">
        <v>103.42822917512794</v>
      </c>
      <c r="BE13" s="307">
        <v>101.88294690597095</v>
      </c>
      <c r="BF13" s="307">
        <v>102.66661299999167</v>
      </c>
      <c r="BG13" s="307">
        <v>100.10563311953788</v>
      </c>
      <c r="BH13" s="307">
        <v>102.90907260034335</v>
      </c>
      <c r="BI13" s="310">
        <v>102.72506691198001</v>
      </c>
      <c r="BJ13" s="307">
        <v>102.44965670636795</v>
      </c>
      <c r="BK13" s="307">
        <v>100.49302923859796</v>
      </c>
      <c r="BL13" s="307">
        <v>99.787589783923295</v>
      </c>
      <c r="BM13" s="307">
        <v>100.69333126939937</v>
      </c>
      <c r="BN13" s="307">
        <v>96.238688067596968</v>
      </c>
      <c r="BO13" s="307">
        <v>96.27630979247887</v>
      </c>
      <c r="BP13" s="307">
        <v>95.789256993336991</v>
      </c>
      <c r="BQ13" s="307">
        <v>93.886929828950528</v>
      </c>
      <c r="BR13" s="307">
        <v>93.886929828950528</v>
      </c>
      <c r="BS13" s="307">
        <v>93.464301703923596</v>
      </c>
      <c r="BT13" s="307">
        <v>93.383706941657536</v>
      </c>
      <c r="BU13" s="310">
        <v>94.082697135570157</v>
      </c>
    </row>
    <row r="14" spans="1:73" ht="18" x14ac:dyDescent="0.3">
      <c r="A14" s="294" t="s">
        <v>183</v>
      </c>
      <c r="B14" s="307"/>
      <c r="C14" s="307"/>
      <c r="D14" s="307"/>
      <c r="E14" s="307"/>
      <c r="F14" s="307"/>
      <c r="G14" s="307"/>
      <c r="H14" s="307"/>
      <c r="I14" s="307"/>
      <c r="J14" s="307">
        <v>103.68</v>
      </c>
      <c r="K14" s="307"/>
      <c r="L14" s="307">
        <v>103.61</v>
      </c>
      <c r="M14" s="307">
        <v>103.7</v>
      </c>
      <c r="N14" s="307">
        <v>103.74592734091985</v>
      </c>
      <c r="O14" s="307">
        <v>103.79470669447957</v>
      </c>
      <c r="P14" s="307">
        <v>103.805653032607</v>
      </c>
      <c r="Q14" s="307">
        <v>103.74171777420871</v>
      </c>
      <c r="R14" s="307">
        <v>103.69966351849095</v>
      </c>
      <c r="S14" s="307">
        <v>103.75203697491828</v>
      </c>
      <c r="T14" s="307">
        <v>103.66163245161459</v>
      </c>
      <c r="U14" s="307">
        <v>104.11251269649495</v>
      </c>
      <c r="V14" s="307">
        <v>98.517347940036387</v>
      </c>
      <c r="W14" s="307">
        <v>98.495815359787102</v>
      </c>
      <c r="X14" s="307">
        <v>98.420009534370138</v>
      </c>
      <c r="Y14" s="307">
        <v>98.505598861919879</v>
      </c>
      <c r="Z14" s="307">
        <v>97.350322875425633</v>
      </c>
      <c r="AA14" s="307">
        <v>100.30897405359619</v>
      </c>
      <c r="AB14" s="307">
        <v>100.28175205307654</v>
      </c>
      <c r="AC14" s="307">
        <v>100.25015329133136</v>
      </c>
      <c r="AD14" s="307">
        <v>100.06568360194083</v>
      </c>
      <c r="AE14" s="307">
        <v>100.20846648224983</v>
      </c>
      <c r="AF14" s="307">
        <v>100.28478907804237</v>
      </c>
      <c r="AG14" s="307">
        <v>99.976859465194522</v>
      </c>
      <c r="AH14" s="307">
        <v>100.14375063747306</v>
      </c>
      <c r="AI14" s="307">
        <v>99.836447976767033</v>
      </c>
      <c r="AJ14" s="307">
        <v>100.47458177914943</v>
      </c>
      <c r="AK14" s="310">
        <v>100.81821870575328</v>
      </c>
      <c r="AL14" s="307">
        <v>100.75708678148752</v>
      </c>
      <c r="AM14" s="307">
        <v>99.813721186176195</v>
      </c>
      <c r="AN14" s="307">
        <v>99.710457363200177</v>
      </c>
      <c r="AO14" s="307">
        <v>99.677135665150828</v>
      </c>
      <c r="AP14" s="307">
        <v>98.951180157540506</v>
      </c>
      <c r="AQ14" s="307">
        <v>98.919571123992384</v>
      </c>
      <c r="AR14" s="307">
        <v>99.015972873322653</v>
      </c>
      <c r="AS14" s="307">
        <v>98.300619854651742</v>
      </c>
      <c r="AT14" s="307">
        <v>98.24633732439618</v>
      </c>
      <c r="AU14" s="307">
        <v>98.366778339347192</v>
      </c>
      <c r="AV14" s="307">
        <v>99.629100893125965</v>
      </c>
      <c r="AW14" s="310">
        <v>99.692429155306456</v>
      </c>
      <c r="AX14" s="307">
        <v>99.602166835278098</v>
      </c>
      <c r="AY14" s="307">
        <v>99.309467792337784</v>
      </c>
      <c r="AZ14" s="307">
        <v>99.267291046549815</v>
      </c>
      <c r="BA14" s="307">
        <v>99.451701176112238</v>
      </c>
      <c r="BB14" s="307">
        <v>99.468755314698029</v>
      </c>
      <c r="BC14" s="307">
        <v>99.254704088457402</v>
      </c>
      <c r="BD14" s="307">
        <v>99.144138130604858</v>
      </c>
      <c r="BE14" s="307">
        <v>99.026642862115779</v>
      </c>
      <c r="BF14" s="307">
        <v>99.031577664329106</v>
      </c>
      <c r="BG14" s="307">
        <v>99.103010417167397</v>
      </c>
      <c r="BH14" s="307">
        <v>98.790891104803393</v>
      </c>
      <c r="BI14" s="310">
        <v>99.021180574432321</v>
      </c>
      <c r="BJ14" s="307">
        <v>99.031665258429797</v>
      </c>
      <c r="BK14" s="307">
        <v>99.03574276487744</v>
      </c>
      <c r="BL14" s="307">
        <v>99.003505060304576</v>
      </c>
      <c r="BM14" s="307">
        <v>98.988226869606024</v>
      </c>
      <c r="BN14" s="307">
        <v>98.830329876842598</v>
      </c>
      <c r="BO14" s="307">
        <v>98.899004336387875</v>
      </c>
      <c r="BP14" s="307">
        <v>98.913828207589361</v>
      </c>
      <c r="BQ14" s="307">
        <v>100.15846420247853</v>
      </c>
      <c r="BR14" s="307">
        <v>100.34297921425083</v>
      </c>
      <c r="BS14" s="307">
        <v>100.37727053998177</v>
      </c>
      <c r="BT14" s="307">
        <v>100.51418718767221</v>
      </c>
      <c r="BU14" s="310">
        <v>100.47823513712649</v>
      </c>
    </row>
    <row r="15" spans="1:73" ht="18.5" thickBot="1" x14ac:dyDescent="0.35">
      <c r="A15" s="293" t="s">
        <v>36</v>
      </c>
      <c r="B15" s="308"/>
      <c r="C15" s="308"/>
      <c r="D15" s="308"/>
      <c r="E15" s="308"/>
      <c r="F15" s="308"/>
      <c r="G15" s="308"/>
      <c r="H15" s="308"/>
      <c r="I15" s="308">
        <v>99.72</v>
      </c>
      <c r="J15" s="308">
        <v>101.029850492896</v>
      </c>
      <c r="K15" s="308">
        <v>100.64062904862968</v>
      </c>
      <c r="L15" s="308">
        <v>99.95</v>
      </c>
      <c r="M15" s="308">
        <v>100.31</v>
      </c>
      <c r="N15" s="308">
        <v>99.748155357547759</v>
      </c>
      <c r="O15" s="308">
        <v>99.686615888918453</v>
      </c>
      <c r="P15" s="308">
        <v>100.05390588459251</v>
      </c>
      <c r="Q15" s="308">
        <v>101.11243833912344</v>
      </c>
      <c r="R15" s="308">
        <v>100.42392107769359</v>
      </c>
      <c r="S15" s="308">
        <v>100.1414737789753</v>
      </c>
      <c r="T15" s="308">
        <v>100.52793100622729</v>
      </c>
      <c r="U15" s="308">
        <v>101.80689751712602</v>
      </c>
      <c r="V15" s="308">
        <v>100.68360190035357</v>
      </c>
      <c r="W15" s="308">
        <v>100.60880272977531</v>
      </c>
      <c r="X15" s="308">
        <v>99.72181379174765</v>
      </c>
      <c r="Y15" s="308">
        <v>100.28936893980276</v>
      </c>
      <c r="Z15" s="311">
        <v>99.688668974382892</v>
      </c>
      <c r="AA15" s="311">
        <v>100.01871373293244</v>
      </c>
      <c r="AB15" s="311">
        <v>100.45328489744067</v>
      </c>
      <c r="AC15" s="311">
        <v>100.06632696131567</v>
      </c>
      <c r="AD15" s="311">
        <v>99.292428483786523</v>
      </c>
      <c r="AE15" s="311">
        <v>99.964069100009581</v>
      </c>
      <c r="AF15" s="311">
        <v>99.517102885973685</v>
      </c>
      <c r="AG15" s="311">
        <v>99.004533256052383</v>
      </c>
      <c r="AH15" s="311">
        <v>99.939640977743196</v>
      </c>
      <c r="AI15" s="311">
        <v>100.25332398753005</v>
      </c>
      <c r="AJ15" s="311">
        <v>100.76319890914166</v>
      </c>
      <c r="AK15" s="312">
        <v>101.0387078336913</v>
      </c>
      <c r="AL15" s="311">
        <v>100.66170760939733</v>
      </c>
      <c r="AM15" s="311">
        <v>101.11092886308255</v>
      </c>
      <c r="AN15" s="312">
        <v>102.0908128054988</v>
      </c>
      <c r="AO15" s="311">
        <v>101.43170833927886</v>
      </c>
      <c r="AP15" s="311">
        <v>100.03768606818053</v>
      </c>
      <c r="AQ15" s="312">
        <v>99.730017479519901</v>
      </c>
      <c r="AR15" s="311">
        <v>100.31624612261119</v>
      </c>
      <c r="AS15" s="311">
        <v>101.95472076904949</v>
      </c>
      <c r="AT15" s="312">
        <v>103.6342194025017</v>
      </c>
      <c r="AU15" s="311">
        <v>103.49470457820759</v>
      </c>
      <c r="AV15" s="311">
        <v>101.1402639061635</v>
      </c>
      <c r="AW15" s="312">
        <v>100.73494737122734</v>
      </c>
      <c r="AX15" s="311">
        <v>100.35854978582351</v>
      </c>
      <c r="AY15" s="311">
        <v>99.989494492186523</v>
      </c>
      <c r="AZ15" s="312">
        <v>99.725877688546774</v>
      </c>
      <c r="BA15" s="311">
        <v>101.1580356378732</v>
      </c>
      <c r="BB15" s="311">
        <v>101.29884490919392</v>
      </c>
      <c r="BC15" s="312">
        <v>100.52946020558765</v>
      </c>
      <c r="BD15" s="311">
        <v>102.01195362637286</v>
      </c>
      <c r="BE15" s="311">
        <v>102.34478366636507</v>
      </c>
      <c r="BF15" s="312">
        <v>102.8098723197045</v>
      </c>
      <c r="BG15" s="311">
        <v>101.43618486376745</v>
      </c>
      <c r="BH15" s="311">
        <v>101.6424803107879</v>
      </c>
      <c r="BI15" s="312">
        <v>101.68451476657654</v>
      </c>
      <c r="BJ15" s="311">
        <v>102.40478721432218</v>
      </c>
      <c r="BK15" s="311">
        <v>101.69731134219366</v>
      </c>
      <c r="BL15" s="312">
        <v>103.15162088028181</v>
      </c>
      <c r="BM15" s="311">
        <v>103.0861476461304</v>
      </c>
      <c r="BN15" s="311">
        <v>101.78705559326318</v>
      </c>
      <c r="BO15" s="312">
        <v>101.02183010530261</v>
      </c>
      <c r="BP15" s="311">
        <v>101.25564352212355</v>
      </c>
      <c r="BQ15" s="311">
        <v>102.64993353903778</v>
      </c>
      <c r="BR15" s="312">
        <v>102.82446992499986</v>
      </c>
      <c r="BS15" s="311">
        <v>102.8872225144225</v>
      </c>
      <c r="BT15" s="311">
        <v>101.12457894950087</v>
      </c>
      <c r="BU15" s="312">
        <v>101.33472655236507</v>
      </c>
    </row>
    <row r="16" spans="1:73" ht="20.5" x14ac:dyDescent="0.3">
      <c r="A16" s="289" t="s">
        <v>184</v>
      </c>
      <c r="B16" s="28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289"/>
      <c r="AD16" s="289"/>
      <c r="AE16" s="289"/>
      <c r="AF16" s="289"/>
      <c r="AG16" s="289"/>
      <c r="AH16" s="289"/>
      <c r="AI16" s="289"/>
      <c r="AJ16" s="289"/>
      <c r="AK16" s="289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7"/>
      <c r="BM16" s="287"/>
      <c r="BN16" s="287"/>
      <c r="BO16" s="287"/>
      <c r="BP16" s="287"/>
      <c r="BQ16" s="287"/>
      <c r="BR16" s="287"/>
      <c r="BS16" s="287"/>
      <c r="BT16" s="287"/>
      <c r="BU16" s="287"/>
    </row>
    <row r="17" spans="1:73" ht="14.5" thickBot="1" x14ac:dyDescent="0.35">
      <c r="A17" s="287"/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</row>
    <row r="18" spans="1:73" ht="21" thickBot="1" x14ac:dyDescent="0.35">
      <c r="A18" s="296" t="s">
        <v>185</v>
      </c>
      <c r="B18" s="468">
        <v>2020</v>
      </c>
      <c r="C18" s="469"/>
      <c r="D18" s="469"/>
      <c r="E18" s="469"/>
      <c r="F18" s="469"/>
      <c r="G18" s="469"/>
      <c r="H18" s="469"/>
      <c r="I18" s="469"/>
      <c r="J18" s="469"/>
      <c r="K18" s="469"/>
      <c r="L18" s="469"/>
      <c r="M18" s="470"/>
      <c r="N18" s="468">
        <v>2019</v>
      </c>
      <c r="O18" s="469"/>
      <c r="P18" s="469"/>
      <c r="Q18" s="469"/>
      <c r="R18" s="469"/>
      <c r="S18" s="469"/>
      <c r="T18" s="469"/>
      <c r="U18" s="469"/>
      <c r="V18" s="469"/>
      <c r="W18" s="469"/>
      <c r="X18" s="469"/>
      <c r="Y18" s="470"/>
      <c r="Z18" s="467">
        <v>2018</v>
      </c>
      <c r="AA18" s="465"/>
      <c r="AB18" s="465"/>
      <c r="AC18" s="465"/>
      <c r="AD18" s="465"/>
      <c r="AE18" s="465"/>
      <c r="AF18" s="465"/>
      <c r="AG18" s="465"/>
      <c r="AH18" s="465"/>
      <c r="AI18" s="465"/>
      <c r="AJ18" s="465"/>
      <c r="AK18" s="465"/>
      <c r="AL18" s="463">
        <v>2017</v>
      </c>
      <c r="AM18" s="464"/>
      <c r="AN18" s="464"/>
      <c r="AO18" s="464"/>
      <c r="AP18" s="464"/>
      <c r="AQ18" s="464"/>
      <c r="AR18" s="464"/>
      <c r="AS18" s="464"/>
      <c r="AT18" s="464"/>
      <c r="AU18" s="464"/>
      <c r="AV18" s="464"/>
      <c r="AW18" s="471"/>
      <c r="AX18" s="463">
        <v>2016</v>
      </c>
      <c r="AY18" s="464"/>
      <c r="AZ18" s="464"/>
      <c r="BA18" s="464"/>
      <c r="BB18" s="464"/>
      <c r="BC18" s="464"/>
      <c r="BD18" s="464"/>
      <c r="BE18" s="464"/>
      <c r="BF18" s="464"/>
      <c r="BG18" s="464"/>
      <c r="BH18" s="464"/>
      <c r="BI18" s="464"/>
      <c r="BJ18" s="465">
        <v>2015</v>
      </c>
      <c r="BK18" s="465"/>
      <c r="BL18" s="465"/>
      <c r="BM18" s="465"/>
      <c r="BN18" s="465"/>
      <c r="BO18" s="465"/>
      <c r="BP18" s="465"/>
      <c r="BQ18" s="465"/>
      <c r="BR18" s="465"/>
      <c r="BS18" s="465"/>
      <c r="BT18" s="465"/>
      <c r="BU18" s="466"/>
    </row>
    <row r="19" spans="1:73" ht="18.5" thickBot="1" x14ac:dyDescent="0.35">
      <c r="A19" s="295" t="s">
        <v>171</v>
      </c>
      <c r="B19" s="298" t="s">
        <v>51</v>
      </c>
      <c r="C19" s="299" t="s">
        <v>50</v>
      </c>
      <c r="D19" s="299" t="s">
        <v>49</v>
      </c>
      <c r="E19" s="299" t="s">
        <v>48</v>
      </c>
      <c r="F19" s="299" t="s">
        <v>47</v>
      </c>
      <c r="G19" s="299" t="s">
        <v>46</v>
      </c>
      <c r="H19" s="299" t="s">
        <v>45</v>
      </c>
      <c r="I19" s="299" t="s">
        <v>44</v>
      </c>
      <c r="J19" s="299" t="s">
        <v>43</v>
      </c>
      <c r="K19" s="299" t="s">
        <v>42</v>
      </c>
      <c r="L19" s="299" t="s">
        <v>41</v>
      </c>
      <c r="M19" s="300" t="s">
        <v>40</v>
      </c>
      <c r="N19" s="290" t="s">
        <v>51</v>
      </c>
      <c r="O19" s="290" t="s">
        <v>50</v>
      </c>
      <c r="P19" s="290" t="s">
        <v>49</v>
      </c>
      <c r="Q19" s="290" t="s">
        <v>48</v>
      </c>
      <c r="R19" s="290" t="s">
        <v>47</v>
      </c>
      <c r="S19" s="290" t="s">
        <v>46</v>
      </c>
      <c r="T19" s="290" t="s">
        <v>45</v>
      </c>
      <c r="U19" s="290" t="s">
        <v>44</v>
      </c>
      <c r="V19" s="290" t="s">
        <v>43</v>
      </c>
      <c r="W19" s="290" t="s">
        <v>42</v>
      </c>
      <c r="X19" s="290" t="s">
        <v>41</v>
      </c>
      <c r="Y19" s="291" t="s">
        <v>40</v>
      </c>
      <c r="Z19" s="298" t="s">
        <v>51</v>
      </c>
      <c r="AA19" s="299" t="s">
        <v>50</v>
      </c>
      <c r="AB19" s="299" t="s">
        <v>49</v>
      </c>
      <c r="AC19" s="299" t="s">
        <v>48</v>
      </c>
      <c r="AD19" s="299" t="s">
        <v>47</v>
      </c>
      <c r="AE19" s="299" t="s">
        <v>46</v>
      </c>
      <c r="AF19" s="299" t="s">
        <v>45</v>
      </c>
      <c r="AG19" s="299" t="s">
        <v>44</v>
      </c>
      <c r="AH19" s="299" t="s">
        <v>43</v>
      </c>
      <c r="AI19" s="299" t="s">
        <v>42</v>
      </c>
      <c r="AJ19" s="299" t="s">
        <v>41</v>
      </c>
      <c r="AK19" s="300" t="s">
        <v>40</v>
      </c>
      <c r="AL19" s="298" t="s">
        <v>51</v>
      </c>
      <c r="AM19" s="299" t="s">
        <v>50</v>
      </c>
      <c r="AN19" s="299" t="s">
        <v>49</v>
      </c>
      <c r="AO19" s="299" t="s">
        <v>48</v>
      </c>
      <c r="AP19" s="299" t="s">
        <v>47</v>
      </c>
      <c r="AQ19" s="299" t="s">
        <v>46</v>
      </c>
      <c r="AR19" s="299" t="s">
        <v>45</v>
      </c>
      <c r="AS19" s="299" t="s">
        <v>44</v>
      </c>
      <c r="AT19" s="299" t="s">
        <v>43</v>
      </c>
      <c r="AU19" s="299" t="s">
        <v>42</v>
      </c>
      <c r="AV19" s="299" t="s">
        <v>41</v>
      </c>
      <c r="AW19" s="300" t="s">
        <v>40</v>
      </c>
      <c r="AX19" s="290" t="s">
        <v>51</v>
      </c>
      <c r="AY19" s="290" t="s">
        <v>50</v>
      </c>
      <c r="AZ19" s="290" t="s">
        <v>49</v>
      </c>
      <c r="BA19" s="290" t="s">
        <v>48</v>
      </c>
      <c r="BB19" s="290" t="s">
        <v>47</v>
      </c>
      <c r="BC19" s="290" t="s">
        <v>46</v>
      </c>
      <c r="BD19" s="290" t="s">
        <v>45</v>
      </c>
      <c r="BE19" s="290" t="s">
        <v>44</v>
      </c>
      <c r="BF19" s="290" t="s">
        <v>43</v>
      </c>
      <c r="BG19" s="290" t="s">
        <v>42</v>
      </c>
      <c r="BH19" s="290" t="s">
        <v>41</v>
      </c>
      <c r="BI19" s="291" t="s">
        <v>40</v>
      </c>
      <c r="BJ19" s="290" t="s">
        <v>51</v>
      </c>
      <c r="BK19" s="290" t="s">
        <v>50</v>
      </c>
      <c r="BL19" s="290" t="s">
        <v>49</v>
      </c>
      <c r="BM19" s="290" t="s">
        <v>48</v>
      </c>
      <c r="BN19" s="290" t="s">
        <v>47</v>
      </c>
      <c r="BO19" s="290" t="s">
        <v>46</v>
      </c>
      <c r="BP19" s="290" t="s">
        <v>45</v>
      </c>
      <c r="BQ19" s="290" t="s">
        <v>44</v>
      </c>
      <c r="BR19" s="290" t="s">
        <v>43</v>
      </c>
      <c r="BS19" s="290" t="s">
        <v>42</v>
      </c>
      <c r="BT19" s="290" t="s">
        <v>41</v>
      </c>
      <c r="BU19" s="291" t="s">
        <v>40</v>
      </c>
    </row>
    <row r="20" spans="1:73" ht="18" x14ac:dyDescent="0.3">
      <c r="A20" s="292" t="s">
        <v>172</v>
      </c>
      <c r="B20" s="302">
        <v>-1</v>
      </c>
      <c r="C20" s="302">
        <v>-1</v>
      </c>
      <c r="D20" s="302">
        <v>-1</v>
      </c>
      <c r="E20" s="302">
        <v>-1</v>
      </c>
      <c r="F20" s="302">
        <v>-1</v>
      </c>
      <c r="G20" s="302">
        <v>-1</v>
      </c>
      <c r="H20" s="302">
        <v>-1</v>
      </c>
      <c r="I20" s="302">
        <v>-3.1240315246553463E-2</v>
      </c>
      <c r="J20" s="302">
        <v>4.8362292561403564E-3</v>
      </c>
      <c r="K20" s="302">
        <v>-2.1566343269134869E-3</v>
      </c>
      <c r="L20" s="302">
        <v>3.975935843992362E-3</v>
      </c>
      <c r="M20" s="302">
        <v>-1.6190352236152172E-2</v>
      </c>
      <c r="N20" s="302">
        <v>5.7529233470288155E-3</v>
      </c>
      <c r="O20" s="302">
        <v>-1.0371855947402753E-2</v>
      </c>
      <c r="P20" s="302">
        <v>-9.3558466008567542E-3</v>
      </c>
      <c r="Q20" s="302">
        <v>2.8483354118192139E-2</v>
      </c>
      <c r="R20" s="302">
        <v>1.0381463182059125E-2</v>
      </c>
      <c r="S20" s="302">
        <v>-3.045736977927882E-2</v>
      </c>
      <c r="T20" s="302">
        <v>-5.3818323466678919E-3</v>
      </c>
      <c r="U20" s="302">
        <v>3.2414667852064261E-2</v>
      </c>
      <c r="V20" s="302">
        <v>1.4143669270736625E-2</v>
      </c>
      <c r="W20" s="302">
        <v>2.9858050726794261E-4</v>
      </c>
      <c r="X20" s="302">
        <v>-3.539470387587007E-2</v>
      </c>
      <c r="Y20" s="302">
        <v>-1.4257329663011964E-2</v>
      </c>
      <c r="Z20" s="302">
        <v>-2.5787578287516433E-2</v>
      </c>
      <c r="AA20" s="302">
        <v>-3.6731597248518488E-2</v>
      </c>
      <c r="AB20" s="302">
        <v>-5.8384396823346618E-2</v>
      </c>
      <c r="AC20" s="302">
        <v>-4.7529271358115133E-2</v>
      </c>
      <c r="AD20" s="302">
        <v>-3.0281730215188873E-2</v>
      </c>
      <c r="AE20" s="302">
        <v>5.753967964333695E-3</v>
      </c>
      <c r="AF20" s="302">
        <v>-1.9275653527648262E-2</v>
      </c>
      <c r="AG20" s="302">
        <v>-6.1395956826149511E-2</v>
      </c>
      <c r="AH20" s="302">
        <v>-8.0541769657677897E-2</v>
      </c>
      <c r="AI20" s="302">
        <v>-6.9202790293105831E-2</v>
      </c>
      <c r="AJ20" s="302">
        <v>3.6357200780363641E-3</v>
      </c>
      <c r="AK20" s="303">
        <v>1.1973817881712145E-2</v>
      </c>
      <c r="AL20" s="303">
        <v>-4.3242119881647945E-4</v>
      </c>
      <c r="AM20" s="303">
        <v>2.2516828898621943E-2</v>
      </c>
      <c r="AN20" s="303">
        <v>5.3137135691486037E-2</v>
      </c>
      <c r="AO20" s="303">
        <v>5.2672300917020465E-3</v>
      </c>
      <c r="AP20" s="303">
        <v>-2.5942641320213289E-2</v>
      </c>
      <c r="AQ20" s="303">
        <v>-1.345518033491333E-2</v>
      </c>
      <c r="AR20" s="303">
        <v>-3.4737010817800673E-2</v>
      </c>
      <c r="AS20" s="303">
        <v>-1.39715906368576E-3</v>
      </c>
      <c r="AT20" s="303">
        <v>2.214624571201762E-2</v>
      </c>
      <c r="AU20" s="303">
        <v>4.8325506304865762E-2</v>
      </c>
      <c r="AV20" s="303">
        <v>-2.1806702840864056E-2</v>
      </c>
      <c r="AW20" s="303">
        <v>-2.7611323142921029E-2</v>
      </c>
      <c r="AX20" s="303">
        <v>-5.4335514194329138E-2</v>
      </c>
      <c r="AY20" s="303">
        <v>-4.8382911020624864E-2</v>
      </c>
      <c r="AZ20" s="303">
        <v>-8.1843729549366251E-2</v>
      </c>
      <c r="BA20" s="303">
        <v>-4.7978503518393056E-2</v>
      </c>
      <c r="BB20" s="303">
        <v>-1.5937380714945104E-2</v>
      </c>
      <c r="BC20" s="303">
        <v>-1.9741243608158432E-2</v>
      </c>
      <c r="BD20" s="303">
        <v>9.6547194370633083E-3</v>
      </c>
      <c r="BE20" s="303">
        <v>-1.0221036010162332E-2</v>
      </c>
      <c r="BF20" s="303">
        <v>-5.0992024749785259E-4</v>
      </c>
      <c r="BG20" s="303">
        <v>-3.4665650055056951E-2</v>
      </c>
      <c r="BH20" s="303">
        <v>-1.1853627096560682E-2</v>
      </c>
      <c r="BI20" s="303">
        <v>-1.1237684213133092E-2</v>
      </c>
      <c r="BJ20" s="303" t="e">
        <v>#DIV/0!</v>
      </c>
      <c r="BK20" s="303" t="e">
        <v>#DIV/0!</v>
      </c>
      <c r="BL20" s="303" t="e">
        <v>#DIV/0!</v>
      </c>
      <c r="BM20" s="303" t="e">
        <v>#DIV/0!</v>
      </c>
      <c r="BN20" s="303" t="e">
        <v>#DIV/0!</v>
      </c>
      <c r="BO20" s="303" t="e">
        <v>#DIV/0!</v>
      </c>
      <c r="BP20" s="303" t="e">
        <v>#DIV/0!</v>
      </c>
      <c r="BQ20" s="303" t="e">
        <v>#DIV/0!</v>
      </c>
      <c r="BR20" s="303" t="e">
        <v>#DIV/0!</v>
      </c>
      <c r="BS20" s="303" t="e">
        <v>#DIV/0!</v>
      </c>
      <c r="BT20" s="303" t="e">
        <v>#DIV/0!</v>
      </c>
      <c r="BU20" s="303" t="e">
        <v>#DIV/0!</v>
      </c>
    </row>
    <row r="21" spans="1:73" ht="18" x14ac:dyDescent="0.3">
      <c r="A21" s="292" t="s">
        <v>173</v>
      </c>
      <c r="B21" s="302">
        <v>-1</v>
      </c>
      <c r="C21" s="302">
        <v>-1</v>
      </c>
      <c r="D21" s="302">
        <v>-1</v>
      </c>
      <c r="E21" s="302">
        <v>-1</v>
      </c>
      <c r="F21" s="302">
        <v>-1</v>
      </c>
      <c r="G21" s="302">
        <v>-1</v>
      </c>
      <c r="H21" s="302">
        <v>-1</v>
      </c>
      <c r="I21" s="302">
        <v>2.764186437195626E-2</v>
      </c>
      <c r="J21" s="302">
        <v>4.6568736876843042E-2</v>
      </c>
      <c r="K21" s="302">
        <v>-1.6867294978857417E-2</v>
      </c>
      <c r="L21" s="302">
        <v>1.3437718766400319E-2</v>
      </c>
      <c r="M21" s="302">
        <v>2.5242977155729429E-2</v>
      </c>
      <c r="N21" s="302">
        <v>-2.6053906287311301E-2</v>
      </c>
      <c r="O21" s="302">
        <v>-2.7547864012856249E-2</v>
      </c>
      <c r="P21" s="302">
        <v>-2.6828786603276811E-2</v>
      </c>
      <c r="Q21" s="302">
        <v>4.9857759140634839E-2</v>
      </c>
      <c r="R21" s="302">
        <v>3.3342582811581645E-2</v>
      </c>
      <c r="S21" s="302">
        <v>0.15685326288515689</v>
      </c>
      <c r="T21" s="302">
        <v>9.1539773427885551E-2</v>
      </c>
      <c r="U21" s="302">
        <v>0.15165026120205471</v>
      </c>
      <c r="V21" s="302">
        <v>3.2267095435052351E-2</v>
      </c>
      <c r="W21" s="302">
        <v>8.1222586209039216E-2</v>
      </c>
      <c r="X21" s="302">
        <v>7.5623144371604667E-2</v>
      </c>
      <c r="Y21" s="302">
        <v>3.2570665641887597E-2</v>
      </c>
      <c r="Z21" s="302">
        <v>-2.5200231813032437E-2</v>
      </c>
      <c r="AA21" s="302">
        <v>-3.7956638909581786E-2</v>
      </c>
      <c r="AB21" s="302">
        <v>-3.60119600205413E-2</v>
      </c>
      <c r="AC21" s="302">
        <v>-8.9124815836933213E-2</v>
      </c>
      <c r="AD21" s="302">
        <v>-2.3033850612383833E-2</v>
      </c>
      <c r="AE21" s="302">
        <v>-0.10734495927487298</v>
      </c>
      <c r="AF21" s="302">
        <v>-8.8536976629018493E-2</v>
      </c>
      <c r="AG21" s="302">
        <v>-0.12737703958257229</v>
      </c>
      <c r="AH21" s="302">
        <v>-6.1854175285678048E-2</v>
      </c>
      <c r="AI21" s="302">
        <v>-4.8848730208074898E-2</v>
      </c>
      <c r="AJ21" s="302">
        <v>1.2888105529768934E-2</v>
      </c>
      <c r="AK21" s="304">
        <v>3.6098668974478887E-2</v>
      </c>
      <c r="AL21" s="304">
        <v>0.12483567452250433</v>
      </c>
      <c r="AM21" s="304">
        <v>0.12326537052559328</v>
      </c>
      <c r="AN21" s="304">
        <v>6.961139106771741E-2</v>
      </c>
      <c r="AO21" s="304">
        <v>4.8515012962400572E-2</v>
      </c>
      <c r="AP21" s="304">
        <v>5.9136578980806931E-2</v>
      </c>
      <c r="AQ21" s="304">
        <v>-5.1668488494636788E-2</v>
      </c>
      <c r="AR21" s="304">
        <v>-4.2026382181205801E-2</v>
      </c>
      <c r="AS21" s="304">
        <v>-8.7130106146662056E-2</v>
      </c>
      <c r="AT21" s="304">
        <v>-4.003798995631469E-2</v>
      </c>
      <c r="AU21" s="304">
        <v>-4.2453868698922426E-2</v>
      </c>
      <c r="AV21" s="304">
        <v>-0.11861030748793211</v>
      </c>
      <c r="AW21" s="304">
        <v>-8.9383994389630406E-2</v>
      </c>
      <c r="AX21" s="304">
        <v>-4.2283842444286623E-2</v>
      </c>
      <c r="AY21" s="304">
        <v>-6.3049195158815241E-3</v>
      </c>
      <c r="AZ21" s="304">
        <v>2.1754029260364627E-2</v>
      </c>
      <c r="BA21" s="304">
        <v>6.5570309240790436E-2</v>
      </c>
      <c r="BB21" s="304">
        <v>2.5208237926348742E-2</v>
      </c>
      <c r="BC21" s="304">
        <v>0.12652221809042996</v>
      </c>
      <c r="BD21" s="304">
        <v>0.14955211683437186</v>
      </c>
      <c r="BE21" s="304">
        <v>0.1185589724849947</v>
      </c>
      <c r="BF21" s="304">
        <v>0.10126912736504301</v>
      </c>
      <c r="BG21" s="304">
        <v>9.5984605557883018E-2</v>
      </c>
      <c r="BH21" s="304">
        <v>5.0362111904774354E-2</v>
      </c>
      <c r="BI21" s="304">
        <v>3.9788396387870906E-2</v>
      </c>
      <c r="BJ21" s="304" t="e">
        <v>#DIV/0!</v>
      </c>
      <c r="BK21" s="304" t="e">
        <v>#DIV/0!</v>
      </c>
      <c r="BL21" s="304" t="e">
        <v>#DIV/0!</v>
      </c>
      <c r="BM21" s="304" t="e">
        <v>#DIV/0!</v>
      </c>
      <c r="BN21" s="304" t="e">
        <v>#DIV/0!</v>
      </c>
      <c r="BO21" s="304" t="e">
        <v>#DIV/0!</v>
      </c>
      <c r="BP21" s="304" t="e">
        <v>#DIV/0!</v>
      </c>
      <c r="BQ21" s="304" t="e">
        <v>#DIV/0!</v>
      </c>
      <c r="BR21" s="304" t="e">
        <v>#DIV/0!</v>
      </c>
      <c r="BS21" s="304" t="e">
        <v>#DIV/0!</v>
      </c>
      <c r="BT21" s="304" t="e">
        <v>#DIV/0!</v>
      </c>
      <c r="BU21" s="304" t="e">
        <v>#DIV/0!</v>
      </c>
    </row>
    <row r="22" spans="1:73" ht="18" x14ac:dyDescent="0.3">
      <c r="A22" s="292" t="s">
        <v>174</v>
      </c>
      <c r="B22" s="302">
        <v>-1</v>
      </c>
      <c r="C22" s="302">
        <v>-1</v>
      </c>
      <c r="D22" s="302">
        <v>-1</v>
      </c>
      <c r="E22" s="302">
        <v>-1</v>
      </c>
      <c r="F22" s="302">
        <v>-1</v>
      </c>
      <c r="G22" s="302">
        <v>-1</v>
      </c>
      <c r="H22" s="302">
        <v>-1</v>
      </c>
      <c r="I22" s="302">
        <v>-5.0345931262453791E-2</v>
      </c>
      <c r="J22" s="302">
        <v>-4.4144678375647728E-2</v>
      </c>
      <c r="K22" s="302">
        <v>-4.0433341985364302E-2</v>
      </c>
      <c r="L22" s="302">
        <v>-3.2031048830896691E-2</v>
      </c>
      <c r="M22" s="302">
        <v>-1.9963757703905016E-2</v>
      </c>
      <c r="N22" s="302">
        <v>6.660537895355878E-2</v>
      </c>
      <c r="O22" s="302">
        <v>4.630451145110559E-2</v>
      </c>
      <c r="P22" s="302">
        <v>4.7099291485126482E-3</v>
      </c>
      <c r="Q22" s="302">
        <v>1.0760089480356561E-2</v>
      </c>
      <c r="R22" s="302">
        <v>-3.6646675173557242E-4</v>
      </c>
      <c r="S22" s="302">
        <v>4.7664276615542178E-3</v>
      </c>
      <c r="T22" s="302">
        <v>-6.2675881322714622E-3</v>
      </c>
      <c r="U22" s="302">
        <v>2.9468124982343635E-3</v>
      </c>
      <c r="V22" s="302">
        <v>1.758738284587702E-2</v>
      </c>
      <c r="W22" s="302">
        <v>5.7581812642972796E-3</v>
      </c>
      <c r="X22" s="302">
        <v>-2.5296674291506172E-3</v>
      </c>
      <c r="Y22" s="302">
        <v>-8.4306473187173436E-3</v>
      </c>
      <c r="Z22" s="302">
        <v>-7.4776681806459022E-2</v>
      </c>
      <c r="AA22" s="302">
        <v>-5.3758703129691776E-2</v>
      </c>
      <c r="AB22" s="302">
        <v>-2.6111883150472193E-2</v>
      </c>
      <c r="AC22" s="302">
        <v>-2.6820511261289148E-2</v>
      </c>
      <c r="AD22" s="302">
        <v>1.0656725446869242E-3</v>
      </c>
      <c r="AE22" s="302">
        <v>-1.0261829886888729E-2</v>
      </c>
      <c r="AF22" s="302">
        <v>-8.5741630067847074E-3</v>
      </c>
      <c r="AG22" s="302">
        <v>-2.1570870265081199E-2</v>
      </c>
      <c r="AH22" s="302">
        <v>-3.6737239457985793E-2</v>
      </c>
      <c r="AI22" s="302">
        <v>-2.0111725015770299E-2</v>
      </c>
      <c r="AJ22" s="302">
        <v>-1.2017270040257655E-2</v>
      </c>
      <c r="AK22" s="304">
        <v>-5.2680794878012804E-3</v>
      </c>
      <c r="AL22" s="304">
        <v>-2.1319407226459197E-2</v>
      </c>
      <c r="AM22" s="304">
        <v>-1.425476837099493E-2</v>
      </c>
      <c r="AN22" s="304">
        <v>5.6061498785082708E-3</v>
      </c>
      <c r="AO22" s="304">
        <v>6.9302407879299199E-3</v>
      </c>
      <c r="AP22" s="304">
        <v>-7.2383953610328788E-3</v>
      </c>
      <c r="AQ22" s="304">
        <v>2.9505885225876938E-2</v>
      </c>
      <c r="AR22" s="304">
        <v>2.291492874602219E-2</v>
      </c>
      <c r="AS22" s="304">
        <v>2.9181519392217803E-2</v>
      </c>
      <c r="AT22" s="304">
        <v>2.9936585986803488E-2</v>
      </c>
      <c r="AU22" s="304">
        <v>2.4942159494395932E-2</v>
      </c>
      <c r="AV22" s="304">
        <v>3.7081248776847708E-2</v>
      </c>
      <c r="AW22" s="304">
        <v>2.3399192731587526E-2</v>
      </c>
      <c r="AX22" s="304">
        <v>4.8000858902263355E-2</v>
      </c>
      <c r="AY22" s="304">
        <v>6.3426925897751119E-2</v>
      </c>
      <c r="AZ22" s="304">
        <v>3.911298277816444E-2</v>
      </c>
      <c r="BA22" s="304">
        <v>3.4457622705346802E-2</v>
      </c>
      <c r="BB22" s="304">
        <v>3.6504203694392334E-2</v>
      </c>
      <c r="BC22" s="304">
        <v>1.3563125074293803E-2</v>
      </c>
      <c r="BD22" s="304">
        <v>2.8714125423553005E-2</v>
      </c>
      <c r="BE22" s="304">
        <v>2.1907541523145335E-2</v>
      </c>
      <c r="BF22" s="304">
        <v>2.874062217858131E-2</v>
      </c>
      <c r="BG22" s="304">
        <v>4.5873608217278372E-2</v>
      </c>
      <c r="BH22" s="304">
        <v>3.8027608271355984E-2</v>
      </c>
      <c r="BI22" s="304">
        <v>3.7450931831092493E-2</v>
      </c>
      <c r="BJ22" s="304" t="e">
        <v>#DIV/0!</v>
      </c>
      <c r="BK22" s="304" t="e">
        <v>#DIV/0!</v>
      </c>
      <c r="BL22" s="304" t="e">
        <v>#DIV/0!</v>
      </c>
      <c r="BM22" s="304" t="e">
        <v>#DIV/0!</v>
      </c>
      <c r="BN22" s="304" t="e">
        <v>#DIV/0!</v>
      </c>
      <c r="BO22" s="304" t="e">
        <v>#DIV/0!</v>
      </c>
      <c r="BP22" s="304" t="e">
        <v>#DIV/0!</v>
      </c>
      <c r="BQ22" s="304" t="e">
        <v>#DIV/0!</v>
      </c>
      <c r="BR22" s="304" t="e">
        <v>#DIV/0!</v>
      </c>
      <c r="BS22" s="304" t="e">
        <v>#DIV/0!</v>
      </c>
      <c r="BT22" s="304" t="e">
        <v>#DIV/0!</v>
      </c>
      <c r="BU22" s="304" t="e">
        <v>#DIV/0!</v>
      </c>
    </row>
    <row r="23" spans="1:73" ht="18" x14ac:dyDescent="0.3">
      <c r="A23" s="292" t="s">
        <v>175</v>
      </c>
      <c r="B23" s="302">
        <v>-1</v>
      </c>
      <c r="C23" s="302">
        <v>-1</v>
      </c>
      <c r="D23" s="302">
        <v>-1</v>
      </c>
      <c r="E23" s="302">
        <v>-1</v>
      </c>
      <c r="F23" s="302">
        <v>-1</v>
      </c>
      <c r="G23" s="302">
        <v>-1</v>
      </c>
      <c r="H23" s="302">
        <v>-1</v>
      </c>
      <c r="I23" s="302">
        <v>-2.787335332439278E-2</v>
      </c>
      <c r="J23" s="302">
        <v>-3.5957837485733668E-2</v>
      </c>
      <c r="K23" s="302">
        <v>-2.91401312289572E-2</v>
      </c>
      <c r="L23" s="302">
        <v>-4.7104937670750302E-2</v>
      </c>
      <c r="M23" s="302">
        <v>-3.0040972060918381E-2</v>
      </c>
      <c r="N23" s="302">
        <v>-5.72467188032727E-2</v>
      </c>
      <c r="O23" s="302">
        <v>-3.2958720197998281E-2</v>
      </c>
      <c r="P23" s="302">
        <v>-2.4183856218107702E-2</v>
      </c>
      <c r="Q23" s="302">
        <v>-1.9879138078397918E-2</v>
      </c>
      <c r="R23" s="302">
        <v>-2.4883421801346284E-2</v>
      </c>
      <c r="S23" s="302">
        <v>-1.1400570057833015E-2</v>
      </c>
      <c r="T23" s="302">
        <v>6.643148147824629E-3</v>
      </c>
      <c r="U23" s="302">
        <v>3.5778250720732707E-2</v>
      </c>
      <c r="V23" s="302">
        <v>3.713527302546904E-2</v>
      </c>
      <c r="W23" s="302">
        <v>2.6654104389791211E-2</v>
      </c>
      <c r="X23" s="302">
        <v>1.801287901915094E-2</v>
      </c>
      <c r="Y23" s="302">
        <v>2.0571230343762847E-2</v>
      </c>
      <c r="Z23" s="302">
        <v>1.9535231063799507E-2</v>
      </c>
      <c r="AA23" s="302">
        <v>1.4461891492200563E-2</v>
      </c>
      <c r="AB23" s="302">
        <v>2.4302516933267126E-2</v>
      </c>
      <c r="AC23" s="302">
        <v>2.3754044071071734E-2</v>
      </c>
      <c r="AD23" s="302">
        <v>3.1279449466919962E-2</v>
      </c>
      <c r="AE23" s="302">
        <v>2.5374178428639649E-2</v>
      </c>
      <c r="AF23" s="302">
        <v>6.0408926950386022E-3</v>
      </c>
      <c r="AG23" s="302">
        <v>3.3938464191252127E-3</v>
      </c>
      <c r="AH23" s="302">
        <v>-4.7086749933589189E-5</v>
      </c>
      <c r="AI23" s="302">
        <v>7.2340808498216891E-3</v>
      </c>
      <c r="AJ23" s="302">
        <v>1.350578075043396E-2</v>
      </c>
      <c r="AK23" s="304">
        <v>2.3942337241328771E-2</v>
      </c>
      <c r="AL23" s="304">
        <v>3.2299309244828933E-2</v>
      </c>
      <c r="AM23" s="304">
        <v>3.0584555660385426E-2</v>
      </c>
      <c r="AN23" s="304">
        <v>2.6672927959359161E-2</v>
      </c>
      <c r="AO23" s="304">
        <v>2.1653897719818627E-2</v>
      </c>
      <c r="AP23" s="304">
        <v>4.5765168225309072E-3</v>
      </c>
      <c r="AQ23" s="304">
        <v>1.2468123054528935E-2</v>
      </c>
      <c r="AR23" s="304">
        <v>2.4512048587279844E-2</v>
      </c>
      <c r="AS23" s="304">
        <v>1.9360172011601007E-2</v>
      </c>
      <c r="AT23" s="304">
        <v>3.199380942331298E-2</v>
      </c>
      <c r="AU23" s="304">
        <v>3.648114743530706E-2</v>
      </c>
      <c r="AV23" s="304">
        <v>3.0950318457156456E-2</v>
      </c>
      <c r="AW23" s="304">
        <v>1.9468409994577662E-2</v>
      </c>
      <c r="AX23" s="304">
        <v>1.1297809798981318E-2</v>
      </c>
      <c r="AY23" s="304">
        <v>6.2615655205822129E-3</v>
      </c>
      <c r="AZ23" s="304">
        <v>2.4167700810797665E-3</v>
      </c>
      <c r="BA23" s="304">
        <v>-5.0158675447009582E-4</v>
      </c>
      <c r="BB23" s="304">
        <v>6.1371290859102423E-4</v>
      </c>
      <c r="BC23" s="304">
        <v>-6.5894780780703099E-3</v>
      </c>
      <c r="BD23" s="304">
        <v>-2.1659607811629233E-2</v>
      </c>
      <c r="BE23" s="304">
        <v>-2.5383905931813722E-2</v>
      </c>
      <c r="BF23" s="304">
        <v>-3.8483502703412054E-2</v>
      </c>
      <c r="BG23" s="304">
        <v>-4.1575923000650716E-2</v>
      </c>
      <c r="BH23" s="304">
        <v>-2.9725601934571633E-2</v>
      </c>
      <c r="BI23" s="304">
        <v>-4.4787099736769753E-2</v>
      </c>
      <c r="BJ23" s="304" t="e">
        <v>#DIV/0!</v>
      </c>
      <c r="BK23" s="304" t="e">
        <v>#DIV/0!</v>
      </c>
      <c r="BL23" s="304" t="e">
        <v>#DIV/0!</v>
      </c>
      <c r="BM23" s="304" t="e">
        <v>#DIV/0!</v>
      </c>
      <c r="BN23" s="304" t="e">
        <v>#DIV/0!</v>
      </c>
      <c r="BO23" s="304" t="e">
        <v>#DIV/0!</v>
      </c>
      <c r="BP23" s="304" t="e">
        <v>#DIV/0!</v>
      </c>
      <c r="BQ23" s="304" t="e">
        <v>#DIV/0!</v>
      </c>
      <c r="BR23" s="304" t="e">
        <v>#DIV/0!</v>
      </c>
      <c r="BS23" s="304" t="e">
        <v>#DIV/0!</v>
      </c>
      <c r="BT23" s="304" t="e">
        <v>#DIV/0!</v>
      </c>
      <c r="BU23" s="304" t="e">
        <v>#DIV/0!</v>
      </c>
    </row>
    <row r="24" spans="1:73" ht="18" x14ac:dyDescent="0.3">
      <c r="A24" s="292" t="s">
        <v>176</v>
      </c>
      <c r="B24" s="302">
        <v>-1</v>
      </c>
      <c r="C24" s="302">
        <v>-1</v>
      </c>
      <c r="D24" s="302">
        <v>-1</v>
      </c>
      <c r="E24" s="302">
        <v>-1</v>
      </c>
      <c r="F24" s="302">
        <v>-1</v>
      </c>
      <c r="G24" s="302">
        <v>-1</v>
      </c>
      <c r="H24" s="302">
        <v>-1</v>
      </c>
      <c r="I24" s="302">
        <v>-2.3220626274862988E-2</v>
      </c>
      <c r="J24" s="302">
        <v>-1.1884318539651328E-2</v>
      </c>
      <c r="K24" s="302">
        <v>-1.0948378005478099E-2</v>
      </c>
      <c r="L24" s="302">
        <v>-1.2554720087635474E-2</v>
      </c>
      <c r="M24" s="302">
        <v>7.207470524053905E-3</v>
      </c>
      <c r="N24" s="302">
        <v>1.2914296345900356E-2</v>
      </c>
      <c r="O24" s="302">
        <v>2.9875899303753561E-2</v>
      </c>
      <c r="P24" s="302">
        <v>1.0686979418752074E-2</v>
      </c>
      <c r="Q24" s="302">
        <v>-3.5926429532441295E-3</v>
      </c>
      <c r="R24" s="302">
        <v>-3.3665415772528018E-3</v>
      </c>
      <c r="S24" s="302">
        <v>-1.7932253073960069E-3</v>
      </c>
      <c r="T24" s="302">
        <v>1.1971595158033477E-3</v>
      </c>
      <c r="U24" s="302">
        <v>8.166275546290569E-3</v>
      </c>
      <c r="V24" s="302">
        <v>1.0182273887335835E-3</v>
      </c>
      <c r="W24" s="302">
        <v>1.0879543591730823E-3</v>
      </c>
      <c r="X24" s="302">
        <v>-5.1279911372520415E-3</v>
      </c>
      <c r="Y24" s="302">
        <v>-1.1835764375811242E-2</v>
      </c>
      <c r="Z24" s="302">
        <v>-3.4027812449149653E-2</v>
      </c>
      <c r="AA24" s="302">
        <v>-2.5114340898139242E-2</v>
      </c>
      <c r="AB24" s="302">
        <v>-8.3092539121053521E-3</v>
      </c>
      <c r="AC24" s="302">
        <v>3.523820384874643E-3</v>
      </c>
      <c r="AD24" s="302">
        <v>-2.1581963709029761E-3</v>
      </c>
      <c r="AE24" s="302">
        <v>-4.2349504227149337E-3</v>
      </c>
      <c r="AF24" s="302">
        <v>-6.9057469528428506E-3</v>
      </c>
      <c r="AG24" s="302">
        <v>-4.7138177512635604E-3</v>
      </c>
      <c r="AH24" s="302">
        <v>-3.4717094049002695E-3</v>
      </c>
      <c r="AI24" s="302">
        <v>-6.4843166759870341E-3</v>
      </c>
      <c r="AJ24" s="302">
        <v>-1.2292912302496406E-2</v>
      </c>
      <c r="AK24" s="304">
        <v>-1.691071127555388E-2</v>
      </c>
      <c r="AL24" s="304">
        <v>9.9670605918755761E-4</v>
      </c>
      <c r="AM24" s="304">
        <v>-1.1256956399525841E-2</v>
      </c>
      <c r="AN24" s="304">
        <v>-1.3295205482040107E-3</v>
      </c>
      <c r="AO24" s="304">
        <v>-1.0863172418852041E-2</v>
      </c>
      <c r="AP24" s="304">
        <v>4.1244060855849529E-3</v>
      </c>
      <c r="AQ24" s="304">
        <v>1.410563092397954E-3</v>
      </c>
      <c r="AR24" s="304">
        <v>-4.0907206092515302E-3</v>
      </c>
      <c r="AS24" s="304">
        <v>-7.2208757394642831E-4</v>
      </c>
      <c r="AT24" s="304">
        <v>-3.339999681537531E-4</v>
      </c>
      <c r="AU24" s="304">
        <v>1.7089402050698421E-3</v>
      </c>
      <c r="AV24" s="304">
        <v>1.1731871941464744E-2</v>
      </c>
      <c r="AW24" s="304">
        <v>7.9335391548651657E-3</v>
      </c>
      <c r="AX24" s="304">
        <v>-4.9583899304355139E-3</v>
      </c>
      <c r="AY24" s="304">
        <v>-7.001554812887667E-4</v>
      </c>
      <c r="AZ24" s="304">
        <v>-1.5377885139531422E-2</v>
      </c>
      <c r="BA24" s="304">
        <v>-1.5548566473460146E-2</v>
      </c>
      <c r="BB24" s="304">
        <v>-2.7566050024114053E-2</v>
      </c>
      <c r="BC24" s="304">
        <v>-2.1109865783291326E-2</v>
      </c>
      <c r="BD24" s="304">
        <v>-1.5873931997620994E-2</v>
      </c>
      <c r="BE24" s="304">
        <v>-7.1991083910184495E-3</v>
      </c>
      <c r="BF24" s="304">
        <v>-6.7993428794339561E-3</v>
      </c>
      <c r="BG24" s="304">
        <v>-8.4747131237645767E-3</v>
      </c>
      <c r="BH24" s="304">
        <v>-1.1943088816770753E-2</v>
      </c>
      <c r="BI24" s="304">
        <v>-1.7613030685890707E-2</v>
      </c>
      <c r="BJ24" s="304" t="e">
        <v>#DIV/0!</v>
      </c>
      <c r="BK24" s="304" t="e">
        <v>#DIV/0!</v>
      </c>
      <c r="BL24" s="304" t="e">
        <v>#DIV/0!</v>
      </c>
      <c r="BM24" s="304" t="e">
        <v>#DIV/0!</v>
      </c>
      <c r="BN24" s="304" t="e">
        <v>#DIV/0!</v>
      </c>
      <c r="BO24" s="304" t="e">
        <v>#DIV/0!</v>
      </c>
      <c r="BP24" s="304" t="e">
        <v>#DIV/0!</v>
      </c>
      <c r="BQ24" s="304" t="e">
        <v>#DIV/0!</v>
      </c>
      <c r="BR24" s="304" t="e">
        <v>#DIV/0!</v>
      </c>
      <c r="BS24" s="304" t="e">
        <v>#DIV/0!</v>
      </c>
      <c r="BT24" s="304" t="e">
        <v>#DIV/0!</v>
      </c>
      <c r="BU24" s="304" t="e">
        <v>#DIV/0!</v>
      </c>
    </row>
    <row r="25" spans="1:73" ht="18" x14ac:dyDescent="0.3">
      <c r="A25" s="292" t="s">
        <v>177</v>
      </c>
      <c r="B25" s="302">
        <v>-1</v>
      </c>
      <c r="C25" s="302">
        <v>-1</v>
      </c>
      <c r="D25" s="302">
        <v>-1</v>
      </c>
      <c r="E25" s="302">
        <v>-1</v>
      </c>
      <c r="F25" s="302">
        <v>-1</v>
      </c>
      <c r="G25" s="302">
        <v>-1</v>
      </c>
      <c r="H25" s="302">
        <v>-1</v>
      </c>
      <c r="I25" s="302">
        <v>-1.8074559685189784E-2</v>
      </c>
      <c r="J25" s="302">
        <v>-3.2364044987387541E-2</v>
      </c>
      <c r="K25" s="302">
        <v>-4.3383459950227299E-2</v>
      </c>
      <c r="L25" s="302">
        <v>-4.0144303314683105E-2</v>
      </c>
      <c r="M25" s="302">
        <v>-3.6992671427617196E-2</v>
      </c>
      <c r="N25" s="302">
        <v>-3.8421690836103917E-2</v>
      </c>
      <c r="O25" s="302">
        <v>-4.5925321303950661E-2</v>
      </c>
      <c r="P25" s="302">
        <v>-5.5868768320185502E-2</v>
      </c>
      <c r="Q25" s="302">
        <v>-7.2690037404041563E-2</v>
      </c>
      <c r="R25" s="302">
        <v>-5.9419447614630361E-2</v>
      </c>
      <c r="S25" s="302">
        <v>-4.3190227008328086E-2</v>
      </c>
      <c r="T25" s="302">
        <v>-5.6836829325111471E-2</v>
      </c>
      <c r="U25" s="302">
        <v>-5.6002651474153731E-2</v>
      </c>
      <c r="V25" s="302">
        <v>-5.5148315879565812E-2</v>
      </c>
      <c r="W25" s="302">
        <v>-4.0230711768336813E-2</v>
      </c>
      <c r="X25" s="302">
        <v>-2.876816954050021E-2</v>
      </c>
      <c r="Y25" s="302">
        <v>-1.8755732023852612E-2</v>
      </c>
      <c r="Z25" s="302">
        <v>-1.5698117903982234E-2</v>
      </c>
      <c r="AA25" s="302">
        <v>-5.5687320764427062E-3</v>
      </c>
      <c r="AB25" s="302">
        <v>3.8832490379108187E-3</v>
      </c>
      <c r="AC25" s="302">
        <v>2.1209402245242925E-2</v>
      </c>
      <c r="AD25" s="302">
        <v>3.1892922821127767E-2</v>
      </c>
      <c r="AE25" s="302">
        <v>2.7503574582030232E-2</v>
      </c>
      <c r="AF25" s="302">
        <v>5.15757497303313E-2</v>
      </c>
      <c r="AG25" s="302">
        <v>6.0079805712600187E-2</v>
      </c>
      <c r="AH25" s="302">
        <v>7.0747943989616147E-2</v>
      </c>
      <c r="AI25" s="302">
        <v>7.532858278442478E-2</v>
      </c>
      <c r="AJ25" s="302">
        <v>5.9698665755853142E-2</v>
      </c>
      <c r="AK25" s="304">
        <v>5.4176795622728369E-2</v>
      </c>
      <c r="AL25" s="304">
        <v>5.3153149528859078E-2</v>
      </c>
      <c r="AM25" s="304">
        <v>5.1096075513644923E-2</v>
      </c>
      <c r="AN25" s="304">
        <v>4.8006446810995973E-2</v>
      </c>
      <c r="AO25" s="304">
        <v>3.6661563150375276E-2</v>
      </c>
      <c r="AP25" s="304">
        <v>2.3426879785890753E-2</v>
      </c>
      <c r="AQ25" s="304">
        <v>2.3158701261775549E-2</v>
      </c>
      <c r="AR25" s="304">
        <v>7.795351130601702E-6</v>
      </c>
      <c r="AS25" s="304">
        <v>1.0693577153514155E-2</v>
      </c>
      <c r="AT25" s="304">
        <v>7.330124753522238E-3</v>
      </c>
      <c r="AU25" s="304">
        <v>-8.8334683463899832E-3</v>
      </c>
      <c r="AV25" s="304">
        <v>5.6107105711400429E-3</v>
      </c>
      <c r="AW25" s="304">
        <v>4.8661094373314562E-3</v>
      </c>
      <c r="AX25" s="304">
        <v>-2.0540181895803977E-3</v>
      </c>
      <c r="AY25" s="304">
        <v>-1.4035704213630984E-2</v>
      </c>
      <c r="AZ25" s="304">
        <v>-1.1692879018056379E-2</v>
      </c>
      <c r="BA25" s="304">
        <v>-2.6965589102572851E-2</v>
      </c>
      <c r="BB25" s="304">
        <v>-2.7425359741596544E-2</v>
      </c>
      <c r="BC25" s="304">
        <v>-2.4710264653264313E-2</v>
      </c>
      <c r="BD25" s="304">
        <v>-2.1319214319564295E-2</v>
      </c>
      <c r="BE25" s="304">
        <v>-3.6367073626255908E-2</v>
      </c>
      <c r="BF25" s="304">
        <v>-3.474483031815967E-2</v>
      </c>
      <c r="BG25" s="304">
        <v>-3.7269694424629463E-2</v>
      </c>
      <c r="BH25" s="304">
        <v>-5.3155511961774815E-2</v>
      </c>
      <c r="BI25" s="304">
        <v>-6.0743513333608723E-2</v>
      </c>
      <c r="BJ25" s="304" t="e">
        <v>#DIV/0!</v>
      </c>
      <c r="BK25" s="304" t="e">
        <v>#DIV/0!</v>
      </c>
      <c r="BL25" s="304" t="e">
        <v>#DIV/0!</v>
      </c>
      <c r="BM25" s="304" t="e">
        <v>#DIV/0!</v>
      </c>
      <c r="BN25" s="304" t="e">
        <v>#DIV/0!</v>
      </c>
      <c r="BO25" s="304" t="e">
        <v>#DIV/0!</v>
      </c>
      <c r="BP25" s="304" t="e">
        <v>#DIV/0!</v>
      </c>
      <c r="BQ25" s="304" t="e">
        <v>#DIV/0!</v>
      </c>
      <c r="BR25" s="304" t="e">
        <v>#DIV/0!</v>
      </c>
      <c r="BS25" s="304" t="e">
        <v>#DIV/0!</v>
      </c>
      <c r="BT25" s="304" t="e">
        <v>#DIV/0!</v>
      </c>
      <c r="BU25" s="304" t="e">
        <v>#DIV/0!</v>
      </c>
    </row>
    <row r="26" spans="1:73" ht="18" x14ac:dyDescent="0.3">
      <c r="A26" s="292" t="s">
        <v>178</v>
      </c>
      <c r="B26" s="302">
        <v>-1</v>
      </c>
      <c r="C26" s="302">
        <v>-1</v>
      </c>
      <c r="D26" s="302">
        <v>-1</v>
      </c>
      <c r="E26" s="302">
        <v>-1</v>
      </c>
      <c r="F26" s="302">
        <v>-1</v>
      </c>
      <c r="G26" s="302">
        <v>-1</v>
      </c>
      <c r="H26" s="302">
        <v>-1</v>
      </c>
      <c r="I26" s="302">
        <v>-2.144353698838386E-2</v>
      </c>
      <c r="J26" s="302">
        <v>-1.9208544468937161E-2</v>
      </c>
      <c r="K26" s="302">
        <v>1.553888884365362E-3</v>
      </c>
      <c r="L26" s="302">
        <v>2.8050889584445571E-3</v>
      </c>
      <c r="M26" s="302">
        <v>4.2243356336826299E-3</v>
      </c>
      <c r="N26" s="302">
        <v>-7.6607067627219361E-2</v>
      </c>
      <c r="O26" s="302">
        <v>-4.3910765036063837E-2</v>
      </c>
      <c r="P26" s="302">
        <v>-4.3576165389372368E-2</v>
      </c>
      <c r="Q26" s="302">
        <v>-4.4666709297975671E-2</v>
      </c>
      <c r="R26" s="302">
        <v>2.1678620964874717E-2</v>
      </c>
      <c r="S26" s="302">
        <v>2.3286284130261459E-2</v>
      </c>
      <c r="T26" s="302">
        <v>2.1346875527851639E-2</v>
      </c>
      <c r="U26" s="302">
        <v>1.9202020236320338E-2</v>
      </c>
      <c r="V26" s="302">
        <v>1.9915935917166117E-2</v>
      </c>
      <c r="W26" s="302">
        <v>2.0468606463753813E-2</v>
      </c>
      <c r="X26" s="302">
        <v>1.8940398029240635E-2</v>
      </c>
      <c r="Y26" s="302">
        <v>1.8020529162590337E-2</v>
      </c>
      <c r="Z26" s="302">
        <v>0.10738386221017016</v>
      </c>
      <c r="AA26" s="302">
        <v>6.6177995394843148E-2</v>
      </c>
      <c r="AB26" s="302">
        <v>6.6064284876496959E-2</v>
      </c>
      <c r="AC26" s="302">
        <v>6.6427148223723975E-2</v>
      </c>
      <c r="AD26" s="302">
        <v>-1.6580748661556566E-3</v>
      </c>
      <c r="AE26" s="302">
        <v>-6.8616156898126945E-5</v>
      </c>
      <c r="AF26" s="302">
        <v>3.4922277495765819E-3</v>
      </c>
      <c r="AG26" s="302">
        <v>-1.4070798840064236E-2</v>
      </c>
      <c r="AH26" s="302">
        <v>-1.4805278896267038E-2</v>
      </c>
      <c r="AI26" s="302">
        <v>-1.6481598224632688E-2</v>
      </c>
      <c r="AJ26" s="302">
        <v>-2.6345608047412261E-2</v>
      </c>
      <c r="AK26" s="304">
        <v>-2.677805120233312E-2</v>
      </c>
      <c r="AL26" s="304">
        <v>-2.5694243489710056E-2</v>
      </c>
      <c r="AM26" s="304">
        <v>-2.3036202474409628E-2</v>
      </c>
      <c r="AN26" s="304">
        <v>-2.0611293028235944E-2</v>
      </c>
      <c r="AO26" s="304">
        <v>-2.1642619214603975E-2</v>
      </c>
      <c r="AP26" s="304">
        <v>-1.8572368667711947E-2</v>
      </c>
      <c r="AQ26" s="304">
        <v>-2.2854450880092969E-2</v>
      </c>
      <c r="AR26" s="304">
        <v>-2.4576631269300542E-2</v>
      </c>
      <c r="AS26" s="304">
        <v>-1.2893722444395905E-2</v>
      </c>
      <c r="AT26" s="304">
        <v>-1.2882189127849553E-2</v>
      </c>
      <c r="AU26" s="304">
        <v>-8.9258141132668722E-3</v>
      </c>
      <c r="AV26" s="304">
        <v>-1.460738369069392E-2</v>
      </c>
      <c r="AW26" s="304">
        <v>-1.486137308696911E-2</v>
      </c>
      <c r="AX26" s="304">
        <v>-1.797390100148677E-2</v>
      </c>
      <c r="AY26" s="304">
        <v>-1.7543484576513668E-2</v>
      </c>
      <c r="AZ26" s="304">
        <v>-2.0218360140649261E-2</v>
      </c>
      <c r="BA26" s="304">
        <v>-1.9648202229448408E-2</v>
      </c>
      <c r="BB26" s="304">
        <v>-1.0777390192276304E-2</v>
      </c>
      <c r="BC26" s="304">
        <v>-1.0057037826355475E-2</v>
      </c>
      <c r="BD26" s="304">
        <v>-9.7368247980478273E-3</v>
      </c>
      <c r="BE26" s="304">
        <v>-1.1803508360554993E-3</v>
      </c>
      <c r="BF26" s="304">
        <v>-7.7908008373217541E-4</v>
      </c>
      <c r="BG26" s="304">
        <v>-3.7394817757305798E-3</v>
      </c>
      <c r="BH26" s="304">
        <v>0.17345643701873104</v>
      </c>
      <c r="BI26" s="304">
        <v>0.17092749159710308</v>
      </c>
      <c r="BJ26" s="304" t="e">
        <v>#DIV/0!</v>
      </c>
      <c r="BK26" s="304" t="e">
        <v>#DIV/0!</v>
      </c>
      <c r="BL26" s="304" t="e">
        <v>#DIV/0!</v>
      </c>
      <c r="BM26" s="304" t="e">
        <v>#DIV/0!</v>
      </c>
      <c r="BN26" s="304" t="e">
        <v>#DIV/0!</v>
      </c>
      <c r="BO26" s="304" t="e">
        <v>#DIV/0!</v>
      </c>
      <c r="BP26" s="304" t="e">
        <v>#DIV/0!</v>
      </c>
      <c r="BQ26" s="304" t="e">
        <v>#DIV/0!</v>
      </c>
      <c r="BR26" s="304" t="e">
        <v>#DIV/0!</v>
      </c>
      <c r="BS26" s="304" t="e">
        <v>#DIV/0!</v>
      </c>
      <c r="BT26" s="304" t="e">
        <v>#DIV/0!</v>
      </c>
      <c r="BU26" s="304" t="e">
        <v>#DIV/0!</v>
      </c>
    </row>
    <row r="27" spans="1:73" ht="18" x14ac:dyDescent="0.3">
      <c r="A27" s="292" t="s">
        <v>179</v>
      </c>
      <c r="B27" s="302">
        <v>-1</v>
      </c>
      <c r="C27" s="302">
        <v>-1</v>
      </c>
      <c r="D27" s="302">
        <v>-1</v>
      </c>
      <c r="E27" s="302">
        <v>-1</v>
      </c>
      <c r="F27" s="302">
        <v>-1</v>
      </c>
      <c r="G27" s="302">
        <v>-1</v>
      </c>
      <c r="H27" s="302">
        <v>-1</v>
      </c>
      <c r="I27" s="302">
        <v>-1.7055600696604944E-3</v>
      </c>
      <c r="J27" s="302">
        <v>-1.0730159247595683E-2</v>
      </c>
      <c r="K27" s="302">
        <v>-6.9642830047036419E-3</v>
      </c>
      <c r="L27" s="302">
        <v>-4.2913222963474218E-2</v>
      </c>
      <c r="M27" s="302">
        <v>-3.9273340981893834E-2</v>
      </c>
      <c r="N27" s="302">
        <v>-4.7682040771004908E-2</v>
      </c>
      <c r="O27" s="302">
        <v>-4.0392248443100076E-2</v>
      </c>
      <c r="P27" s="302">
        <v>-3.4817378221400075E-2</v>
      </c>
      <c r="Q27" s="302">
        <v>-3.4064945086899945E-2</v>
      </c>
      <c r="R27" s="302">
        <v>-2.7021654515065552E-2</v>
      </c>
      <c r="S27" s="302">
        <v>-2.5256732393459713E-2</v>
      </c>
      <c r="T27" s="302">
        <v>-2.2199674020480953E-2</v>
      </c>
      <c r="U27" s="302">
        <v>-3.0945719186128318E-2</v>
      </c>
      <c r="V27" s="302">
        <v>-4.0944884831319639E-2</v>
      </c>
      <c r="W27" s="302">
        <v>-4.3945937200870366E-2</v>
      </c>
      <c r="X27" s="302">
        <v>-1.0705283580161984E-2</v>
      </c>
      <c r="Y27" s="302">
        <v>-1.0762051481489343E-2</v>
      </c>
      <c r="Z27" s="302">
        <v>5.1311949000414359E-3</v>
      </c>
      <c r="AA27" s="302">
        <v>2.1255706735230584E-2</v>
      </c>
      <c r="AB27" s="302">
        <v>1.9492765056412065E-2</v>
      </c>
      <c r="AC27" s="302">
        <v>2.0320490072615049E-2</v>
      </c>
      <c r="AD27" s="302">
        <v>1.3552924353745777E-2</v>
      </c>
      <c r="AE27" s="302">
        <v>1.0766159699212574E-2</v>
      </c>
      <c r="AF27" s="302">
        <v>8.2654241981512389E-3</v>
      </c>
      <c r="AG27" s="302">
        <v>1.1811101933502322E-2</v>
      </c>
      <c r="AH27" s="302">
        <v>1.0834780096534047E-2</v>
      </c>
      <c r="AI27" s="302">
        <v>1.4449892684077037E-2</v>
      </c>
      <c r="AJ27" s="302">
        <v>1.1192753138396405E-2</v>
      </c>
      <c r="AK27" s="304">
        <v>1.3596540705617111E-2</v>
      </c>
      <c r="AL27" s="304">
        <v>1.1497079560500501E-2</v>
      </c>
      <c r="AM27" s="304">
        <v>-3.2076828539240321E-4</v>
      </c>
      <c r="AN27" s="304">
        <v>-3.2804194237678885E-6</v>
      </c>
      <c r="AO27" s="304">
        <v>-4.3510116962941492E-4</v>
      </c>
      <c r="AP27" s="304">
        <v>2.6876280911738437E-3</v>
      </c>
      <c r="AQ27" s="304">
        <v>4.2102521266793591E-3</v>
      </c>
      <c r="AR27" s="304">
        <v>3.5479575936763208E-3</v>
      </c>
      <c r="AS27" s="304">
        <v>8.8740669157731933E-3</v>
      </c>
      <c r="AT27" s="304">
        <v>9.3480841669371095E-3</v>
      </c>
      <c r="AU27" s="304">
        <v>3.7177561877577148E-3</v>
      </c>
      <c r="AV27" s="304">
        <v>1.4251572373398247E-3</v>
      </c>
      <c r="AW27" s="304">
        <v>2.7669120935369662E-4</v>
      </c>
      <c r="AX27" s="304">
        <v>-1.1874557678231978E-3</v>
      </c>
      <c r="AY27" s="304">
        <v>-2.9271561447229422E-3</v>
      </c>
      <c r="AZ27" s="304">
        <v>-3.5093768545375603E-3</v>
      </c>
      <c r="BA27" s="304">
        <v>-7.4231623573113303E-3</v>
      </c>
      <c r="BB27" s="304">
        <v>-8.4093884123177531E-3</v>
      </c>
      <c r="BC27" s="304">
        <v>-1.0091638920487478E-2</v>
      </c>
      <c r="BD27" s="304">
        <v>-1.1717680475478054E-2</v>
      </c>
      <c r="BE27" s="304">
        <v>-1.5268873764173074E-2</v>
      </c>
      <c r="BF27" s="304">
        <v>-1.9761272008649744E-2</v>
      </c>
      <c r="BG27" s="304">
        <v>-2.1262185936688827E-2</v>
      </c>
      <c r="BH27" s="304">
        <v>-1.7389486337120896E-2</v>
      </c>
      <c r="BI27" s="304">
        <v>-1.8925988078135836E-2</v>
      </c>
      <c r="BJ27" s="304" t="e">
        <v>#DIV/0!</v>
      </c>
      <c r="BK27" s="304" t="e">
        <v>#DIV/0!</v>
      </c>
      <c r="BL27" s="304" t="e">
        <v>#DIV/0!</v>
      </c>
      <c r="BM27" s="304" t="e">
        <v>#DIV/0!</v>
      </c>
      <c r="BN27" s="304" t="e">
        <v>#DIV/0!</v>
      </c>
      <c r="BO27" s="304" t="e">
        <v>#DIV/0!</v>
      </c>
      <c r="BP27" s="304" t="e">
        <v>#DIV/0!</v>
      </c>
      <c r="BQ27" s="304" t="e">
        <v>#DIV/0!</v>
      </c>
      <c r="BR27" s="304" t="e">
        <v>#DIV/0!</v>
      </c>
      <c r="BS27" s="304" t="e">
        <v>#DIV/0!</v>
      </c>
      <c r="BT27" s="304" t="e">
        <v>#DIV/0!</v>
      </c>
      <c r="BU27" s="304" t="e">
        <v>#DIV/0!</v>
      </c>
    </row>
    <row r="28" spans="1:73" ht="18" x14ac:dyDescent="0.3">
      <c r="A28" s="292" t="s">
        <v>180</v>
      </c>
      <c r="B28" s="302">
        <v>-1</v>
      </c>
      <c r="C28" s="302">
        <v>-1</v>
      </c>
      <c r="D28" s="302">
        <v>-1</v>
      </c>
      <c r="E28" s="302">
        <v>-1</v>
      </c>
      <c r="F28" s="302">
        <v>-1</v>
      </c>
      <c r="G28" s="302">
        <v>-1</v>
      </c>
      <c r="H28" s="302">
        <v>-1</v>
      </c>
      <c r="I28" s="302">
        <v>3.6522856467534393E-2</v>
      </c>
      <c r="J28" s="302">
        <v>4.8339937053088589E-2</v>
      </c>
      <c r="K28" s="302">
        <v>0.10312568960096669</v>
      </c>
      <c r="L28" s="302">
        <v>0.15426332449225821</v>
      </c>
      <c r="M28" s="302">
        <v>9.2712072210555885E-2</v>
      </c>
      <c r="N28" s="302">
        <v>0.1274428403684007</v>
      </c>
      <c r="O28" s="302">
        <v>0.13967110826100138</v>
      </c>
      <c r="P28" s="302">
        <v>0.13707859863140848</v>
      </c>
      <c r="Q28" s="302">
        <v>0.12601105812954727</v>
      </c>
      <c r="R28" s="302">
        <v>0.17072946567105496</v>
      </c>
      <c r="S28" s="302">
        <v>0.18313181834865722</v>
      </c>
      <c r="T28" s="302">
        <v>0.13843505403972989</v>
      </c>
      <c r="U28" s="302">
        <v>0.13258913935648908</v>
      </c>
      <c r="V28" s="302">
        <v>0.11158092560388755</v>
      </c>
      <c r="W28" s="302">
        <v>7.5227114489929692E-2</v>
      </c>
      <c r="X28" s="302">
        <v>2.6951130370881815E-2</v>
      </c>
      <c r="Y28" s="302">
        <v>7.8128299847206595E-3</v>
      </c>
      <c r="Z28" s="302">
        <v>2.2176065303919801E-2</v>
      </c>
      <c r="AA28" s="302">
        <v>2.7065924160502464E-2</v>
      </c>
      <c r="AB28" s="302">
        <v>2.0020459530131207E-2</v>
      </c>
      <c r="AC28" s="302">
        <v>3.0641997263287868E-2</v>
      </c>
      <c r="AD28" s="302">
        <v>-1.0875068163858082E-3</v>
      </c>
      <c r="AE28" s="302">
        <v>-9.4352494536662501E-3</v>
      </c>
      <c r="AF28" s="302">
        <v>-2.5623192035912901E-3</v>
      </c>
      <c r="AG28" s="302">
        <v>-1.1672292079227486E-2</v>
      </c>
      <c r="AH28" s="302">
        <v>7.1241249634681481E-3</v>
      </c>
      <c r="AI28" s="302">
        <v>-1.4758130349744603E-3</v>
      </c>
      <c r="AJ28" s="302">
        <v>1.706914900975165E-2</v>
      </c>
      <c r="AK28" s="304">
        <v>2.2588345977527569E-2</v>
      </c>
      <c r="AL28" s="304">
        <v>3.9400169880716485E-2</v>
      </c>
      <c r="AM28" s="304">
        <v>2.7595013850503891E-2</v>
      </c>
      <c r="AN28" s="304">
        <v>2.6444222500135339E-2</v>
      </c>
      <c r="AO28" s="304">
        <v>-7.4754750147754123E-4</v>
      </c>
      <c r="AP28" s="304">
        <v>1.7634193449661328E-2</v>
      </c>
      <c r="AQ28" s="304">
        <v>1.6930864192095108E-2</v>
      </c>
      <c r="AR28" s="304">
        <v>6.5553608968851318E-3</v>
      </c>
      <c r="AS28" s="304">
        <v>1.2751832694360976E-2</v>
      </c>
      <c r="AT28" s="304">
        <v>-5.1086642392573767E-3</v>
      </c>
      <c r="AU28" s="304">
        <v>-1.3481168940967847E-2</v>
      </c>
      <c r="AV28" s="304">
        <v>-2.5549643050979287E-2</v>
      </c>
      <c r="AW28" s="304">
        <v>-2.0509772091774181E-2</v>
      </c>
      <c r="AX28" s="304">
        <v>-1.5307322629073528E-2</v>
      </c>
      <c r="AY28" s="304">
        <v>-1.3341948135292103E-2</v>
      </c>
      <c r="AZ28" s="304">
        <v>-1.4740210861829306E-2</v>
      </c>
      <c r="BA28" s="304">
        <v>-1.4631056169850831E-2</v>
      </c>
      <c r="BB28" s="304">
        <v>-1.9629457652875937E-2</v>
      </c>
      <c r="BC28" s="304">
        <v>-5.4686655994951039E-3</v>
      </c>
      <c r="BD28" s="304">
        <v>-8.706813157280946E-3</v>
      </c>
      <c r="BE28" s="304">
        <v>-1.0698223676159246E-2</v>
      </c>
      <c r="BF28" s="304">
        <v>8.6025602426076375E-4</v>
      </c>
      <c r="BG28" s="304">
        <v>1.3964465876705967E-2</v>
      </c>
      <c r="BH28" s="304">
        <v>1.0810621271923893E-3</v>
      </c>
      <c r="BI28" s="304">
        <v>1.6725391735585626E-2</v>
      </c>
      <c r="BJ28" s="304" t="e">
        <v>#DIV/0!</v>
      </c>
      <c r="BK28" s="304" t="e">
        <v>#DIV/0!</v>
      </c>
      <c r="BL28" s="304" t="e">
        <v>#DIV/0!</v>
      </c>
      <c r="BM28" s="304" t="e">
        <v>#DIV/0!</v>
      </c>
      <c r="BN28" s="304" t="e">
        <v>#DIV/0!</v>
      </c>
      <c r="BO28" s="304" t="e">
        <v>#DIV/0!</v>
      </c>
      <c r="BP28" s="304" t="e">
        <v>#DIV/0!</v>
      </c>
      <c r="BQ28" s="304" t="e">
        <v>#DIV/0!</v>
      </c>
      <c r="BR28" s="304" t="e">
        <v>#DIV/0!</v>
      </c>
      <c r="BS28" s="304" t="e">
        <v>#DIV/0!</v>
      </c>
      <c r="BT28" s="304" t="e">
        <v>#DIV/0!</v>
      </c>
      <c r="BU28" s="304" t="e">
        <v>#DIV/0!</v>
      </c>
    </row>
    <row r="29" spans="1:73" ht="18" x14ac:dyDescent="0.3">
      <c r="A29" s="292" t="s">
        <v>181</v>
      </c>
      <c r="B29" s="302">
        <v>-1</v>
      </c>
      <c r="C29" s="302">
        <v>-1</v>
      </c>
      <c r="D29" s="302">
        <v>-1</v>
      </c>
      <c r="E29" s="302">
        <v>-1</v>
      </c>
      <c r="F29" s="302">
        <v>-1</v>
      </c>
      <c r="G29" s="302">
        <v>-1</v>
      </c>
      <c r="H29" s="302">
        <v>-1</v>
      </c>
      <c r="I29" s="302">
        <v>-6.6776696440762784E-2</v>
      </c>
      <c r="J29" s="302">
        <v>-6.6749278387508992E-2</v>
      </c>
      <c r="K29" s="302">
        <v>-6.6749278387508992E-2</v>
      </c>
      <c r="L29" s="302">
        <v>-6.4364120197990982E-2</v>
      </c>
      <c r="M29" s="302">
        <v>-6.4364120197990982E-2</v>
      </c>
      <c r="N29" s="302">
        <v>-7.5119706597601921E-2</v>
      </c>
      <c r="O29" s="302">
        <v>-4.3569395543571199E-2</v>
      </c>
      <c r="P29" s="302">
        <v>-4.3569395543571199E-2</v>
      </c>
      <c r="Q29" s="302">
        <v>-4.3569395543571199E-2</v>
      </c>
      <c r="R29" s="302">
        <v>-1.7284113887035102E-2</v>
      </c>
      <c r="S29" s="302">
        <v>-1.7284113887035102E-2</v>
      </c>
      <c r="T29" s="302">
        <v>-1.7284113887035102E-2</v>
      </c>
      <c r="U29" s="302">
        <v>2.6840745121625043E-2</v>
      </c>
      <c r="V29" s="302">
        <v>2.6840745121625043E-2</v>
      </c>
      <c r="W29" s="302">
        <v>2.6840745121625043E-2</v>
      </c>
      <c r="X29" s="302">
        <v>4.7197656722337111E-2</v>
      </c>
      <c r="Y29" s="302">
        <v>4.7197656722337111E-2</v>
      </c>
      <c r="Z29" s="302">
        <v>5.9374185008045588E-2</v>
      </c>
      <c r="AA29" s="302">
        <v>6.2014614110614819E-3</v>
      </c>
      <c r="AB29" s="302">
        <v>6.2014614110614819E-3</v>
      </c>
      <c r="AC29" s="302">
        <v>6.2014614110614819E-3</v>
      </c>
      <c r="AD29" s="302">
        <v>-3.0902547580925033E-2</v>
      </c>
      <c r="AE29" s="302">
        <v>-3.0902547580925033E-2</v>
      </c>
      <c r="AF29" s="302">
        <v>-3.0902547580925033E-2</v>
      </c>
      <c r="AG29" s="302">
        <v>-5.5077409386627085E-2</v>
      </c>
      <c r="AH29" s="302">
        <v>-5.5077409386627085E-2</v>
      </c>
      <c r="AI29" s="302">
        <v>-5.5077409386627085E-2</v>
      </c>
      <c r="AJ29" s="302">
        <v>-0.11228968581317567</v>
      </c>
      <c r="AK29" s="304">
        <v>-0.11228968581317567</v>
      </c>
      <c r="AL29" s="304">
        <v>-0.11228968581317567</v>
      </c>
      <c r="AM29" s="304">
        <v>-5.289137938106403E-2</v>
      </c>
      <c r="AN29" s="304">
        <v>-5.289137938106403E-2</v>
      </c>
      <c r="AO29" s="304">
        <v>-5.289137938106403E-2</v>
      </c>
      <c r="AP29" s="304">
        <v>-3.1541848537081751E-2</v>
      </c>
      <c r="AQ29" s="304">
        <v>-3.1541848537081751E-2</v>
      </c>
      <c r="AR29" s="304">
        <v>-3.1541848537081751E-2</v>
      </c>
      <c r="AS29" s="304">
        <v>-3.3423579424676664E-2</v>
      </c>
      <c r="AT29" s="304">
        <v>-3.3423579424676664E-2</v>
      </c>
      <c r="AU29" s="304">
        <v>-3.3423579424676664E-2</v>
      </c>
      <c r="AV29" s="304">
        <v>4.1762548925065035E-2</v>
      </c>
      <c r="AW29" s="304">
        <v>4.1762548925065035E-2</v>
      </c>
      <c r="AX29" s="304">
        <v>4.1762548925065035E-2</v>
      </c>
      <c r="AY29" s="304">
        <v>8.345139373608923E-3</v>
      </c>
      <c r="AZ29" s="304">
        <v>8.345139373608923E-3</v>
      </c>
      <c r="BA29" s="304">
        <v>8.345139373608923E-3</v>
      </c>
      <c r="BB29" s="304">
        <v>1.3476593896006639E-2</v>
      </c>
      <c r="BC29" s="304">
        <v>1.3476593896006639E-2</v>
      </c>
      <c r="BD29" s="304">
        <v>1.3476593896006639E-2</v>
      </c>
      <c r="BE29" s="304">
        <v>2.207790799533238E-2</v>
      </c>
      <c r="BF29" s="304">
        <v>2.207790799533238E-2</v>
      </c>
      <c r="BG29" s="304">
        <v>2.207790799533238E-2</v>
      </c>
      <c r="BH29" s="304">
        <v>-1.4269072267959926E-2</v>
      </c>
      <c r="BI29" s="304">
        <v>-1.4269072267959926E-2</v>
      </c>
      <c r="BJ29" s="304" t="e">
        <v>#DIV/0!</v>
      </c>
      <c r="BK29" s="304" t="e">
        <v>#DIV/0!</v>
      </c>
      <c r="BL29" s="304" t="e">
        <v>#DIV/0!</v>
      </c>
      <c r="BM29" s="304" t="e">
        <v>#DIV/0!</v>
      </c>
      <c r="BN29" s="304" t="e">
        <v>#DIV/0!</v>
      </c>
      <c r="BO29" s="304" t="e">
        <v>#DIV/0!</v>
      </c>
      <c r="BP29" s="304" t="e">
        <v>#DIV/0!</v>
      </c>
      <c r="BQ29" s="304" t="e">
        <v>#DIV/0!</v>
      </c>
      <c r="BR29" s="304" t="e">
        <v>#DIV/0!</v>
      </c>
      <c r="BS29" s="304" t="e">
        <v>#DIV/0!</v>
      </c>
      <c r="BT29" s="304" t="e">
        <v>#DIV/0!</v>
      </c>
      <c r="BU29" s="304" t="e">
        <v>#DIV/0!</v>
      </c>
    </row>
    <row r="30" spans="1:73" ht="18" x14ac:dyDescent="0.3">
      <c r="A30" s="292" t="s">
        <v>182</v>
      </c>
      <c r="B30" s="302">
        <v>-1</v>
      </c>
      <c r="C30" s="302">
        <v>-1</v>
      </c>
      <c r="D30" s="302">
        <v>-1</v>
      </c>
      <c r="E30" s="302">
        <v>-1</v>
      </c>
      <c r="F30" s="302">
        <v>-1</v>
      </c>
      <c r="G30" s="302">
        <v>-1</v>
      </c>
      <c r="H30" s="302">
        <v>-1</v>
      </c>
      <c r="I30" s="302">
        <v>1.0174211325638449E-2</v>
      </c>
      <c r="J30" s="302">
        <v>5.7477364521235419E-2</v>
      </c>
      <c r="K30" s="302">
        <v>1.6025714702155636E-2</v>
      </c>
      <c r="L30" s="302">
        <v>3.5496788797354961E-2</v>
      </c>
      <c r="M30" s="302">
        <v>9.7454835716479504E-2</v>
      </c>
      <c r="N30" s="302">
        <v>-6.3755031879240143E-3</v>
      </c>
      <c r="O30" s="302">
        <v>-2.3227171566166938E-2</v>
      </c>
      <c r="P30" s="302">
        <v>2.7801292507273478E-2</v>
      </c>
      <c r="Q30" s="302">
        <v>5.7991038119576288E-2</v>
      </c>
      <c r="R30" s="302">
        <v>4.0261552100572473E-2</v>
      </c>
      <c r="S30" s="302">
        <v>3.7521553962508003E-2</v>
      </c>
      <c r="T30" s="302">
        <v>7.3338968974684615E-2</v>
      </c>
      <c r="U30" s="302">
        <v>-5.3194546295507461E-3</v>
      </c>
      <c r="V30" s="302">
        <v>-1.9263200062561436E-3</v>
      </c>
      <c r="W30" s="302">
        <v>9.4508180698484878E-3</v>
      </c>
      <c r="X30" s="302">
        <v>4.8342462319181267E-2</v>
      </c>
      <c r="Y30" s="302">
        <v>-2.2147355465077734E-2</v>
      </c>
      <c r="Z30" s="302">
        <v>1.6084266880154408E-2</v>
      </c>
      <c r="AA30" s="302">
        <v>7.4811561513987268E-2</v>
      </c>
      <c r="AB30" s="302">
        <v>8.2717031750817238E-2</v>
      </c>
      <c r="AC30" s="302">
        <v>-1.2931562314602019E-2</v>
      </c>
      <c r="AD30" s="302">
        <v>6.5437474085676239E-2</v>
      </c>
      <c r="AE30" s="302">
        <v>3.0697670504999053E-2</v>
      </c>
      <c r="AF30" s="302">
        <v>1.727483043843292E-2</v>
      </c>
      <c r="AG30" s="302">
        <v>2.3829201273968481E-2</v>
      </c>
      <c r="AH30" s="302">
        <v>1.1905123351276137E-2</v>
      </c>
      <c r="AI30" s="302">
        <v>-8.2384307168009374E-2</v>
      </c>
      <c r="AJ30" s="302">
        <v>-0.12777417630927157</v>
      </c>
      <c r="AK30" s="304">
        <v>-6.2691606065572114E-2</v>
      </c>
      <c r="AL30" s="304">
        <v>-5.5324027793448582E-3</v>
      </c>
      <c r="AM30" s="304">
        <v>-7.7881234942170141E-2</v>
      </c>
      <c r="AN30" s="304">
        <v>-5.3821780997339919E-2</v>
      </c>
      <c r="AO30" s="304">
        <v>-9.9083825066451636E-3</v>
      </c>
      <c r="AP30" s="304">
        <v>-8.6946536400360208E-2</v>
      </c>
      <c r="AQ30" s="304">
        <v>-7.2994756278890627E-2</v>
      </c>
      <c r="AR30" s="304">
        <v>-6.3033098363881379E-2</v>
      </c>
      <c r="AS30" s="304">
        <v>-5.2680233453386127E-2</v>
      </c>
      <c r="AT30" s="304">
        <v>-5.258346497326194E-2</v>
      </c>
      <c r="AU30" s="304">
        <v>7.4607792880205581E-2</v>
      </c>
      <c r="AV30" s="304">
        <v>7.6566718939497846E-2</v>
      </c>
      <c r="AW30" s="304">
        <v>2.498605733805781E-2</v>
      </c>
      <c r="AX30" s="304">
        <v>-7.3319020218437503E-3</v>
      </c>
      <c r="AY30" s="304">
        <v>3.3783772090780984E-2</v>
      </c>
      <c r="AZ30" s="304">
        <v>2.4807926895430432E-2</v>
      </c>
      <c r="BA30" s="304">
        <v>7.8070279632602713E-3</v>
      </c>
      <c r="BB30" s="304">
        <v>8.0306380531679711E-2</v>
      </c>
      <c r="BC30" s="304">
        <v>7.9884231100276315E-2</v>
      </c>
      <c r="BD30" s="304">
        <v>7.9747692189765074E-2</v>
      </c>
      <c r="BE30" s="304">
        <v>8.5166455986878109E-2</v>
      </c>
      <c r="BF30" s="304">
        <v>9.3513369614242947E-2</v>
      </c>
      <c r="BG30" s="304">
        <v>7.1057412236949169E-2</v>
      </c>
      <c r="BH30" s="304">
        <v>0.10200243672739284</v>
      </c>
      <c r="BI30" s="304">
        <v>9.1859290172734642E-2</v>
      </c>
      <c r="BJ30" s="304" t="e">
        <v>#DIV/0!</v>
      </c>
      <c r="BK30" s="304" t="e">
        <v>#DIV/0!</v>
      </c>
      <c r="BL30" s="304" t="e">
        <v>#DIV/0!</v>
      </c>
      <c r="BM30" s="304" t="e">
        <v>#DIV/0!</v>
      </c>
      <c r="BN30" s="304" t="e">
        <v>#DIV/0!</v>
      </c>
      <c r="BO30" s="304" t="e">
        <v>#DIV/0!</v>
      </c>
      <c r="BP30" s="304" t="e">
        <v>#DIV/0!</v>
      </c>
      <c r="BQ30" s="304" t="e">
        <v>#DIV/0!</v>
      </c>
      <c r="BR30" s="304" t="e">
        <v>#DIV/0!</v>
      </c>
      <c r="BS30" s="304" t="e">
        <v>#DIV/0!</v>
      </c>
      <c r="BT30" s="304" t="e">
        <v>#DIV/0!</v>
      </c>
      <c r="BU30" s="304" t="e">
        <v>#DIV/0!</v>
      </c>
    </row>
    <row r="31" spans="1:73" ht="18" x14ac:dyDescent="0.3">
      <c r="A31" s="294" t="s">
        <v>183</v>
      </c>
      <c r="B31" s="302">
        <v>-1</v>
      </c>
      <c r="C31" s="302">
        <v>-1</v>
      </c>
      <c r="D31" s="302">
        <v>-1</v>
      </c>
      <c r="E31" s="302">
        <v>-1</v>
      </c>
      <c r="F31" s="302">
        <v>-1</v>
      </c>
      <c r="G31" s="302">
        <v>-1</v>
      </c>
      <c r="H31" s="302">
        <v>-1</v>
      </c>
      <c r="I31" s="302">
        <v>-1</v>
      </c>
      <c r="J31" s="302">
        <v>5.2403481903572136E-2</v>
      </c>
      <c r="K31" s="302">
        <v>-1</v>
      </c>
      <c r="L31" s="302">
        <v>5.2733082329334824E-2</v>
      </c>
      <c r="M31" s="302">
        <v>5.273203958042405E-2</v>
      </c>
      <c r="N31" s="302">
        <v>6.5696797674501317E-2</v>
      </c>
      <c r="O31" s="302">
        <v>3.474995805480896E-2</v>
      </c>
      <c r="P31" s="302">
        <v>3.514000211788626E-2</v>
      </c>
      <c r="Q31" s="302">
        <v>3.4828520139323027E-2</v>
      </c>
      <c r="R31" s="302">
        <v>3.6315945544388661E-2</v>
      </c>
      <c r="S31" s="302">
        <v>3.5361987036256481E-2</v>
      </c>
      <c r="T31" s="302">
        <v>3.3672538025127041E-2</v>
      </c>
      <c r="U31" s="302">
        <v>4.1366104650848667E-2</v>
      </c>
      <c r="V31" s="302">
        <v>-1.6240680892054438E-2</v>
      </c>
      <c r="W31" s="302">
        <v>-1.3428288407174804E-2</v>
      </c>
      <c r="X31" s="302">
        <v>-2.0448676753841988E-2</v>
      </c>
      <c r="Y31" s="302">
        <v>-2.2938511248477678E-2</v>
      </c>
      <c r="Z31" s="302">
        <v>-3.3811655486329695E-2</v>
      </c>
      <c r="AA31" s="302">
        <v>4.9617714031142679E-3</v>
      </c>
      <c r="AB31" s="302">
        <v>5.7295363493861107E-3</v>
      </c>
      <c r="AC31" s="302">
        <v>5.7487368829045593E-3</v>
      </c>
      <c r="AD31" s="302">
        <v>1.1263164750798582E-2</v>
      </c>
      <c r="AE31" s="302">
        <v>1.3029730553945296E-2</v>
      </c>
      <c r="AF31" s="302">
        <v>1.2814257820230601E-2</v>
      </c>
      <c r="AG31" s="302">
        <v>1.7052177422902215E-2</v>
      </c>
      <c r="AH31" s="302">
        <v>1.9312814754731011E-2</v>
      </c>
      <c r="AI31" s="302">
        <v>1.4940711307528609E-2</v>
      </c>
      <c r="AJ31" s="302">
        <v>8.486284413330436E-3</v>
      </c>
      <c r="AK31" s="304">
        <v>1.1292628336831978E-2</v>
      </c>
      <c r="AL31" s="304">
        <v>1.1595329528517384E-2</v>
      </c>
      <c r="AM31" s="304">
        <v>5.0775963767406562E-3</v>
      </c>
      <c r="AN31" s="304">
        <v>4.4643740347718452E-3</v>
      </c>
      <c r="AO31" s="304">
        <v>2.2667735832833102E-3</v>
      </c>
      <c r="AP31" s="304">
        <v>-5.2033943273948058E-3</v>
      </c>
      <c r="AQ31" s="304">
        <v>-3.376494520263118E-3</v>
      </c>
      <c r="AR31" s="304">
        <v>-1.2927164399106905E-3</v>
      </c>
      <c r="AS31" s="304">
        <v>-7.331592655069108E-3</v>
      </c>
      <c r="AT31" s="304">
        <v>-7.9291914604705527E-3</v>
      </c>
      <c r="AU31" s="304">
        <v>-7.4289577553808828E-3</v>
      </c>
      <c r="AV31" s="304">
        <v>8.4846869883312692E-3</v>
      </c>
      <c r="AW31" s="304">
        <v>6.7788383957871901E-3</v>
      </c>
      <c r="AX31" s="304">
        <v>5.76079959232767E-3</v>
      </c>
      <c r="AY31" s="304">
        <v>2.7639013937643675E-3</v>
      </c>
      <c r="AZ31" s="304">
        <v>2.6644105790452066E-3</v>
      </c>
      <c r="BA31" s="304">
        <v>4.6821154511307306E-3</v>
      </c>
      <c r="BB31" s="304">
        <v>6.4598128798214471E-3</v>
      </c>
      <c r="BC31" s="304">
        <v>3.5965958854315971E-3</v>
      </c>
      <c r="BD31" s="304">
        <v>2.3283895405619148E-3</v>
      </c>
      <c r="BE31" s="304">
        <v>-1.1300306463113086E-2</v>
      </c>
      <c r="BF31" s="304">
        <v>-1.3069190890990345E-2</v>
      </c>
      <c r="BG31" s="304">
        <v>-1.269470783534421E-2</v>
      </c>
      <c r="BH31" s="304">
        <v>-1.7144804440901606E-2</v>
      </c>
      <c r="BI31" s="304">
        <v>-1.4501195813259149E-2</v>
      </c>
      <c r="BJ31" s="304" t="e">
        <v>#DIV/0!</v>
      </c>
      <c r="BK31" s="304" t="e">
        <v>#DIV/0!</v>
      </c>
      <c r="BL31" s="304" t="e">
        <v>#DIV/0!</v>
      </c>
      <c r="BM31" s="304" t="e">
        <v>#DIV/0!</v>
      </c>
      <c r="BN31" s="304" t="e">
        <v>#DIV/0!</v>
      </c>
      <c r="BO31" s="304" t="e">
        <v>#DIV/0!</v>
      </c>
      <c r="BP31" s="304" t="e">
        <v>#DIV/0!</v>
      </c>
      <c r="BQ31" s="304" t="e">
        <v>#DIV/0!</v>
      </c>
      <c r="BR31" s="304" t="e">
        <v>#DIV/0!</v>
      </c>
      <c r="BS31" s="304" t="e">
        <v>#DIV/0!</v>
      </c>
      <c r="BT31" s="304" t="e">
        <v>#DIV/0!</v>
      </c>
      <c r="BU31" s="304" t="e">
        <v>#DIV/0!</v>
      </c>
    </row>
    <row r="32" spans="1:73" ht="18.5" thickBot="1" x14ac:dyDescent="0.35">
      <c r="A32" s="293" t="s">
        <v>36</v>
      </c>
      <c r="B32" s="301">
        <v>-1</v>
      </c>
      <c r="C32" s="301">
        <v>-1</v>
      </c>
      <c r="D32" s="301">
        <v>-1</v>
      </c>
      <c r="E32" s="301">
        <v>-1</v>
      </c>
      <c r="F32" s="301">
        <v>-1</v>
      </c>
      <c r="G32" s="301">
        <v>-1</v>
      </c>
      <c r="H32" s="301">
        <v>-1</v>
      </c>
      <c r="I32" s="301">
        <v>-2.0498586716827916E-2</v>
      </c>
      <c r="J32" s="313">
        <v>3.4389770132092767E-3</v>
      </c>
      <c r="K32" s="301">
        <v>3.1633731831459677E-4</v>
      </c>
      <c r="L32" s="301">
        <v>2.288227616165095E-3</v>
      </c>
      <c r="M32" s="301">
        <v>2.0571532571533879E-4</v>
      </c>
      <c r="N32" s="301">
        <v>5.9672161116086642E-4</v>
      </c>
      <c r="O32" s="301">
        <v>-3.3203570773839841E-3</v>
      </c>
      <c r="P32" s="301">
        <v>-3.9757685699965961E-3</v>
      </c>
      <c r="Q32" s="301">
        <v>1.0454179838260469E-2</v>
      </c>
      <c r="R32" s="301">
        <v>1.1395557659180655E-2</v>
      </c>
      <c r="S32" s="301">
        <v>1.7746844497519287E-3</v>
      </c>
      <c r="T32" s="301">
        <v>1.0157330659151143E-2</v>
      </c>
      <c r="U32" s="301">
        <v>2.8305413589759132E-2</v>
      </c>
      <c r="V32" s="301">
        <v>7.4441024135363243E-3</v>
      </c>
      <c r="W32" s="301">
        <v>3.5458050477155112E-3</v>
      </c>
      <c r="X32" s="301">
        <v>-1.0334974759316995E-2</v>
      </c>
      <c r="Y32" s="301">
        <v>-7.4163546818309944E-3</v>
      </c>
      <c r="Z32" s="305">
        <v>-9.6664228942962005E-3</v>
      </c>
      <c r="AA32" s="305">
        <v>-1.08021471311881E-2</v>
      </c>
      <c r="AB32" s="305">
        <v>-1.60399144943425E-2</v>
      </c>
      <c r="AC32" s="305">
        <v>-1.3461090228275796E-2</v>
      </c>
      <c r="AD32" s="305">
        <v>-7.4497683191721009E-3</v>
      </c>
      <c r="AE32" s="305">
        <v>2.3468522958771665E-3</v>
      </c>
      <c r="AF32" s="305">
        <v>-7.9662394430185524E-3</v>
      </c>
      <c r="AG32" s="305">
        <v>-2.8936252198463186E-2</v>
      </c>
      <c r="AH32" s="305">
        <v>-3.5650178541985711E-2</v>
      </c>
      <c r="AI32" s="305">
        <v>-3.1319289270767769E-2</v>
      </c>
      <c r="AJ32" s="305">
        <v>-3.7281393429194898E-3</v>
      </c>
      <c r="AK32" s="306">
        <v>3.0154427077284662E-3</v>
      </c>
      <c r="AL32" s="306">
        <v>3.0207473525751816E-3</v>
      </c>
      <c r="AM32" s="306">
        <v>1.1215521956495778E-2</v>
      </c>
      <c r="AN32" s="306">
        <v>2.371435751448514E-2</v>
      </c>
      <c r="AO32" s="306">
        <v>2.7053975463240398E-3</v>
      </c>
      <c r="AP32" s="306">
        <v>-1.2449883729117595E-2</v>
      </c>
      <c r="AQ32" s="306">
        <v>-7.9523228756311903E-3</v>
      </c>
      <c r="AR32" s="306">
        <v>-1.6622635323428225E-2</v>
      </c>
      <c r="AS32" s="306">
        <v>-3.811263098539075E-3</v>
      </c>
      <c r="AT32" s="306">
        <v>8.0181704752415595E-3</v>
      </c>
      <c r="AU32" s="306">
        <v>2.0293741500676532E-2</v>
      </c>
      <c r="AV32" s="306">
        <v>-4.9410089471331187E-3</v>
      </c>
      <c r="AW32" s="306">
        <v>-9.3383677694582889E-3</v>
      </c>
      <c r="AX32" s="306">
        <v>-1.998185323324897E-2</v>
      </c>
      <c r="AY32" s="306">
        <v>-1.679313668638327E-2</v>
      </c>
      <c r="AZ32" s="306">
        <v>-3.3210754833517986E-2</v>
      </c>
      <c r="BA32" s="306">
        <v>-1.8703890408980461E-2</v>
      </c>
      <c r="BB32" s="306">
        <v>-4.796392637784197E-3</v>
      </c>
      <c r="BC32" s="306">
        <v>-4.8738960599082892E-3</v>
      </c>
      <c r="BD32" s="306">
        <v>7.4693130964504917E-3</v>
      </c>
      <c r="BE32" s="306">
        <v>-2.9727235289115361E-3</v>
      </c>
      <c r="BF32" s="306">
        <v>-1.4196625867379797E-4</v>
      </c>
      <c r="BG32" s="306">
        <v>-1.4103186141035673E-2</v>
      </c>
      <c r="BH32" s="306">
        <v>5.1214192105131229E-3</v>
      </c>
      <c r="BI32" s="306">
        <v>3.4518099185940621E-3</v>
      </c>
      <c r="BJ32" s="306" t="e">
        <v>#DIV/0!</v>
      </c>
      <c r="BK32" s="306" t="e">
        <v>#DIV/0!</v>
      </c>
      <c r="BL32" s="306" t="e">
        <v>#DIV/0!</v>
      </c>
      <c r="BM32" s="306" t="e">
        <v>#DIV/0!</v>
      </c>
      <c r="BN32" s="306" t="e">
        <v>#DIV/0!</v>
      </c>
      <c r="BO32" s="306" t="e">
        <v>#DIV/0!</v>
      </c>
      <c r="BP32" s="306" t="e">
        <v>#DIV/0!</v>
      </c>
      <c r="BQ32" s="306" t="e">
        <v>#DIV/0!</v>
      </c>
      <c r="BR32" s="306" t="e">
        <v>#DIV/0!</v>
      </c>
      <c r="BS32" s="306" t="e">
        <v>#DIV/0!</v>
      </c>
      <c r="BT32" s="306" t="e">
        <v>#DIV/0!</v>
      </c>
      <c r="BU32" s="306" t="e">
        <v>#DIV/0!</v>
      </c>
    </row>
    <row r="33" spans="1:73" ht="17" thickBot="1" x14ac:dyDescent="0.4">
      <c r="A33" s="288" t="s">
        <v>186</v>
      </c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87"/>
      <c r="AB33" s="287"/>
      <c r="AC33" s="287"/>
      <c r="AD33" s="287"/>
      <c r="AE33" s="287"/>
      <c r="AF33" s="287"/>
      <c r="AG33" s="287"/>
      <c r="AH33" s="287"/>
      <c r="AI33" s="287"/>
      <c r="AJ33" s="287"/>
      <c r="AK33" s="287"/>
      <c r="AL33" s="287"/>
      <c r="AM33" s="287"/>
      <c r="AN33" s="287"/>
      <c r="AO33" s="287"/>
      <c r="AP33" s="287"/>
      <c r="AQ33" s="287"/>
      <c r="AR33" s="287"/>
      <c r="AS33" s="287"/>
      <c r="AT33" s="287"/>
      <c r="AU33" s="287"/>
      <c r="AV33" s="287"/>
      <c r="AW33" s="287"/>
      <c r="AX33" s="287"/>
      <c r="AY33" s="287"/>
      <c r="AZ33" s="287"/>
      <c r="BA33" s="287"/>
      <c r="BB33" s="287"/>
      <c r="BC33" s="287"/>
      <c r="BD33" s="287"/>
      <c r="BE33" s="287"/>
      <c r="BF33" s="287"/>
      <c r="BG33" s="287"/>
      <c r="BH33" s="287"/>
      <c r="BI33" s="287"/>
      <c r="BJ33" s="287"/>
      <c r="BK33" s="287"/>
      <c r="BL33" s="287"/>
      <c r="BM33" s="287"/>
      <c r="BN33" s="287"/>
      <c r="BO33" s="287"/>
      <c r="BP33" s="287"/>
      <c r="BQ33" s="287"/>
      <c r="BR33" s="287"/>
      <c r="BS33" s="287"/>
      <c r="BT33" s="287"/>
      <c r="BU33" s="287"/>
    </row>
    <row r="34" spans="1:73" ht="21" thickBot="1" x14ac:dyDescent="0.35">
      <c r="A34" s="296" t="s">
        <v>187</v>
      </c>
      <c r="B34" s="468">
        <v>2020</v>
      </c>
      <c r="C34" s="469"/>
      <c r="D34" s="469"/>
      <c r="E34" s="469"/>
      <c r="F34" s="469"/>
      <c r="G34" s="469"/>
      <c r="H34" s="469"/>
      <c r="I34" s="469"/>
      <c r="J34" s="469"/>
      <c r="K34" s="469"/>
      <c r="L34" s="469"/>
      <c r="M34" s="470"/>
      <c r="N34" s="468">
        <v>2019</v>
      </c>
      <c r="O34" s="469"/>
      <c r="P34" s="469"/>
      <c r="Q34" s="469"/>
      <c r="R34" s="469"/>
      <c r="S34" s="469"/>
      <c r="T34" s="469"/>
      <c r="U34" s="469"/>
      <c r="V34" s="469"/>
      <c r="W34" s="469"/>
      <c r="X34" s="469"/>
      <c r="Y34" s="470"/>
      <c r="Z34" s="467">
        <v>2018</v>
      </c>
      <c r="AA34" s="465"/>
      <c r="AB34" s="465"/>
      <c r="AC34" s="465"/>
      <c r="AD34" s="465"/>
      <c r="AE34" s="465"/>
      <c r="AF34" s="465"/>
      <c r="AG34" s="465"/>
      <c r="AH34" s="465"/>
      <c r="AI34" s="465"/>
      <c r="AJ34" s="465"/>
      <c r="AK34" s="465"/>
      <c r="AL34" s="463">
        <v>2017</v>
      </c>
      <c r="AM34" s="464"/>
      <c r="AN34" s="464"/>
      <c r="AO34" s="464"/>
      <c r="AP34" s="464"/>
      <c r="AQ34" s="464"/>
      <c r="AR34" s="464"/>
      <c r="AS34" s="464"/>
      <c r="AT34" s="464"/>
      <c r="AU34" s="464"/>
      <c r="AV34" s="464"/>
      <c r="AW34" s="471"/>
      <c r="AX34" s="463">
        <v>2016</v>
      </c>
      <c r="AY34" s="464"/>
      <c r="AZ34" s="464"/>
      <c r="BA34" s="464"/>
      <c r="BB34" s="464"/>
      <c r="BC34" s="464"/>
      <c r="BD34" s="464"/>
      <c r="BE34" s="464"/>
      <c r="BF34" s="464"/>
      <c r="BG34" s="464"/>
      <c r="BH34" s="464"/>
      <c r="BI34" s="464"/>
      <c r="BJ34" s="465">
        <v>2015</v>
      </c>
      <c r="BK34" s="465"/>
      <c r="BL34" s="465"/>
      <c r="BM34" s="465"/>
      <c r="BN34" s="465"/>
      <c r="BO34" s="465"/>
      <c r="BP34" s="465"/>
      <c r="BQ34" s="465"/>
      <c r="BR34" s="465"/>
      <c r="BS34" s="465"/>
      <c r="BT34" s="465"/>
      <c r="BU34" s="466"/>
    </row>
    <row r="35" spans="1:73" ht="18.5" thickBot="1" x14ac:dyDescent="0.35">
      <c r="A35" s="295" t="s">
        <v>171</v>
      </c>
      <c r="B35" s="298" t="s">
        <v>51</v>
      </c>
      <c r="C35" s="299" t="s">
        <v>50</v>
      </c>
      <c r="D35" s="299" t="s">
        <v>49</v>
      </c>
      <c r="E35" s="299" t="s">
        <v>48</v>
      </c>
      <c r="F35" s="299" t="s">
        <v>47</v>
      </c>
      <c r="G35" s="299" t="s">
        <v>46</v>
      </c>
      <c r="H35" s="299" t="s">
        <v>45</v>
      </c>
      <c r="I35" s="299" t="s">
        <v>44</v>
      </c>
      <c r="J35" s="299" t="s">
        <v>43</v>
      </c>
      <c r="K35" s="299" t="s">
        <v>42</v>
      </c>
      <c r="L35" s="299" t="s">
        <v>41</v>
      </c>
      <c r="M35" s="300" t="s">
        <v>40</v>
      </c>
      <c r="N35" s="298" t="s">
        <v>51</v>
      </c>
      <c r="O35" s="299" t="s">
        <v>50</v>
      </c>
      <c r="P35" s="299" t="s">
        <v>49</v>
      </c>
      <c r="Q35" s="299" t="s">
        <v>48</v>
      </c>
      <c r="R35" s="299" t="s">
        <v>47</v>
      </c>
      <c r="S35" s="299" t="s">
        <v>46</v>
      </c>
      <c r="T35" s="299" t="s">
        <v>45</v>
      </c>
      <c r="U35" s="299" t="s">
        <v>44</v>
      </c>
      <c r="V35" s="299" t="s">
        <v>43</v>
      </c>
      <c r="W35" s="299" t="s">
        <v>42</v>
      </c>
      <c r="X35" s="299" t="s">
        <v>41</v>
      </c>
      <c r="Y35" s="300" t="s">
        <v>40</v>
      </c>
      <c r="Z35" s="298" t="s">
        <v>51</v>
      </c>
      <c r="AA35" s="299" t="s">
        <v>50</v>
      </c>
      <c r="AB35" s="299" t="s">
        <v>49</v>
      </c>
      <c r="AC35" s="299" t="s">
        <v>48</v>
      </c>
      <c r="AD35" s="299" t="s">
        <v>47</v>
      </c>
      <c r="AE35" s="299" t="s">
        <v>46</v>
      </c>
      <c r="AF35" s="299" t="s">
        <v>45</v>
      </c>
      <c r="AG35" s="299" t="s">
        <v>44</v>
      </c>
      <c r="AH35" s="299" t="s">
        <v>43</v>
      </c>
      <c r="AI35" s="299" t="s">
        <v>42</v>
      </c>
      <c r="AJ35" s="299" t="s">
        <v>41</v>
      </c>
      <c r="AK35" s="300" t="s">
        <v>40</v>
      </c>
      <c r="AL35" s="298" t="s">
        <v>51</v>
      </c>
      <c r="AM35" s="299" t="s">
        <v>50</v>
      </c>
      <c r="AN35" s="299" t="s">
        <v>49</v>
      </c>
      <c r="AO35" s="299" t="s">
        <v>48</v>
      </c>
      <c r="AP35" s="299" t="s">
        <v>47</v>
      </c>
      <c r="AQ35" s="299" t="s">
        <v>46</v>
      </c>
      <c r="AR35" s="299" t="s">
        <v>45</v>
      </c>
      <c r="AS35" s="299" t="s">
        <v>44</v>
      </c>
      <c r="AT35" s="299" t="s">
        <v>43</v>
      </c>
      <c r="AU35" s="299" t="s">
        <v>42</v>
      </c>
      <c r="AV35" s="299" t="s">
        <v>41</v>
      </c>
      <c r="AW35" s="300" t="s">
        <v>40</v>
      </c>
      <c r="AX35" s="290" t="s">
        <v>51</v>
      </c>
      <c r="AY35" s="290" t="s">
        <v>50</v>
      </c>
      <c r="AZ35" s="290" t="s">
        <v>49</v>
      </c>
      <c r="BA35" s="290" t="s">
        <v>48</v>
      </c>
      <c r="BB35" s="290" t="s">
        <v>47</v>
      </c>
      <c r="BC35" s="290" t="s">
        <v>46</v>
      </c>
      <c r="BD35" s="290" t="s">
        <v>45</v>
      </c>
      <c r="BE35" s="290" t="s">
        <v>44</v>
      </c>
      <c r="BF35" s="290" t="s">
        <v>43</v>
      </c>
      <c r="BG35" s="290" t="s">
        <v>42</v>
      </c>
      <c r="BH35" s="290" t="s">
        <v>41</v>
      </c>
      <c r="BI35" s="291" t="s">
        <v>40</v>
      </c>
      <c r="BJ35" s="290" t="s">
        <v>51</v>
      </c>
      <c r="BK35" s="290" t="s">
        <v>50</v>
      </c>
      <c r="BL35" s="290" t="s">
        <v>49</v>
      </c>
      <c r="BM35" s="290" t="s">
        <v>48</v>
      </c>
      <c r="BN35" s="290" t="s">
        <v>47</v>
      </c>
      <c r="BO35" s="290" t="s">
        <v>46</v>
      </c>
      <c r="BP35" s="290" t="s">
        <v>45</v>
      </c>
      <c r="BQ35" s="290" t="s">
        <v>44</v>
      </c>
      <c r="BR35" s="290" t="s">
        <v>43</v>
      </c>
      <c r="BS35" s="290" t="s">
        <v>42</v>
      </c>
      <c r="BT35" s="290" t="s">
        <v>41</v>
      </c>
      <c r="BU35" s="291" t="s">
        <v>40</v>
      </c>
    </row>
    <row r="36" spans="1:73" ht="18" x14ac:dyDescent="0.3">
      <c r="A36" s="292" t="s">
        <v>172</v>
      </c>
      <c r="B36" s="302" t="e">
        <v>#DIV/0!</v>
      </c>
      <c r="C36" s="302" t="e">
        <v>#DIV/0!</v>
      </c>
      <c r="D36" s="302" t="e">
        <v>#DIV/0!</v>
      </c>
      <c r="E36" s="302" t="e">
        <v>#DIV/0!</v>
      </c>
      <c r="F36" s="302" t="e">
        <v>#DIV/0!</v>
      </c>
      <c r="G36" s="302" t="e">
        <v>#DIV/0!</v>
      </c>
      <c r="H36" s="302">
        <v>-1</v>
      </c>
      <c r="I36" s="302">
        <v>-3.1099955169973437E-2</v>
      </c>
      <c r="J36" s="302">
        <v>1.5790785937684015E-2</v>
      </c>
      <c r="K36" s="302">
        <v>1.370028325949102E-2</v>
      </c>
      <c r="L36" s="302">
        <v>-5.9070885062073586E-3</v>
      </c>
      <c r="M36" s="302">
        <v>9.1210327200115238E-3</v>
      </c>
      <c r="N36" s="302">
        <v>1.0055537150204241E-2</v>
      </c>
      <c r="O36" s="302">
        <v>-4.7959999949218624E-3</v>
      </c>
      <c r="P36" s="302">
        <v>-3.2194370184594034E-2</v>
      </c>
      <c r="Q36" s="302">
        <v>2.4687616827886671E-2</v>
      </c>
      <c r="R36" s="302">
        <v>1.4718841551712991E-2</v>
      </c>
      <c r="S36" s="302">
        <v>-9.647894694608361E-3</v>
      </c>
      <c r="T36" s="302">
        <v>-3.376969025229315E-2</v>
      </c>
      <c r="U36" s="302">
        <v>4.9818163323869236E-3</v>
      </c>
      <c r="V36" s="302">
        <v>8.7216873242277337E-3</v>
      </c>
      <c r="W36" s="302">
        <v>1.9930307262469027E-2</v>
      </c>
      <c r="X36" s="302">
        <v>-2.5874861951654227E-2</v>
      </c>
      <c r="Y36" s="302">
        <v>3.1628863343639013E-2</v>
      </c>
      <c r="Z36" s="302">
        <v>-6.1382239948934991E-3</v>
      </c>
      <c r="AA36" s="302">
        <v>-3.7742661529714949E-3</v>
      </c>
      <c r="AB36" s="302">
        <v>4.7724774548483229E-3</v>
      </c>
      <c r="AC36" s="302">
        <v>6.6525330230273738E-3</v>
      </c>
      <c r="AD36" s="302">
        <v>-2.6295304870117997E-2</v>
      </c>
      <c r="AE36" s="302">
        <v>1.5965843695004311E-2</v>
      </c>
      <c r="AF36" s="302">
        <v>2.9480425240593355E-3</v>
      </c>
      <c r="AG36" s="302">
        <v>-1.2803693610697664E-2</v>
      </c>
      <c r="AH36" s="302">
        <v>-5.0493805449652873E-3</v>
      </c>
      <c r="AI36" s="302">
        <v>-1.6463488767551437E-2</v>
      </c>
      <c r="AJ36" s="302">
        <v>-4.52887965629023E-3</v>
      </c>
      <c r="AK36" s="302">
        <v>1.9561883146362424E-2</v>
      </c>
      <c r="AL36" s="302">
        <v>-1.7302978086301657E-2</v>
      </c>
      <c r="AM36" s="302">
        <v>-2.6167896095218302E-2</v>
      </c>
      <c r="AN36" s="302">
        <v>1.6355687492987103E-2</v>
      </c>
      <c r="AO36" s="302">
        <v>2.4881209724412212E-2</v>
      </c>
      <c r="AP36" s="302">
        <v>9.8885328516058468E-3</v>
      </c>
      <c r="AQ36" s="302">
        <v>-9.3179148845790039E-3</v>
      </c>
      <c r="AR36" s="302">
        <v>-4.0126727563686737E-2</v>
      </c>
      <c r="AS36" s="302">
        <v>-3.2940700101948051E-2</v>
      </c>
      <c r="AT36" s="302">
        <v>7.2205890637340175E-3</v>
      </c>
      <c r="AU36" s="302">
        <v>6.0502077552056166E-2</v>
      </c>
      <c r="AV36" s="302">
        <v>3.7413875294123322E-3</v>
      </c>
      <c r="AW36" s="302">
        <v>7.0626185841775602E-3</v>
      </c>
      <c r="AX36" s="302">
        <v>5.2589378903580286E-3</v>
      </c>
      <c r="AY36" s="302">
        <v>2.994497073824709E-3</v>
      </c>
      <c r="AZ36" s="302">
        <v>-2.9842332847590192E-2</v>
      </c>
      <c r="BA36" s="302">
        <v>-6.9376040302838726E-3</v>
      </c>
      <c r="BB36" s="302">
        <v>2.2835351168936535E-2</v>
      </c>
      <c r="BC36" s="302">
        <v>-3.06889948168797E-2</v>
      </c>
      <c r="BD36" s="302">
        <v>-6.9730347727956499E-3</v>
      </c>
      <c r="BE36" s="302">
        <v>-1.0140976722170403E-2</v>
      </c>
      <c r="BF36" s="302">
        <v>3.3017572994554767E-2</v>
      </c>
      <c r="BG36" s="302">
        <v>-1.0444735298582031E-2</v>
      </c>
      <c r="BH36" s="302">
        <v>-2.2148356965991933E-3</v>
      </c>
      <c r="BI36" s="302">
        <v>-2.0614517586064474E-2</v>
      </c>
      <c r="BJ36" s="302">
        <v>1.1586665783176908E-2</v>
      </c>
      <c r="BK36" s="302">
        <v>-3.2272857033811553E-2</v>
      </c>
      <c r="BL36" s="302">
        <v>5.9409098760836443E-3</v>
      </c>
      <c r="BM36" s="302">
        <v>2.6484786428697227E-2</v>
      </c>
      <c r="BN36" s="302">
        <v>1.8881613508415551E-2</v>
      </c>
      <c r="BO36" s="302">
        <v>-1.6213325268017442E-3</v>
      </c>
      <c r="BP36" s="302">
        <v>-2.652146131247568E-2</v>
      </c>
      <c r="BQ36" s="302">
        <v>-4.2907546593429213E-4</v>
      </c>
      <c r="BR36" s="302">
        <v>-2.2838970494495348E-3</v>
      </c>
      <c r="BS36" s="302">
        <v>1.2939657288667306E-2</v>
      </c>
      <c r="BT36" s="302">
        <v>-1.592884649674331E-3</v>
      </c>
      <c r="BU36" s="302" t="e">
        <v>#DIV/0!</v>
      </c>
    </row>
    <row r="37" spans="1:73" ht="18" x14ac:dyDescent="0.3">
      <c r="A37" s="292" t="s">
        <v>173</v>
      </c>
      <c r="B37" s="302" t="e">
        <v>#DIV/0!</v>
      </c>
      <c r="C37" s="302" t="e">
        <v>#DIV/0!</v>
      </c>
      <c r="D37" s="302" t="e">
        <v>#DIV/0!</v>
      </c>
      <c r="E37" s="302" t="e">
        <v>#DIV/0!</v>
      </c>
      <c r="F37" s="302" t="e">
        <v>#DIV/0!</v>
      </c>
      <c r="G37" s="302" t="e">
        <v>#DIV/0!</v>
      </c>
      <c r="H37" s="302">
        <v>-1</v>
      </c>
      <c r="I37" s="302">
        <v>-2.2102708046832675E-2</v>
      </c>
      <c r="J37" s="302">
        <v>1.7930701034418295E-2</v>
      </c>
      <c r="K37" s="302">
        <v>2.8227801337055158E-2</v>
      </c>
      <c r="L37" s="302">
        <v>7.1380984105833267E-3</v>
      </c>
      <c r="M37" s="302">
        <v>7.588585614923149E-3</v>
      </c>
      <c r="N37" s="302">
        <v>1.6707954379757695E-3</v>
      </c>
      <c r="O37" s="302">
        <v>1.0375805255494752E-2</v>
      </c>
      <c r="P37" s="302">
        <v>-1.6146501100831268E-2</v>
      </c>
      <c r="Q37" s="302">
        <v>-1.3111912139592841E-3</v>
      </c>
      <c r="R37" s="302">
        <v>6.5062950085952309E-3</v>
      </c>
      <c r="S37" s="302">
        <v>-5.5598378783210389E-3</v>
      </c>
      <c r="T37" s="302">
        <v>-5.9573755362629655E-3</v>
      </c>
      <c r="U37" s="302">
        <v>-4.0920196841283119E-3</v>
      </c>
      <c r="V37" s="302">
        <v>-4.3769483676252885E-2</v>
      </c>
      <c r="W37" s="302">
        <v>5.9922869046256766E-2</v>
      </c>
      <c r="X37" s="302">
        <v>1.8869974247953225E-2</v>
      </c>
      <c r="Y37" s="302">
        <v>-4.2824980131429768E-2</v>
      </c>
      <c r="Z37" s="302">
        <v>1.3431017153475722E-4</v>
      </c>
      <c r="AA37" s="302">
        <v>1.112292523174685E-2</v>
      </c>
      <c r="AB37" s="302">
        <v>6.1381815920894534E-2</v>
      </c>
      <c r="AC37" s="302">
        <v>-1.7021435417378106E-2</v>
      </c>
      <c r="AD37" s="302">
        <v>0.12680935719016539</v>
      </c>
      <c r="AE37" s="302">
        <v>-6.1703827032690728E-2</v>
      </c>
      <c r="AF37" s="302">
        <v>4.878399851113735E-2</v>
      </c>
      <c r="AG37" s="302">
        <v>-0.10733052143085819</v>
      </c>
      <c r="AH37" s="302">
        <v>1.5799558503093447E-3</v>
      </c>
      <c r="AI37" s="302">
        <v>5.4433734308329651E-2</v>
      </c>
      <c r="AJ37" s="302">
        <v>-2.1910923898566304E-2</v>
      </c>
      <c r="AK37" s="302">
        <v>-9.6377595714270958E-2</v>
      </c>
      <c r="AL37" s="302">
        <v>-1.2953629350141105E-2</v>
      </c>
      <c r="AM37" s="302">
        <v>1.316681377819906E-2</v>
      </c>
      <c r="AN37" s="302">
        <v>2.9028545466973643E-3</v>
      </c>
      <c r="AO37" s="302">
        <v>5.4301181838903645E-2</v>
      </c>
      <c r="AP37" s="302">
        <v>2.9566943811237811E-2</v>
      </c>
      <c r="AQ37" s="302">
        <v>-4.1934198976252057E-2</v>
      </c>
      <c r="AR37" s="302">
        <v>4.0922935463023613E-3</v>
      </c>
      <c r="AS37" s="302">
        <v>-4.0302419078055429E-2</v>
      </c>
      <c r="AT37" s="302">
        <v>1.5464783521536463E-2</v>
      </c>
      <c r="AU37" s="302">
        <v>0.12287437494972364</v>
      </c>
      <c r="AV37" s="302">
        <v>5.02211798743879E-4</v>
      </c>
      <c r="AW37" s="302">
        <v>-1.8986562694424447E-2</v>
      </c>
      <c r="AX37" s="302">
        <v>-1.4331575388015438E-2</v>
      </c>
      <c r="AY37" s="302">
        <v>-3.5228189611268057E-2</v>
      </c>
      <c r="AZ37" s="302">
        <v>-1.6877804110367434E-2</v>
      </c>
      <c r="BA37" s="302">
        <v>6.498136234919194E-2</v>
      </c>
      <c r="BB37" s="302">
        <v>-7.8144598725862879E-2</v>
      </c>
      <c r="BC37" s="302">
        <v>-3.2193119831819161E-2</v>
      </c>
      <c r="BD37" s="302">
        <v>-4.3182809652333787E-2</v>
      </c>
      <c r="BE37" s="302">
        <v>9.205391720262357E-3</v>
      </c>
      <c r="BF37" s="302">
        <v>1.2909224281994369E-2</v>
      </c>
      <c r="BG37" s="302">
        <v>3.3568898369276345E-2</v>
      </c>
      <c r="BH37" s="302">
        <v>3.3678219126709097E-2</v>
      </c>
      <c r="BI37" s="302">
        <v>3.1754783463384006E-2</v>
      </c>
      <c r="BJ37" s="302">
        <v>2.2697442032539206E-2</v>
      </c>
      <c r="BK37" s="302">
        <v>-7.9859466535238122E-3</v>
      </c>
      <c r="BL37" s="302">
        <v>2.5281811762401629E-2</v>
      </c>
      <c r="BM37" s="302">
        <v>2.4641599385717861E-2</v>
      </c>
      <c r="BN37" s="302">
        <v>1.2955761555819345E-2</v>
      </c>
      <c r="BO37" s="302">
        <v>-1.2407895806903935E-2</v>
      </c>
      <c r="BP37" s="302">
        <v>-6.8979615958144169E-2</v>
      </c>
      <c r="BQ37" s="302">
        <v>-6.3941478179158073E-3</v>
      </c>
      <c r="BR37" s="302">
        <v>8.0487040409531474E-3</v>
      </c>
      <c r="BS37" s="302">
        <v>-9.4554199165631792E-3</v>
      </c>
      <c r="BT37" s="302">
        <v>2.327245591306415E-2</v>
      </c>
      <c r="BU37" s="302" t="e">
        <v>#DIV/0!</v>
      </c>
    </row>
    <row r="38" spans="1:73" ht="18" x14ac:dyDescent="0.3">
      <c r="A38" s="292" t="s">
        <v>174</v>
      </c>
      <c r="B38" s="302" t="e">
        <v>#DIV/0!</v>
      </c>
      <c r="C38" s="302" t="e">
        <v>#DIV/0!</v>
      </c>
      <c r="D38" s="302" t="e">
        <v>#DIV/0!</v>
      </c>
      <c r="E38" s="302" t="e">
        <v>#DIV/0!</v>
      </c>
      <c r="F38" s="302" t="e">
        <v>#DIV/0!</v>
      </c>
      <c r="G38" s="302" t="e">
        <v>#DIV/0!</v>
      </c>
      <c r="H38" s="302">
        <v>-1</v>
      </c>
      <c r="I38" s="302">
        <v>-1.0825272593132262E-2</v>
      </c>
      <c r="J38" s="302">
        <v>-1.0693293129528936E-2</v>
      </c>
      <c r="K38" s="302">
        <v>-3.4561921264953943E-3</v>
      </c>
      <c r="L38" s="302">
        <v>-2.7239709443099835E-3</v>
      </c>
      <c r="M38" s="302">
        <v>-5.0364893226781948E-3</v>
      </c>
      <c r="N38" s="302">
        <v>-7.0460465917935311E-3</v>
      </c>
      <c r="O38" s="302">
        <v>1.3147930698953481E-2</v>
      </c>
      <c r="P38" s="302">
        <v>-1.5778712517538485E-2</v>
      </c>
      <c r="Q38" s="302">
        <v>-6.2061696387206711E-3</v>
      </c>
      <c r="R38" s="302">
        <v>-7.7827584788169313E-3</v>
      </c>
      <c r="S38" s="302">
        <v>7.4968737466369895E-3</v>
      </c>
      <c r="T38" s="302">
        <v>-2.2975443903129333E-3</v>
      </c>
      <c r="U38" s="302">
        <v>-4.3659493134016181E-3</v>
      </c>
      <c r="V38" s="302">
        <v>-6.8520737532321574E-3</v>
      </c>
      <c r="W38" s="302">
        <v>5.2698855723141147E-3</v>
      </c>
      <c r="X38" s="302">
        <v>9.7086800844756738E-3</v>
      </c>
      <c r="Y38" s="302">
        <v>8.2851211568073069E-2</v>
      </c>
      <c r="Z38" s="302">
        <v>-2.5945094957697923E-2</v>
      </c>
      <c r="AA38" s="302">
        <v>-2.7128551459872252E-2</v>
      </c>
      <c r="AB38" s="302">
        <v>-9.8519306489357472E-3</v>
      </c>
      <c r="AC38" s="302">
        <v>-1.7145959457990023E-2</v>
      </c>
      <c r="AD38" s="302">
        <v>-2.6879450633200408E-3</v>
      </c>
      <c r="AE38" s="302">
        <v>-3.5671269117280024E-3</v>
      </c>
      <c r="AF38" s="302">
        <v>6.9536685380733321E-3</v>
      </c>
      <c r="AG38" s="302">
        <v>1.0167872598128014E-2</v>
      </c>
      <c r="AH38" s="302">
        <v>-1.839717269799801E-2</v>
      </c>
      <c r="AI38" s="302">
        <v>-3.0139393698104255E-3</v>
      </c>
      <c r="AJ38" s="302">
        <v>3.7352988009013988E-3</v>
      </c>
      <c r="AK38" s="302">
        <v>1.039749601754747E-2</v>
      </c>
      <c r="AL38" s="302">
        <v>-3.8178259820826899E-3</v>
      </c>
      <c r="AM38" s="302">
        <v>1.2963353947519352E-3</v>
      </c>
      <c r="AN38" s="302">
        <v>-1.0572389953935835E-2</v>
      </c>
      <c r="AO38" s="302">
        <v>1.1017445901614131E-2</v>
      </c>
      <c r="AP38" s="302">
        <v>-1.3972973645528741E-2</v>
      </c>
      <c r="AQ38" s="302">
        <v>-1.8680444584708855E-3</v>
      </c>
      <c r="AR38" s="302">
        <v>-6.2465947235209596E-3</v>
      </c>
      <c r="AS38" s="302">
        <v>-5.4904703896621054E-3</v>
      </c>
      <c r="AT38" s="302">
        <v>-1.4551163346375739E-3</v>
      </c>
      <c r="AU38" s="302">
        <v>5.2217533974232566E-3</v>
      </c>
      <c r="AV38" s="302">
        <v>1.0592099623836893E-2</v>
      </c>
      <c r="AW38" s="302">
        <v>-5.9066166991188496E-3</v>
      </c>
      <c r="AX38" s="302">
        <v>3.3731486276655787E-3</v>
      </c>
      <c r="AY38" s="302">
        <v>2.1470579228463738E-2</v>
      </c>
      <c r="AZ38" s="302">
        <v>-9.2696014774025226E-3</v>
      </c>
      <c r="BA38" s="302">
        <v>-3.2087018005587664E-3</v>
      </c>
      <c r="BB38" s="302">
        <v>2.2522045454067552E-2</v>
      </c>
      <c r="BC38" s="302">
        <v>-8.2581432180162118E-3</v>
      </c>
      <c r="BD38" s="302">
        <v>-1.5865366495726452E-4</v>
      </c>
      <c r="BE38" s="302">
        <v>-4.7608411555021268E-3</v>
      </c>
      <c r="BF38" s="302">
        <v>-6.2973164163617756E-3</v>
      </c>
      <c r="BG38" s="302">
        <v>1.7127280455821792E-2</v>
      </c>
      <c r="BH38" s="302">
        <v>-2.7404890834203943E-3</v>
      </c>
      <c r="BI38" s="302">
        <v>1.7990562165336454E-2</v>
      </c>
      <c r="BJ38" s="302">
        <v>1.8142317260233964E-2</v>
      </c>
      <c r="BK38" s="302">
        <v>-1.8840838488561884E-3</v>
      </c>
      <c r="BL38" s="302">
        <v>-1.3708201337715886E-2</v>
      </c>
      <c r="BM38" s="302">
        <v>-1.2366402330621362E-3</v>
      </c>
      <c r="BN38" s="302">
        <v>-1.0956428946817809E-4</v>
      </c>
      <c r="BO38" s="302">
        <v>6.5666672419908423E-3</v>
      </c>
      <c r="BP38" s="302">
        <v>-6.7741981031402831E-3</v>
      </c>
      <c r="BQ38" s="302">
        <v>1.8939188570294974E-3</v>
      </c>
      <c r="BR38" s="302">
        <v>1.0252136222535624E-2</v>
      </c>
      <c r="BS38" s="302">
        <v>9.4969315066255611E-3</v>
      </c>
      <c r="BT38" s="302">
        <v>-3.2945167992457502E-3</v>
      </c>
      <c r="BU38" s="302" t="e">
        <v>#DIV/0!</v>
      </c>
    </row>
    <row r="39" spans="1:73" ht="18" x14ac:dyDescent="0.3">
      <c r="A39" s="292" t="s">
        <v>175</v>
      </c>
      <c r="B39" s="302" t="e">
        <v>#DIV/0!</v>
      </c>
      <c r="C39" s="302" t="e">
        <v>#DIV/0!</v>
      </c>
      <c r="D39" s="302" t="e">
        <v>#DIV/0!</v>
      </c>
      <c r="E39" s="302" t="e">
        <v>#DIV/0!</v>
      </c>
      <c r="F39" s="302" t="e">
        <v>#DIV/0!</v>
      </c>
      <c r="G39" s="302" t="e">
        <v>#DIV/0!</v>
      </c>
      <c r="H39" s="302">
        <v>-1</v>
      </c>
      <c r="I39" s="302">
        <v>-1.8150345969497605E-3</v>
      </c>
      <c r="J39" s="302">
        <v>-7.0926629030482191E-3</v>
      </c>
      <c r="K39" s="302">
        <v>2.4016943256423451E-2</v>
      </c>
      <c r="L39" s="302">
        <v>-1.6781237363525991E-2</v>
      </c>
      <c r="M39" s="302">
        <v>2.8642614448461723E-2</v>
      </c>
      <c r="N39" s="302">
        <v>-1.1804938161939171E-2</v>
      </c>
      <c r="O39" s="302">
        <v>-1.1131233123339523E-2</v>
      </c>
      <c r="P39" s="302">
        <v>-3.162595724837125E-4</v>
      </c>
      <c r="Q39" s="302">
        <v>9.6779211036255308E-3</v>
      </c>
      <c r="R39" s="302">
        <v>-1.3351992673728552E-2</v>
      </c>
      <c r="S39" s="302">
        <v>-9.3022998343998964E-3</v>
      </c>
      <c r="T39" s="302">
        <v>-1.7684343947620529E-2</v>
      </c>
      <c r="U39" s="302">
        <v>-1.0116227214687412E-2</v>
      </c>
      <c r="V39" s="302">
        <v>-7.0822129123460087E-5</v>
      </c>
      <c r="W39" s="302">
        <v>5.0685174635176633E-3</v>
      </c>
      <c r="X39" s="302">
        <v>8.2574982303706967E-4</v>
      </c>
      <c r="Y39" s="302">
        <v>-2.0910985224320555E-4</v>
      </c>
      <c r="Z39" s="302">
        <v>1.3653769606433386E-2</v>
      </c>
      <c r="AA39" s="302">
        <v>-2.1583080739749905E-3</v>
      </c>
      <c r="AB39" s="302">
        <v>4.0937481516281071E-3</v>
      </c>
      <c r="AC39" s="302">
        <v>4.5227254718409604E-3</v>
      </c>
      <c r="AD39" s="302">
        <v>2.9030313298128441E-4</v>
      </c>
      <c r="AE39" s="302">
        <v>8.779715577875713E-3</v>
      </c>
      <c r="AF39" s="302">
        <v>1.0746652131495393E-2</v>
      </c>
      <c r="AG39" s="302">
        <v>-8.819333446323796E-3</v>
      </c>
      <c r="AH39" s="302">
        <v>-1.0175990287589864E-2</v>
      </c>
      <c r="AI39" s="302">
        <v>-3.3910245917879722E-3</v>
      </c>
      <c r="AJ39" s="302">
        <v>3.3409084576041526E-3</v>
      </c>
      <c r="AK39" s="302">
        <v>-1.2240146540941632E-3</v>
      </c>
      <c r="AL39" s="302">
        <v>8.6096969500339959E-3</v>
      </c>
      <c r="AM39" s="302">
        <v>7.5210957775393439E-3</v>
      </c>
      <c r="AN39" s="302">
        <v>3.5560962735383672E-3</v>
      </c>
      <c r="AO39" s="302">
        <v>1.1906765400471642E-2</v>
      </c>
      <c r="AP39" s="302">
        <v>-5.4375190979543131E-3</v>
      </c>
      <c r="AQ39" s="302">
        <v>-1.0240683895627711E-2</v>
      </c>
      <c r="AR39" s="302">
        <v>8.0872242883096579E-3</v>
      </c>
      <c r="AS39" s="302">
        <v>-1.2218384022770978E-2</v>
      </c>
      <c r="AT39" s="302">
        <v>-2.9685764049168784E-3</v>
      </c>
      <c r="AU39" s="302">
        <v>2.8145164347261886E-3</v>
      </c>
      <c r="AV39" s="302">
        <v>1.3672792369494591E-2</v>
      </c>
      <c r="AW39" s="302">
        <v>6.9275605310783472E-3</v>
      </c>
      <c r="AX39" s="302">
        <v>6.9342942081540571E-3</v>
      </c>
      <c r="AY39" s="302">
        <v>3.6970064236228062E-3</v>
      </c>
      <c r="AZ39" s="302">
        <v>-1.3499241903337511E-3</v>
      </c>
      <c r="BA39" s="302">
        <v>-5.007688020451373E-3</v>
      </c>
      <c r="BB39" s="302">
        <v>2.3754203257377871E-3</v>
      </c>
      <c r="BC39" s="302">
        <v>1.5331065349728501E-3</v>
      </c>
      <c r="BD39" s="302">
        <v>3.017941829198012E-3</v>
      </c>
      <c r="BE39" s="302">
        <v>2.387844819140561E-5</v>
      </c>
      <c r="BF39" s="302">
        <v>1.3667373977412911E-3</v>
      </c>
      <c r="BG39" s="302">
        <v>-2.5366620222397884E-3</v>
      </c>
      <c r="BH39" s="302">
        <v>2.3833073141807937E-3</v>
      </c>
      <c r="BI39" s="302">
        <v>-1.1425301577250302E-3</v>
      </c>
      <c r="BJ39" s="302">
        <v>1.9197801562174099E-3</v>
      </c>
      <c r="BK39" s="302">
        <v>-1.3799016689430843E-4</v>
      </c>
      <c r="BL39" s="302">
        <v>-4.2573149703439839E-3</v>
      </c>
      <c r="BM39" s="302">
        <v>-3.8974165326800536E-3</v>
      </c>
      <c r="BN39" s="302">
        <v>-4.8404527927239371E-3</v>
      </c>
      <c r="BO39" s="302">
        <v>-1.3660243560349006E-2</v>
      </c>
      <c r="BP39" s="302">
        <v>-8.0029757407351632E-4</v>
      </c>
      <c r="BQ39" s="302">
        <v>-1.3417218666222475E-2</v>
      </c>
      <c r="BR39" s="302">
        <v>-1.853848866160468E-3</v>
      </c>
      <c r="BS39" s="302">
        <v>9.7963553657274272E-3</v>
      </c>
      <c r="BT39" s="302">
        <v>-1.3176614714241808E-2</v>
      </c>
      <c r="BU39" s="302" t="e">
        <v>#DIV/0!</v>
      </c>
    </row>
    <row r="40" spans="1:73" ht="18" x14ac:dyDescent="0.3">
      <c r="A40" s="292" t="s">
        <v>176</v>
      </c>
      <c r="B40" s="302" t="e">
        <v>#DIV/0!</v>
      </c>
      <c r="C40" s="302" t="e">
        <v>#DIV/0!</v>
      </c>
      <c r="D40" s="302" t="e">
        <v>#DIV/0!</v>
      </c>
      <c r="E40" s="302" t="e">
        <v>#DIV/0!</v>
      </c>
      <c r="F40" s="302" t="e">
        <v>#DIV/0!</v>
      </c>
      <c r="G40" s="302" t="e">
        <v>#DIV/0!</v>
      </c>
      <c r="H40" s="302">
        <v>-1</v>
      </c>
      <c r="I40" s="302">
        <v>-9.1046476339634586E-3</v>
      </c>
      <c r="J40" s="302">
        <v>1.1988129671383074E-3</v>
      </c>
      <c r="K40" s="302">
        <v>8.2852804291220217E-3</v>
      </c>
      <c r="L40" s="302">
        <v>-7.6159935865317552E-3</v>
      </c>
      <c r="M40" s="302">
        <v>6.4958346357126828E-3</v>
      </c>
      <c r="N40" s="302">
        <v>-1.5057050783437664E-2</v>
      </c>
      <c r="O40" s="302">
        <v>1.6814621445986333E-3</v>
      </c>
      <c r="P40" s="302">
        <v>4.0621357147603288E-3</v>
      </c>
      <c r="Q40" s="302">
        <v>7.6757035931640516E-4</v>
      </c>
      <c r="R40" s="302">
        <v>-1.5115178116590355E-3</v>
      </c>
      <c r="S40" s="302">
        <v>-1.9256052115599331E-3</v>
      </c>
      <c r="T40" s="302">
        <v>-1.0461494934029258E-2</v>
      </c>
      <c r="U40" s="302">
        <v>2.3954873504321572E-3</v>
      </c>
      <c r="V40" s="302">
        <v>2.1471458085289274E-3</v>
      </c>
      <c r="W40" s="302">
        <v>6.6477005083622753E-3</v>
      </c>
      <c r="X40" s="302">
        <v>1.2245038000429309E-2</v>
      </c>
      <c r="Y40" s="302">
        <v>1.2198628336886452E-2</v>
      </c>
      <c r="Z40" s="302">
        <v>1.4361622169278832E-3</v>
      </c>
      <c r="AA40" s="302">
        <v>-1.698213153729855E-2</v>
      </c>
      <c r="AB40" s="302">
        <v>-1.0123886691773998E-2</v>
      </c>
      <c r="AC40" s="302">
        <v>9.9466114011548257E-4</v>
      </c>
      <c r="AD40" s="302">
        <v>6.4726855841579223E-5</v>
      </c>
      <c r="AE40" s="302">
        <v>1.0643830336296567E-3</v>
      </c>
      <c r="AF40" s="302">
        <v>-3.5735322656427204E-3</v>
      </c>
      <c r="AG40" s="302">
        <v>-4.711645064422898E-3</v>
      </c>
      <c r="AH40" s="302">
        <v>2.2169514149603664E-3</v>
      </c>
      <c r="AI40" s="302">
        <v>3.972334907393904E-4</v>
      </c>
      <c r="AJ40" s="302">
        <v>5.4201297546687677E-3</v>
      </c>
      <c r="AK40" s="302">
        <v>-1.0533180617553595E-2</v>
      </c>
      <c r="AL40" s="302">
        <v>1.0676876242768918E-2</v>
      </c>
      <c r="AM40" s="302">
        <v>-3.6861459615233905E-5</v>
      </c>
      <c r="AN40" s="302">
        <v>1.6875350037388603E-3</v>
      </c>
      <c r="AO40" s="302">
        <v>-4.6730353524906398E-3</v>
      </c>
      <c r="AP40" s="302">
        <v>-2.0166536455751283E-3</v>
      </c>
      <c r="AQ40" s="302">
        <v>-1.6206271319469945E-3</v>
      </c>
      <c r="AR40" s="302">
        <v>-1.3742482952120438E-3</v>
      </c>
      <c r="AS40" s="302">
        <v>-3.4695340065655778E-3</v>
      </c>
      <c r="AT40" s="302">
        <v>-8.1285326146884884E-4</v>
      </c>
      <c r="AU40" s="302">
        <v>-5.4515951616527225E-3</v>
      </c>
      <c r="AV40" s="302">
        <v>7.1951749775411855E-4</v>
      </c>
      <c r="AW40" s="302">
        <v>7.4904063310448077E-3</v>
      </c>
      <c r="AX40" s="302">
        <v>-1.6952856448182452E-3</v>
      </c>
      <c r="AY40" s="302">
        <v>1.0003229316039697E-2</v>
      </c>
      <c r="AZ40" s="302">
        <v>-7.8749187168670742E-3</v>
      </c>
      <c r="BA40" s="302">
        <v>1.0408337218296371E-2</v>
      </c>
      <c r="BB40" s="302">
        <v>-4.7138992213293651E-3</v>
      </c>
      <c r="BC40" s="302">
        <v>-7.1052588848430354E-3</v>
      </c>
      <c r="BD40" s="302">
        <v>2.0035731255874101E-3</v>
      </c>
      <c r="BE40" s="302">
        <v>-3.0825134211631688E-3</v>
      </c>
      <c r="BF40" s="302">
        <v>1.2291083162738747E-3</v>
      </c>
      <c r="BG40" s="302">
        <v>4.4996894582034486E-3</v>
      </c>
      <c r="BH40" s="302">
        <v>-3.0374717391349337E-3</v>
      </c>
      <c r="BI40" s="302">
        <v>-5.3958548835898457E-3</v>
      </c>
      <c r="BJ40" s="302">
        <v>2.5769131078707819E-3</v>
      </c>
      <c r="BK40" s="302">
        <v>-4.8317118031523387E-3</v>
      </c>
      <c r="BL40" s="302">
        <v>-8.0469006678529631E-3</v>
      </c>
      <c r="BM40" s="302">
        <v>-1.9260097676864207E-3</v>
      </c>
      <c r="BN40" s="302">
        <v>1.8940050369664618E-3</v>
      </c>
      <c r="BO40" s="302">
        <v>-1.7944165963167391E-3</v>
      </c>
      <c r="BP40" s="302">
        <v>1.0835982440477121E-2</v>
      </c>
      <c r="BQ40" s="302">
        <v>-2.6810903035994205E-3</v>
      </c>
      <c r="BR40" s="302">
        <v>-4.5980463782546721E-4</v>
      </c>
      <c r="BS40" s="302">
        <v>9.8592904012551053E-4</v>
      </c>
      <c r="BT40" s="302">
        <v>-8.7585182871121603E-3</v>
      </c>
      <c r="BU40" s="302" t="e">
        <v>#DIV/0!</v>
      </c>
    </row>
    <row r="41" spans="1:73" ht="18" x14ac:dyDescent="0.3">
      <c r="A41" s="292" t="s">
        <v>177</v>
      </c>
      <c r="B41" s="302" t="e">
        <v>#DIV/0!</v>
      </c>
      <c r="C41" s="302" t="e">
        <v>#DIV/0!</v>
      </c>
      <c r="D41" s="302" t="e">
        <v>#DIV/0!</v>
      </c>
      <c r="E41" s="302" t="e">
        <v>#DIV/0!</v>
      </c>
      <c r="F41" s="302" t="e">
        <v>#DIV/0!</v>
      </c>
      <c r="G41" s="302" t="e">
        <v>#DIV/0!</v>
      </c>
      <c r="H41" s="302">
        <v>-1</v>
      </c>
      <c r="I41" s="302">
        <v>7.1001110543988943E-3</v>
      </c>
      <c r="J41" s="302">
        <v>-3.3785734567381986E-4</v>
      </c>
      <c r="K41" s="302">
        <v>-8.5150476498988548E-3</v>
      </c>
      <c r="L41" s="302">
        <v>-7.4089754445385569E-3</v>
      </c>
      <c r="M41" s="302">
        <v>2.8446617971693566E-3</v>
      </c>
      <c r="N41" s="302">
        <v>3.0518348840671283E-3</v>
      </c>
      <c r="O41" s="302">
        <v>1.5884169531126258E-3</v>
      </c>
      <c r="P41" s="302">
        <v>4.8008586430492439E-3</v>
      </c>
      <c r="Q41" s="302">
        <v>-3.4137207757197752E-3</v>
      </c>
      <c r="R41" s="302">
        <v>-1.2865397603292306E-2</v>
      </c>
      <c r="S41" s="302">
        <v>2.0005732714238889E-3</v>
      </c>
      <c r="T41" s="302">
        <v>-6.8597861962687023E-3</v>
      </c>
      <c r="U41" s="302">
        <v>-7.5557290368200025E-3</v>
      </c>
      <c r="V41" s="302">
        <v>-1.1721985762445875E-2</v>
      </c>
      <c r="W41" s="302">
        <v>-5.1578246373426007E-3</v>
      </c>
      <c r="X41" s="302">
        <v>-4.1498589600427183E-3</v>
      </c>
      <c r="Y41" s="302">
        <v>1.356527239013916E-3</v>
      </c>
      <c r="Z41" s="302">
        <v>-4.7754322634312452E-3</v>
      </c>
      <c r="AA41" s="302">
        <v>-8.8502222629068816E-3</v>
      </c>
      <c r="AB41" s="302">
        <v>-1.3101340809511974E-2</v>
      </c>
      <c r="AC41" s="302">
        <v>1.084827169152125E-2</v>
      </c>
      <c r="AD41" s="302">
        <v>4.1670885455886708E-3</v>
      </c>
      <c r="AE41" s="302">
        <v>-1.229056769578174E-2</v>
      </c>
      <c r="AF41" s="302">
        <v>-5.981406298697256E-3</v>
      </c>
      <c r="AG41" s="302">
        <v>-6.6575480539466936E-3</v>
      </c>
      <c r="AH41" s="302">
        <v>3.8812463807569308E-3</v>
      </c>
      <c r="AI41" s="302">
        <v>6.7235937253324884E-3</v>
      </c>
      <c r="AJ41" s="302">
        <v>6.1163689377701225E-3</v>
      </c>
      <c r="AK41" s="302">
        <v>4.4768123266663018E-3</v>
      </c>
      <c r="AL41" s="302">
        <v>5.4663582025007429E-3</v>
      </c>
      <c r="AM41" s="302">
        <v>5.7056857790049875E-4</v>
      </c>
      <c r="AN41" s="302">
        <v>3.93167312476006E-3</v>
      </c>
      <c r="AO41" s="302">
        <v>2.1423397895774743E-2</v>
      </c>
      <c r="AP41" s="302">
        <v>-1.0432270686677736E-4</v>
      </c>
      <c r="AQ41" s="302">
        <v>1.0849317204110642E-2</v>
      </c>
      <c r="AR41" s="302">
        <v>2.0571869937213716E-3</v>
      </c>
      <c r="AS41" s="302">
        <v>3.3389772799805595E-3</v>
      </c>
      <c r="AT41" s="302">
        <v>8.1758307489685489E-3</v>
      </c>
      <c r="AU41" s="302">
        <v>-7.9091487615160494E-3</v>
      </c>
      <c r="AV41" s="302">
        <v>8.7370504885919686E-4</v>
      </c>
      <c r="AW41" s="302">
        <v>3.5014268224604628E-3</v>
      </c>
      <c r="AX41" s="302">
        <v>3.502428531345414E-3</v>
      </c>
      <c r="AY41" s="302">
        <v>-2.3705436759849929E-3</v>
      </c>
      <c r="AZ41" s="302">
        <v>-6.9360921160646072E-3</v>
      </c>
      <c r="BA41" s="302">
        <v>8.3832546776303474E-3</v>
      </c>
      <c r="BB41" s="302">
        <v>-3.6633512055461726E-4</v>
      </c>
      <c r="BC41" s="302">
        <v>-1.2023065548997125E-2</v>
      </c>
      <c r="BD41" s="302">
        <v>1.2764867977313354E-2</v>
      </c>
      <c r="BE41" s="302">
        <v>0</v>
      </c>
      <c r="BF41" s="302">
        <v>-8.0013325274496117E-3</v>
      </c>
      <c r="BG41" s="302">
        <v>6.5485001805098975E-3</v>
      </c>
      <c r="BH41" s="302">
        <v>1.3261141516540675E-4</v>
      </c>
      <c r="BI41" s="302">
        <v>-3.4093027585063718E-3</v>
      </c>
      <c r="BJ41" s="302">
        <v>-8.5459701216781259E-3</v>
      </c>
      <c r="BK41" s="302">
        <v>0</v>
      </c>
      <c r="BL41" s="302">
        <v>-2.2282310754496826E-2</v>
      </c>
      <c r="BM41" s="302">
        <v>7.9067812783428781E-3</v>
      </c>
      <c r="BN41" s="302">
        <v>2.4242994912266891E-3</v>
      </c>
      <c r="BO41" s="302">
        <v>-8.5879022412782557E-3</v>
      </c>
      <c r="BP41" s="302">
        <v>-2.8070564612430182E-3</v>
      </c>
      <c r="BQ41" s="302">
        <v>1.6834660415774305E-3</v>
      </c>
      <c r="BR41" s="302">
        <v>-1.0596150879982003E-2</v>
      </c>
      <c r="BS41" s="302">
        <v>-1.0060352499783209E-2</v>
      </c>
      <c r="BT41" s="302">
        <v>-7.882440394617829E-3</v>
      </c>
      <c r="BU41" s="302" t="e">
        <v>#DIV/0!</v>
      </c>
    </row>
    <row r="42" spans="1:73" ht="18" x14ac:dyDescent="0.3">
      <c r="A42" s="292" t="s">
        <v>178</v>
      </c>
      <c r="B42" s="302" t="e">
        <v>#DIV/0!</v>
      </c>
      <c r="C42" s="302" t="e">
        <v>#DIV/0!</v>
      </c>
      <c r="D42" s="302" t="e">
        <v>#DIV/0!</v>
      </c>
      <c r="E42" s="302" t="e">
        <v>#DIV/0!</v>
      </c>
      <c r="F42" s="302" t="e">
        <v>#DIV/0!</v>
      </c>
      <c r="G42" s="302" t="e">
        <v>#DIV/0!</v>
      </c>
      <c r="H42" s="302">
        <v>-1</v>
      </c>
      <c r="I42" s="302">
        <v>-2.0537849038427813E-3</v>
      </c>
      <c r="J42" s="302">
        <v>-2.0754405734848991E-2</v>
      </c>
      <c r="K42" s="302">
        <v>2.2862114847468362E-3</v>
      </c>
      <c r="L42" s="302">
        <v>-2.0124773596297274E-4</v>
      </c>
      <c r="M42" s="302">
        <v>4.2730740215723984E-4</v>
      </c>
      <c r="N42" s="302">
        <v>7.1707469872661633E-4</v>
      </c>
      <c r="O42" s="302">
        <v>-7.8579521510002692E-4</v>
      </c>
      <c r="P42" s="302">
        <v>1.8143315039611529E-3</v>
      </c>
      <c r="Q42" s="302">
        <v>-9.3068469594446146E-3</v>
      </c>
      <c r="R42" s="302">
        <v>-1.069029644477304E-3</v>
      </c>
      <c r="S42" s="302">
        <v>3.6944042395492538E-4</v>
      </c>
      <c r="T42" s="302">
        <v>7.1752358076349054E-3</v>
      </c>
      <c r="U42" s="302">
        <v>2.2549320616604973E-4</v>
      </c>
      <c r="V42" s="302">
        <v>-2.4696811725788415E-5</v>
      </c>
      <c r="W42" s="302">
        <v>3.5383264193262765E-3</v>
      </c>
      <c r="X42" s="302">
        <v>1.2137441410047245E-3</v>
      </c>
      <c r="Y42" s="302">
        <v>-8.0098467814009422E-2</v>
      </c>
      <c r="Z42" s="302">
        <v>3.6151337985113052E-2</v>
      </c>
      <c r="AA42" s="302">
        <v>-4.361032536559506E-4</v>
      </c>
      <c r="AB42" s="302">
        <v>6.7203195303244811E-4</v>
      </c>
      <c r="AC42" s="302">
        <v>5.949413073842269E-2</v>
      </c>
      <c r="AD42" s="302">
        <v>5.028389381187548E-4</v>
      </c>
      <c r="AE42" s="302">
        <v>-1.526534464436069E-3</v>
      </c>
      <c r="AF42" s="302">
        <v>5.0601413321123001E-3</v>
      </c>
      <c r="AG42" s="302">
        <v>9.2611648771723232E-4</v>
      </c>
      <c r="AH42" s="302">
        <v>5.1716833414050534E-4</v>
      </c>
      <c r="AI42" s="302">
        <v>2.0354720198112464E-3</v>
      </c>
      <c r="AJ42" s="302">
        <v>3.0987836644214006E-4</v>
      </c>
      <c r="AK42" s="302">
        <v>6.5183597341689214E-4</v>
      </c>
      <c r="AL42" s="302">
        <v>-2.4039593156111039E-3</v>
      </c>
      <c r="AM42" s="302">
        <v>-5.4270921373977821E-4</v>
      </c>
      <c r="AN42" s="302">
        <v>1.0126373068954919E-3</v>
      </c>
      <c r="AO42" s="302">
        <v>-8.1484591692850827E-3</v>
      </c>
      <c r="AP42" s="302">
        <v>2.0957380350627997E-3</v>
      </c>
      <c r="AQ42" s="302">
        <v>2.0291176662774468E-3</v>
      </c>
      <c r="AR42" s="302">
        <v>-1.2530326733584674E-2</v>
      </c>
      <c r="AS42" s="302">
        <v>1.8046429542195597E-4</v>
      </c>
      <c r="AT42" s="302">
        <v>-1.1852223016528551E-3</v>
      </c>
      <c r="AU42" s="302">
        <v>-8.0142512196677007E-3</v>
      </c>
      <c r="AV42" s="302">
        <v>-1.3440367375061602E-4</v>
      </c>
      <c r="AW42" s="302">
        <v>1.7661903905343834E-3</v>
      </c>
      <c r="AX42" s="302">
        <v>3.176208199080488E-4</v>
      </c>
      <c r="AY42" s="302">
        <v>1.9380310466601269E-3</v>
      </c>
      <c r="AZ42" s="302">
        <v>-4.1459537790444756E-5</v>
      </c>
      <c r="BA42" s="302">
        <v>-5.0358616711944082E-3</v>
      </c>
      <c r="BB42" s="302">
        <v>-2.2765215161764107E-3</v>
      </c>
      <c r="BC42" s="302">
        <v>2.6308097152472065E-4</v>
      </c>
      <c r="BD42" s="302">
        <v>-7.0313606955307861E-4</v>
      </c>
      <c r="BE42" s="302">
        <v>1.9215037032660476E-4</v>
      </c>
      <c r="BF42" s="302">
        <v>2.818034236885536E-3</v>
      </c>
      <c r="BG42" s="302">
        <v>-1.3701046549190687E-2</v>
      </c>
      <c r="BH42" s="302">
        <v>-3.9212354597617516E-4</v>
      </c>
      <c r="BI42" s="302">
        <v>-1.3988720141150379E-3</v>
      </c>
      <c r="BJ42" s="302">
        <v>7.5605431432324011E-4</v>
      </c>
      <c r="BK42" s="302">
        <v>-7.8988567428472933E-4</v>
      </c>
      <c r="BL42" s="302">
        <v>5.4043978500062373E-4</v>
      </c>
      <c r="BM42" s="302">
        <v>3.9671716020790448E-3</v>
      </c>
      <c r="BN42" s="302">
        <v>-1.5499788137200987E-3</v>
      </c>
      <c r="BO42" s="302">
        <v>5.8663220881927103E-4</v>
      </c>
      <c r="BP42" s="302">
        <v>7.9313944377310541E-3</v>
      </c>
      <c r="BQ42" s="302">
        <v>5.9397251808168683E-4</v>
      </c>
      <c r="BR42" s="302">
        <v>-1.5302466125088898E-4</v>
      </c>
      <c r="BS42" s="302">
        <v>0.16172309810550067</v>
      </c>
      <c r="BT42" s="302">
        <v>-2.546403571065281E-3</v>
      </c>
      <c r="BU42" s="302" t="e">
        <v>#DIV/0!</v>
      </c>
    </row>
    <row r="43" spans="1:73" ht="18" x14ac:dyDescent="0.3">
      <c r="A43" s="292" t="s">
        <v>179</v>
      </c>
      <c r="B43" s="302" t="e">
        <v>#DIV/0!</v>
      </c>
      <c r="C43" s="302" t="e">
        <v>#DIV/0!</v>
      </c>
      <c r="D43" s="302" t="e">
        <v>#DIV/0!</v>
      </c>
      <c r="E43" s="302" t="e">
        <v>#DIV/0!</v>
      </c>
      <c r="F43" s="302" t="e">
        <v>#DIV/0!</v>
      </c>
      <c r="G43" s="302" t="e">
        <v>#DIV/0!</v>
      </c>
      <c r="H43" s="302">
        <v>-1</v>
      </c>
      <c r="I43" s="302">
        <v>2.0541339268745018E-2</v>
      </c>
      <c r="J43" s="302">
        <v>-1.279009222495131E-3</v>
      </c>
      <c r="K43" s="302">
        <v>8.4845333747611829E-3</v>
      </c>
      <c r="L43" s="302">
        <v>-4.5382585751979621E-3</v>
      </c>
      <c r="M43" s="302">
        <v>-6.6950182947089765E-3</v>
      </c>
      <c r="N43" s="302">
        <v>-9.2990015542576687E-3</v>
      </c>
      <c r="O43" s="302">
        <v>-5.3038616157754515E-3</v>
      </c>
      <c r="P43" s="302">
        <v>-2.0479701975942843E-3</v>
      </c>
      <c r="Q43" s="302">
        <v>-4.993494665882503E-4</v>
      </c>
      <c r="R43" s="302">
        <v>-1.5290092429776081E-3</v>
      </c>
      <c r="S43" s="302">
        <v>-9.4627712853090351E-4</v>
      </c>
      <c r="T43" s="302">
        <v>1.7454310899440717E-3</v>
      </c>
      <c r="U43" s="302">
        <v>1.131562773212047E-2</v>
      </c>
      <c r="V43" s="302">
        <v>2.5228449304486311E-3</v>
      </c>
      <c r="W43" s="302">
        <v>-2.8023670025348446E-2</v>
      </c>
      <c r="X43" s="302">
        <v>-7.5243335756824958E-4</v>
      </c>
      <c r="Y43" s="302">
        <v>-1.5388857808566914E-2</v>
      </c>
      <c r="Z43" s="302">
        <v>-1.715395188622848E-3</v>
      </c>
      <c r="AA43" s="302">
        <v>4.7485564919180767E-4</v>
      </c>
      <c r="AB43" s="302">
        <v>-1.2699908215448863E-3</v>
      </c>
      <c r="AC43" s="302">
        <v>6.7886907309773203E-3</v>
      </c>
      <c r="AD43" s="302">
        <v>2.8215494946959296E-4</v>
      </c>
      <c r="AE43" s="302">
        <v>2.1870254035905035E-3</v>
      </c>
      <c r="AF43" s="302">
        <v>-7.214793765797034E-3</v>
      </c>
      <c r="AG43" s="302">
        <v>8.8038929246225806E-4</v>
      </c>
      <c r="AH43" s="302">
        <v>-6.1422562130797331E-4</v>
      </c>
      <c r="AI43" s="302">
        <v>5.7705784061892196E-3</v>
      </c>
      <c r="AJ43" s="302">
        <v>-8.0977237527779522E-4</v>
      </c>
      <c r="AK43" s="302">
        <v>4.300536032773028E-4</v>
      </c>
      <c r="AL43" s="302">
        <v>1.4299282305064054E-2</v>
      </c>
      <c r="AM43" s="302">
        <v>-1.2522131054811814E-3</v>
      </c>
      <c r="AN43" s="302">
        <v>-4.5912306322026808E-4</v>
      </c>
      <c r="AO43" s="302">
        <v>1.1087851821733885E-4</v>
      </c>
      <c r="AP43" s="302">
        <v>-2.4681217129464139E-3</v>
      </c>
      <c r="AQ43" s="302">
        <v>-2.9248447026153368E-4</v>
      </c>
      <c r="AR43" s="302">
        <v>-3.7235539421859309E-3</v>
      </c>
      <c r="AS43" s="302">
        <v>-8.5385226509027135E-5</v>
      </c>
      <c r="AT43" s="302">
        <v>2.959941160352253E-3</v>
      </c>
      <c r="AU43" s="302">
        <v>2.5413059222212375E-3</v>
      </c>
      <c r="AV43" s="302">
        <v>1.5654830238518436E-3</v>
      </c>
      <c r="AW43" s="302">
        <v>-1.6421358148956955E-3</v>
      </c>
      <c r="AX43" s="302">
        <v>2.4486948632416183E-3</v>
      </c>
      <c r="AY43" s="302">
        <v>-9.3502105682952141E-4</v>
      </c>
      <c r="AZ43" s="302">
        <v>-8.9074697046775952E-4</v>
      </c>
      <c r="BA43" s="302">
        <v>3.2353134679148354E-3</v>
      </c>
      <c r="BB43" s="302">
        <v>-9.5332690396454645E-4</v>
      </c>
      <c r="BC43" s="302">
        <v>-9.5180936834471375E-4</v>
      </c>
      <c r="BD43" s="302">
        <v>1.563963437110516E-3</v>
      </c>
      <c r="BE43" s="302">
        <v>3.844224458622314E-4</v>
      </c>
      <c r="BF43" s="302">
        <v>-2.6347525902896685E-3</v>
      </c>
      <c r="BG43" s="302">
        <v>2.5139411032149006E-4</v>
      </c>
      <c r="BH43" s="302">
        <v>4.1685606581776113E-4</v>
      </c>
      <c r="BI43" s="302">
        <v>-3.1034741244190256E-3</v>
      </c>
      <c r="BJ43" s="302">
        <v>7.0266115316552913E-4</v>
      </c>
      <c r="BK43" s="302">
        <v>-1.5184050340143473E-3</v>
      </c>
      <c r="BL43" s="302">
        <v>-4.8148173223302448E-3</v>
      </c>
      <c r="BM43" s="302">
        <v>2.2384971329756365E-3</v>
      </c>
      <c r="BN43" s="302">
        <v>-2.6482267485790079E-3</v>
      </c>
      <c r="BO43" s="302">
        <v>-2.59286417430038E-3</v>
      </c>
      <c r="BP43" s="302">
        <v>-2.034954761555352E-3</v>
      </c>
      <c r="BQ43" s="302">
        <v>-4.1793870077666551E-3</v>
      </c>
      <c r="BR43" s="302">
        <v>-4.1618901624267401E-3</v>
      </c>
      <c r="BS43" s="302">
        <v>4.2092192988225641E-3</v>
      </c>
      <c r="BT43" s="302">
        <v>-1.1474893382994455E-3</v>
      </c>
      <c r="BU43" s="302" t="e">
        <v>#DIV/0!</v>
      </c>
    </row>
    <row r="44" spans="1:73" ht="18" x14ac:dyDescent="0.3">
      <c r="A44" s="292" t="s">
        <v>180</v>
      </c>
      <c r="B44" s="302" t="e">
        <v>#DIV/0!</v>
      </c>
      <c r="C44" s="302" t="e">
        <v>#DIV/0!</v>
      </c>
      <c r="D44" s="302" t="e">
        <v>#DIV/0!</v>
      </c>
      <c r="E44" s="302" t="e">
        <v>#DIV/0!</v>
      </c>
      <c r="F44" s="302" t="e">
        <v>#DIV/0!</v>
      </c>
      <c r="G44" s="302" t="e">
        <v>#DIV/0!</v>
      </c>
      <c r="H44" s="302">
        <v>-1</v>
      </c>
      <c r="I44" s="302">
        <v>6.5803702885003368E-4</v>
      </c>
      <c r="J44" s="302">
        <v>-1.030542100198939E-2</v>
      </c>
      <c r="K44" s="302">
        <v>-9.4102848224641988E-4</v>
      </c>
      <c r="L44" s="302">
        <v>5.8389506285297932E-2</v>
      </c>
      <c r="M44" s="302">
        <v>-6.3076939548913358E-2</v>
      </c>
      <c r="N44" s="302">
        <v>-3.3413656028944416E-3</v>
      </c>
      <c r="O44" s="302">
        <v>8.2656360551793817E-3</v>
      </c>
      <c r="P44" s="302">
        <v>2.1300605154227714E-2</v>
      </c>
      <c r="Q44" s="302">
        <v>-1.3196243091564086E-2</v>
      </c>
      <c r="R44" s="302">
        <v>-1.1053684409655373E-2</v>
      </c>
      <c r="S44" s="302">
        <v>3.595517730617015E-2</v>
      </c>
      <c r="T44" s="302">
        <v>1.8197347745325221E-2</v>
      </c>
      <c r="U44" s="302">
        <v>1.2066233759264078E-2</v>
      </c>
      <c r="V44" s="302">
        <v>4.1415552688451651E-2</v>
      </c>
      <c r="W44" s="302">
        <v>4.5372382040197889E-2</v>
      </c>
      <c r="X44" s="302">
        <v>1.9507386909716207E-3</v>
      </c>
      <c r="Y44" s="302">
        <v>-3.3297770432170193E-2</v>
      </c>
      <c r="Z44" s="302">
        <v>7.4684141415928273E-3</v>
      </c>
      <c r="AA44" s="302">
        <v>5.9720459556205086E-3</v>
      </c>
      <c r="AB44" s="302">
        <v>1.1359967958413542E-2</v>
      </c>
      <c r="AC44" s="302">
        <v>2.5993685147884138E-2</v>
      </c>
      <c r="AD44" s="302">
        <v>-5.7708725820626583E-4</v>
      </c>
      <c r="AE44" s="302">
        <v>-3.181496796039962E-3</v>
      </c>
      <c r="AF44" s="302">
        <v>1.2968859036637248E-2</v>
      </c>
      <c r="AG44" s="302">
        <v>-6.7064200052646683E-3</v>
      </c>
      <c r="AH44" s="302">
        <v>7.3564721289267609E-3</v>
      </c>
      <c r="AI44" s="302">
        <v>-1.5631721639054463E-3</v>
      </c>
      <c r="AJ44" s="302">
        <v>-1.6721653443480422E-2</v>
      </c>
      <c r="AK44" s="302">
        <v>-1.9520438775172289E-2</v>
      </c>
      <c r="AL44" s="302">
        <v>1.2287914925103172E-2</v>
      </c>
      <c r="AM44" s="302">
        <v>-9.2871893414614437E-4</v>
      </c>
      <c r="AN44" s="302">
        <v>2.1891323443599342E-2</v>
      </c>
      <c r="AO44" s="302">
        <v>-5.5927152754073894E-3</v>
      </c>
      <c r="AP44" s="302">
        <v>-8.9290953853446986E-3</v>
      </c>
      <c r="AQ44" s="302">
        <v>3.7348244648631734E-3</v>
      </c>
      <c r="AR44" s="302">
        <v>3.717034078190018E-3</v>
      </c>
      <c r="AS44" s="302">
        <v>1.2184440005825747E-2</v>
      </c>
      <c r="AT44" s="302">
        <v>-1.245449906207563E-3</v>
      </c>
      <c r="AU44" s="302">
        <v>1.6980167414633485E-2</v>
      </c>
      <c r="AV44" s="302">
        <v>-1.138582463176363E-2</v>
      </c>
      <c r="AW44" s="302">
        <v>-3.4009027088478527E-3</v>
      </c>
      <c r="AX44" s="302">
        <v>7.9069072841964072E-4</v>
      </c>
      <c r="AY44" s="302">
        <v>-2.0475668977462114E-3</v>
      </c>
      <c r="AZ44" s="302">
        <v>-5.1798346618461277E-3</v>
      </c>
      <c r="BA44" s="302">
        <v>1.2699896428500113E-2</v>
      </c>
      <c r="BB44" s="302">
        <v>-9.614065650715875E-3</v>
      </c>
      <c r="BC44" s="302">
        <v>-6.5060427813342647E-3</v>
      </c>
      <c r="BD44" s="302">
        <v>9.8960328058603775E-3</v>
      </c>
      <c r="BE44" s="302">
        <v>-5.6660506112928832E-3</v>
      </c>
      <c r="BF44" s="302">
        <v>-9.6504654751902175E-3</v>
      </c>
      <c r="BG44" s="302">
        <v>4.5390477578877153E-3</v>
      </c>
      <c r="BH44" s="302">
        <v>-6.2726982043723734E-3</v>
      </c>
      <c r="BI44" s="302">
        <v>1.8924185418425221E-3</v>
      </c>
      <c r="BJ44" s="302">
        <v>2.7881956783124551E-3</v>
      </c>
      <c r="BK44" s="302">
        <v>-3.4618356886680912E-3</v>
      </c>
      <c r="BL44" s="302">
        <v>-5.0696207975247098E-3</v>
      </c>
      <c r="BM44" s="302">
        <v>7.5628554289211003E-3</v>
      </c>
      <c r="BN44" s="302">
        <v>4.6913919932243253E-3</v>
      </c>
      <c r="BO44" s="302">
        <v>-9.7408126874848344E-3</v>
      </c>
      <c r="BP44" s="302">
        <v>7.8672509990282968E-3</v>
      </c>
      <c r="BQ44" s="302">
        <v>5.9512223427240496E-3</v>
      </c>
      <c r="BR44" s="302">
        <v>3.3161280622893141E-3</v>
      </c>
      <c r="BS44" s="302">
        <v>-8.2245968962932903E-3</v>
      </c>
      <c r="BT44" s="302">
        <v>9.2567109896404265E-3</v>
      </c>
      <c r="BU44" s="302" t="e">
        <v>#DIV/0!</v>
      </c>
    </row>
    <row r="45" spans="1:73" ht="18" x14ac:dyDescent="0.3">
      <c r="A45" s="292" t="s">
        <v>181</v>
      </c>
      <c r="B45" s="302" t="e">
        <v>#DIV/0!</v>
      </c>
      <c r="C45" s="302" t="e">
        <v>#DIV/0!</v>
      </c>
      <c r="D45" s="302" t="e">
        <v>#DIV/0!</v>
      </c>
      <c r="E45" s="302" t="e">
        <v>#DIV/0!</v>
      </c>
      <c r="F45" s="302" t="e">
        <v>#DIV/0!</v>
      </c>
      <c r="G45" s="302" t="e">
        <v>#DIV/0!</v>
      </c>
      <c r="H45" s="302">
        <v>-1</v>
      </c>
      <c r="I45" s="302">
        <v>-2.9379086047165437E-5</v>
      </c>
      <c r="J45" s="302">
        <v>0</v>
      </c>
      <c r="K45" s="302">
        <v>-9.6134984655674716E-3</v>
      </c>
      <c r="L45" s="302">
        <v>0</v>
      </c>
      <c r="M45" s="302">
        <v>1.4225647448906642E-6</v>
      </c>
      <c r="N45" s="302">
        <v>-1.6514681855936963E-2</v>
      </c>
      <c r="O45" s="302">
        <v>0</v>
      </c>
      <c r="P45" s="302">
        <v>0</v>
      </c>
      <c r="Q45" s="302">
        <v>-1.9284734799192571E-2</v>
      </c>
      <c r="R45" s="302">
        <v>0</v>
      </c>
      <c r="S45" s="302">
        <v>0</v>
      </c>
      <c r="T45" s="302">
        <v>-2.3027840793486631E-2</v>
      </c>
      <c r="U45" s="302">
        <v>0</v>
      </c>
      <c r="V45" s="302">
        <v>0</v>
      </c>
      <c r="W45" s="302">
        <v>-7.0823153437998831E-3</v>
      </c>
      <c r="X45" s="302">
        <v>0</v>
      </c>
      <c r="Y45" s="302">
        <v>-1.1494076840862455E-2</v>
      </c>
      <c r="Z45" s="302">
        <v>1.7034814144641475E-2</v>
      </c>
      <c r="AA45" s="302">
        <v>0</v>
      </c>
      <c r="AB45" s="302">
        <v>0</v>
      </c>
      <c r="AC45" s="302">
        <v>7.6679545549069861E-3</v>
      </c>
      <c r="AD45" s="302">
        <v>0</v>
      </c>
      <c r="AE45" s="302">
        <v>0</v>
      </c>
      <c r="AF45" s="302">
        <v>2.0839119524908467E-2</v>
      </c>
      <c r="AG45" s="302">
        <v>0</v>
      </c>
      <c r="AH45" s="302">
        <v>0</v>
      </c>
      <c r="AI45" s="302">
        <v>1.2602078394331029E-2</v>
      </c>
      <c r="AJ45" s="302">
        <v>0</v>
      </c>
      <c r="AK45" s="302">
        <v>0</v>
      </c>
      <c r="AL45" s="302">
        <v>-3.401278719049261E-2</v>
      </c>
      <c r="AM45" s="302">
        <v>0</v>
      </c>
      <c r="AN45" s="302">
        <v>0</v>
      </c>
      <c r="AO45" s="302">
        <v>-2.9490131852868195E-2</v>
      </c>
      <c r="AP45" s="302">
        <v>0</v>
      </c>
      <c r="AQ45" s="302">
        <v>0</v>
      </c>
      <c r="AR45" s="302">
        <v>-4.6264769213170132E-3</v>
      </c>
      <c r="AS45" s="302">
        <v>0</v>
      </c>
      <c r="AT45" s="302">
        <v>0</v>
      </c>
      <c r="AU45" s="302">
        <v>-4.8707991440689158E-2</v>
      </c>
      <c r="AV45" s="302">
        <v>0</v>
      </c>
      <c r="AW45" s="302">
        <v>0</v>
      </c>
      <c r="AX45" s="302">
        <v>3.0623168434874781E-2</v>
      </c>
      <c r="AY45" s="302">
        <v>0</v>
      </c>
      <c r="AZ45" s="302">
        <v>0</v>
      </c>
      <c r="BA45" s="302">
        <v>-7.613094823202271E-3</v>
      </c>
      <c r="BB45" s="302">
        <v>0</v>
      </c>
      <c r="BC45" s="302">
        <v>0</v>
      </c>
      <c r="BD45" s="302">
        <v>-6.5605048400679822E-3</v>
      </c>
      <c r="BE45" s="302">
        <v>0</v>
      </c>
      <c r="BF45" s="302">
        <v>0</v>
      </c>
      <c r="BG45" s="302">
        <v>2.528922340038009E-2</v>
      </c>
      <c r="BH45" s="302">
        <v>0</v>
      </c>
      <c r="BI45" s="302">
        <v>0</v>
      </c>
      <c r="BJ45" s="302">
        <v>-2.4369147370005839E-3</v>
      </c>
      <c r="BK45" s="302">
        <v>0</v>
      </c>
      <c r="BL45" s="302">
        <v>0</v>
      </c>
      <c r="BM45" s="302">
        <v>-2.5628515347771996E-3</v>
      </c>
      <c r="BN45" s="302">
        <v>0</v>
      </c>
      <c r="BO45" s="302">
        <v>0</v>
      </c>
      <c r="BP45" s="302">
        <v>1.8707556231833955E-3</v>
      </c>
      <c r="BQ45" s="302">
        <v>0</v>
      </c>
      <c r="BR45" s="302">
        <v>0</v>
      </c>
      <c r="BS45" s="302">
        <v>-1.1171957176541181E-2</v>
      </c>
      <c r="BT45" s="302">
        <v>0</v>
      </c>
      <c r="BU45" s="302" t="e">
        <v>#DIV/0!</v>
      </c>
    </row>
    <row r="46" spans="1:73" ht="18" x14ac:dyDescent="0.3">
      <c r="A46" s="292" t="s">
        <v>182</v>
      </c>
      <c r="B46" s="302" t="e">
        <v>#DIV/0!</v>
      </c>
      <c r="C46" s="302" t="e">
        <v>#DIV/0!</v>
      </c>
      <c r="D46" s="302" t="e">
        <v>#DIV/0!</v>
      </c>
      <c r="E46" s="302" t="e">
        <v>#DIV/0!</v>
      </c>
      <c r="F46" s="302" t="e">
        <v>#DIV/0!</v>
      </c>
      <c r="G46" s="302" t="e">
        <v>#DIV/0!</v>
      </c>
      <c r="H46" s="302">
        <v>-1</v>
      </c>
      <c r="I46" s="302">
        <v>-4.4211418112352074E-2</v>
      </c>
      <c r="J46" s="302">
        <v>2.6087682330492745E-2</v>
      </c>
      <c r="K46" s="302">
        <v>-3.4874678054467312E-2</v>
      </c>
      <c r="L46" s="302">
        <v>-9.5363988291945478E-3</v>
      </c>
      <c r="M46" s="302">
        <v>3.7241158988559508E-2</v>
      </c>
      <c r="N46" s="302">
        <v>1.5263606646602756E-2</v>
      </c>
      <c r="O46" s="302">
        <v>-6.5966776882816713E-2</v>
      </c>
      <c r="P46" s="302">
        <v>2.6203175214083663E-2</v>
      </c>
      <c r="Q46" s="302">
        <v>-2.7148077588887709E-3</v>
      </c>
      <c r="R46" s="302">
        <v>2.0836313575316012E-2</v>
      </c>
      <c r="S46" s="302">
        <v>-2.5978119789181964E-2</v>
      </c>
      <c r="T46" s="302">
        <v>7.6537845172333085E-2</v>
      </c>
      <c r="U46" s="302">
        <v>5.4503399733207836E-4</v>
      </c>
      <c r="V46" s="302">
        <v>-1.4133535369889372E-2</v>
      </c>
      <c r="W46" s="302">
        <v>-1.6379056946822956E-2</v>
      </c>
      <c r="X46" s="302">
        <v>4.9727126598343441E-2</v>
      </c>
      <c r="Y46" s="302">
        <v>-6.0892356449520291E-2</v>
      </c>
      <c r="Z46" s="302">
        <v>-1.9550566115991153E-3</v>
      </c>
      <c r="AA46" s="302">
        <v>-1.7171110805928591E-2</v>
      </c>
      <c r="AB46" s="302">
        <v>5.6345979112174094E-2</v>
      </c>
      <c r="AC46" s="302">
        <v>-1.9427004021178806E-2</v>
      </c>
      <c r="AD46" s="302">
        <v>1.8147480567101137E-2</v>
      </c>
      <c r="AE46" s="302">
        <v>7.6471536147399988E-3</v>
      </c>
      <c r="AF46" s="302">
        <v>-2.3550044299188722E-3</v>
      </c>
      <c r="AG46" s="302">
        <v>3.9581740379441843E-3</v>
      </c>
      <c r="AH46" s="302">
        <v>-2.8955485182891039E-3</v>
      </c>
      <c r="AI46" s="302">
        <v>2.1517426080020385E-2</v>
      </c>
      <c r="AJ46" s="302">
        <v>-2.0855795048669079E-2</v>
      </c>
      <c r="AK46" s="302">
        <v>-2.4175567912512297E-2</v>
      </c>
      <c r="AL46" s="302">
        <v>5.5729607307216211E-2</v>
      </c>
      <c r="AM46" s="302">
        <v>-9.9421929103339357E-3</v>
      </c>
      <c r="AN46" s="302">
        <v>-3.6972962758864636E-2</v>
      </c>
      <c r="AO46" s="302">
        <v>5.8426321929748726E-2</v>
      </c>
      <c r="AP46" s="302">
        <v>-1.5050378858123326E-2</v>
      </c>
      <c r="AQ46" s="302">
        <v>-5.4754981322794327E-3</v>
      </c>
      <c r="AR46" s="302">
        <v>4.0728900461142192E-3</v>
      </c>
      <c r="AS46" s="302">
        <v>-7.734474973684069E-3</v>
      </c>
      <c r="AT46" s="302">
        <v>-9.5805850807388238E-2</v>
      </c>
      <c r="AU46" s="302">
        <v>-2.9011943303574483E-2</v>
      </c>
      <c r="AV46" s="302">
        <v>5.2204666779679387E-2</v>
      </c>
      <c r="AW46" s="302">
        <v>3.5332431211688498E-2</v>
      </c>
      <c r="AX46" s="302">
        <v>-2.1076117064160793E-2</v>
      </c>
      <c r="AY46" s="302">
        <v>1.5889891973980941E-2</v>
      </c>
      <c r="AZ46" s="302">
        <v>7.7224119542200764E-3</v>
      </c>
      <c r="BA46" s="302">
        <v>-2.3928894934341138E-2</v>
      </c>
      <c r="BB46" s="302">
        <v>0</v>
      </c>
      <c r="BC46" s="302">
        <v>5.2117260693149703E-3</v>
      </c>
      <c r="BD46" s="302">
        <v>1.5167231770230938E-2</v>
      </c>
      <c r="BE46" s="302">
        <v>-7.6331152954347559E-3</v>
      </c>
      <c r="BF46" s="302">
        <v>2.5582774921324214E-2</v>
      </c>
      <c r="BG46" s="302">
        <v>-2.7241907928690412E-2</v>
      </c>
      <c r="BH46" s="302">
        <v>1.791244278487536E-3</v>
      </c>
      <c r="BI46" s="302">
        <v>2.6882491798037034E-3</v>
      </c>
      <c r="BJ46" s="302">
        <v>1.947028050198818E-2</v>
      </c>
      <c r="BK46" s="302">
        <v>7.069410697283951E-3</v>
      </c>
      <c r="BL46" s="302">
        <v>-8.995049364816543E-3</v>
      </c>
      <c r="BM46" s="302">
        <v>4.6287447296387674E-2</v>
      </c>
      <c r="BN46" s="302">
        <v>-3.9076824779626929E-4</v>
      </c>
      <c r="BO46" s="302">
        <v>5.0846286361294624E-3</v>
      </c>
      <c r="BP46" s="302">
        <v>2.0261895535962804E-2</v>
      </c>
      <c r="BQ46" s="302">
        <v>0</v>
      </c>
      <c r="BR46" s="302">
        <v>4.5218133268221106E-3</v>
      </c>
      <c r="BS46" s="302">
        <v>8.6304950730231589E-4</v>
      </c>
      <c r="BT46" s="302">
        <v>-7.4295297136879324E-3</v>
      </c>
      <c r="BU46" s="302" t="e">
        <v>#DIV/0!</v>
      </c>
    </row>
    <row r="47" spans="1:73" ht="18" x14ac:dyDescent="0.3">
      <c r="A47" s="294" t="s">
        <v>183</v>
      </c>
      <c r="B47" s="302" t="e">
        <v>#DIV/0!</v>
      </c>
      <c r="C47" s="302" t="e">
        <v>#DIV/0!</v>
      </c>
      <c r="D47" s="302" t="e">
        <v>#DIV/0!</v>
      </c>
      <c r="E47" s="302" t="e">
        <v>#DIV/0!</v>
      </c>
      <c r="F47" s="302" t="e">
        <v>#DIV/0!</v>
      </c>
      <c r="G47" s="302" t="e">
        <v>#DIV/0!</v>
      </c>
      <c r="H47" s="302" t="e">
        <v>#DIV/0!</v>
      </c>
      <c r="I47" s="302">
        <v>-1</v>
      </c>
      <c r="J47" s="302" t="e">
        <v>#DIV/0!</v>
      </c>
      <c r="K47" s="302">
        <v>-1</v>
      </c>
      <c r="L47" s="302">
        <v>-8.6788813886218286E-4</v>
      </c>
      <c r="M47" s="302">
        <v>-4.4269054310852596E-4</v>
      </c>
      <c r="N47" s="302">
        <v>-4.6995993450138496E-4</v>
      </c>
      <c r="O47" s="302">
        <v>-1.0545030841424552E-4</v>
      </c>
      <c r="P47" s="302">
        <v>6.1629265227169938E-4</v>
      </c>
      <c r="Q47" s="302">
        <v>4.0553897949968665E-4</v>
      </c>
      <c r="R47" s="302">
        <v>-5.0479448842044583E-4</v>
      </c>
      <c r="S47" s="302">
        <v>8.721117077321594E-4</v>
      </c>
      <c r="T47" s="302">
        <v>-4.3307017879277154E-3</v>
      </c>
      <c r="U47" s="302">
        <v>5.679370053550481E-2</v>
      </c>
      <c r="V47" s="302">
        <v>2.1861416315638316E-4</v>
      </c>
      <c r="W47" s="302">
        <v>7.7022777965174427E-4</v>
      </c>
      <c r="X47" s="302">
        <v>-8.6887779515676389E-4</v>
      </c>
      <c r="Y47" s="302">
        <v>1.1867202412595868E-2</v>
      </c>
      <c r="Z47" s="302">
        <v>-2.9495378714467946E-2</v>
      </c>
      <c r="AA47" s="302">
        <v>2.7145517466853342E-4</v>
      </c>
      <c r="AB47" s="302">
        <v>3.1519913643784925E-4</v>
      </c>
      <c r="AC47" s="302">
        <v>1.8434860258822461E-3</v>
      </c>
      <c r="AD47" s="302">
        <v>-1.4248584508005369E-3</v>
      </c>
      <c r="AE47" s="302">
        <v>-7.6105854630792447E-4</v>
      </c>
      <c r="AF47" s="302">
        <v>3.0800088590003938E-3</v>
      </c>
      <c r="AG47" s="302">
        <v>-1.6665160952747948E-3</v>
      </c>
      <c r="AH47" s="302">
        <v>3.0780608378369045E-3</v>
      </c>
      <c r="AI47" s="302">
        <v>-6.3511964029376866E-3</v>
      </c>
      <c r="AJ47" s="302">
        <v>-3.4084804414843406E-3</v>
      </c>
      <c r="AK47" s="302">
        <v>6.0672580181231339E-4</v>
      </c>
      <c r="AL47" s="302">
        <v>9.4512616512083536E-3</v>
      </c>
      <c r="AM47" s="302">
        <v>1.0356368399742077E-3</v>
      </c>
      <c r="AN47" s="302">
        <v>3.3429630403203348E-4</v>
      </c>
      <c r="AO47" s="302">
        <v>7.3365017623290285E-3</v>
      </c>
      <c r="AP47" s="302">
        <v>3.1954276781598345E-4</v>
      </c>
      <c r="AQ47" s="302">
        <v>-9.7359796134710574E-4</v>
      </c>
      <c r="AR47" s="302">
        <v>7.2771974350582802E-3</v>
      </c>
      <c r="AS47" s="302">
        <v>5.5251454388915988E-4</v>
      </c>
      <c r="AT47" s="302">
        <v>-1.2244074369855973E-3</v>
      </c>
      <c r="AU47" s="302">
        <v>-1.2670219267891358E-2</v>
      </c>
      <c r="AV47" s="302">
        <v>-6.3523642383955803E-4</v>
      </c>
      <c r="AW47" s="302">
        <v>9.0622847771615334E-4</v>
      </c>
      <c r="AX47" s="302">
        <v>2.9473427805732921E-3</v>
      </c>
      <c r="AY47" s="302">
        <v>4.248805960485047E-4</v>
      </c>
      <c r="AZ47" s="302">
        <v>-1.8542682265018096E-3</v>
      </c>
      <c r="BA47" s="302">
        <v>-1.7145221664671695E-4</v>
      </c>
      <c r="BB47" s="302">
        <v>2.1565852037588318E-3</v>
      </c>
      <c r="BC47" s="302">
        <v>1.1152041859185946E-3</v>
      </c>
      <c r="BD47" s="302">
        <v>1.1865015827374759E-3</v>
      </c>
      <c r="BE47" s="302">
        <v>-4.9830592723232314E-5</v>
      </c>
      <c r="BF47" s="302">
        <v>-7.2079296620353173E-4</v>
      </c>
      <c r="BG47" s="302">
        <v>3.1593936330920336E-3</v>
      </c>
      <c r="BH47" s="302">
        <v>-2.3256586953720459E-3</v>
      </c>
      <c r="BI47" s="302">
        <v>-1.058720356778009E-4</v>
      </c>
      <c r="BJ47" s="302">
        <v>-4.1172069131900635E-5</v>
      </c>
      <c r="BK47" s="302">
        <v>3.2562185099638263E-4</v>
      </c>
      <c r="BL47" s="302">
        <v>1.5434351318033279E-4</v>
      </c>
      <c r="BM47" s="302">
        <v>1.5976572471243511E-3</v>
      </c>
      <c r="BN47" s="302">
        <v>-6.9438979700642278E-4</v>
      </c>
      <c r="BO47" s="302">
        <v>-1.4986651988002642E-4</v>
      </c>
      <c r="BP47" s="302">
        <v>-1.2426668128347362E-2</v>
      </c>
      <c r="BQ47" s="302">
        <v>-1.8388432675328081E-3</v>
      </c>
      <c r="BR47" s="302">
        <v>-3.4162440905660674E-4</v>
      </c>
      <c r="BS47" s="302">
        <v>-1.3621624123050236E-3</v>
      </c>
      <c r="BT47" s="302">
        <v>3.5780933549101057E-4</v>
      </c>
      <c r="BU47" s="302" t="e">
        <v>#DIV/0!</v>
      </c>
    </row>
    <row r="48" spans="1:73" ht="18.5" thickBot="1" x14ac:dyDescent="0.35">
      <c r="A48" s="293" t="s">
        <v>36</v>
      </c>
      <c r="B48" s="302" t="e">
        <v>#DIV/0!</v>
      </c>
      <c r="C48" s="302" t="e">
        <v>#DIV/0!</v>
      </c>
      <c r="D48" s="302" t="e">
        <v>#DIV/0!</v>
      </c>
      <c r="E48" s="302" t="e">
        <v>#DIV/0!</v>
      </c>
      <c r="F48" s="302" t="e">
        <v>#DIV/0!</v>
      </c>
      <c r="G48" s="302" t="e">
        <v>#DIV/0!</v>
      </c>
      <c r="H48" s="302">
        <v>-1</v>
      </c>
      <c r="I48" s="302">
        <v>-1.2964984967369642E-2</v>
      </c>
      <c r="J48" s="314">
        <v>3.8674385081423068E-3</v>
      </c>
      <c r="K48" s="302">
        <v>6.9097453589761493E-3</v>
      </c>
      <c r="L48" s="302">
        <v>-3.5888744890838487E-3</v>
      </c>
      <c r="M48" s="302">
        <v>5.6326319062072194E-3</v>
      </c>
      <c r="N48" s="302">
        <v>6.173292982267764E-4</v>
      </c>
      <c r="O48" s="302">
        <v>-3.6709211142412768E-3</v>
      </c>
      <c r="P48" s="302">
        <v>-1.0468864878727335E-2</v>
      </c>
      <c r="Q48" s="302">
        <v>6.8561081268394553E-3</v>
      </c>
      <c r="R48" s="302">
        <v>2.820482743660202E-3</v>
      </c>
      <c r="S48" s="302">
        <v>-3.8442771415245769E-3</v>
      </c>
      <c r="T48" s="302">
        <v>-1.2562670527147546E-2</v>
      </c>
      <c r="U48" s="302">
        <v>1.1156688830860295E-2</v>
      </c>
      <c r="V48" s="302">
        <v>7.4346546772008359E-4</v>
      </c>
      <c r="W48" s="302">
        <v>8.8946330226200576E-3</v>
      </c>
      <c r="X48" s="302">
        <v>-5.6591755841616243E-3</v>
      </c>
      <c r="Y48" s="302">
        <v>6.0257597137165497E-3</v>
      </c>
      <c r="Z48" s="302">
        <v>-3.2998300641100542E-3</v>
      </c>
      <c r="AA48" s="302">
        <v>-4.3261020777161097E-3</v>
      </c>
      <c r="AB48" s="302">
        <v>3.867014488046383E-3</v>
      </c>
      <c r="AC48" s="302">
        <v>7.7941338463236587E-3</v>
      </c>
      <c r="AD48" s="302">
        <v>-6.7188202948312847E-3</v>
      </c>
      <c r="AE48" s="302">
        <v>4.4913507434800604E-3</v>
      </c>
      <c r="AF48" s="302">
        <v>5.1772339413556079E-3</v>
      </c>
      <c r="AG48" s="302">
        <v>-9.3567248445395323E-3</v>
      </c>
      <c r="AH48" s="302">
        <v>-3.1289038339105124E-3</v>
      </c>
      <c r="AI48" s="302">
        <v>-5.0601303564347111E-3</v>
      </c>
      <c r="AJ48" s="302">
        <v>-2.726766112281731E-3</v>
      </c>
      <c r="AK48" s="302">
        <v>3.7452198382812441E-3</v>
      </c>
      <c r="AL48" s="302">
        <v>-4.4428555719582263E-3</v>
      </c>
      <c r="AM48" s="302">
        <v>-9.598159868538847E-3</v>
      </c>
      <c r="AN48" s="302">
        <v>6.498012081343596E-3</v>
      </c>
      <c r="AO48" s="302">
        <v>1.3934971168247712E-2</v>
      </c>
      <c r="AP48" s="302">
        <v>3.0850148875569694E-3</v>
      </c>
      <c r="AQ48" s="302">
        <v>-5.8438056222196444E-3</v>
      </c>
      <c r="AR48" s="302">
        <v>-1.6070610895495552E-2</v>
      </c>
      <c r="AS48" s="302">
        <v>-1.6206023870641184E-2</v>
      </c>
      <c r="AT48" s="302">
        <v>1.3480382872022023E-3</v>
      </c>
      <c r="AU48" s="302">
        <v>2.3278965083861181E-2</v>
      </c>
      <c r="AV48" s="302">
        <v>4.0235940506574419E-3</v>
      </c>
      <c r="AW48" s="302">
        <v>3.7505283426981784E-3</v>
      </c>
      <c r="AX48" s="302">
        <v>3.6909406884322316E-3</v>
      </c>
      <c r="AY48" s="302">
        <v>2.6434142245712611E-3</v>
      </c>
      <c r="AZ48" s="302">
        <v>-1.4157629102776181E-2</v>
      </c>
      <c r="BA48" s="302">
        <v>-1.3900382718771143E-3</v>
      </c>
      <c r="BB48" s="302">
        <v>7.6533257219608686E-3</v>
      </c>
      <c r="BC48" s="302">
        <v>-1.4532546119202405E-2</v>
      </c>
      <c r="BD48" s="302">
        <v>-3.2520469345777014E-3</v>
      </c>
      <c r="BE48" s="302">
        <v>-4.5237742528572156E-3</v>
      </c>
      <c r="BF48" s="302">
        <v>1.3542380934199683E-2</v>
      </c>
      <c r="BG48" s="302">
        <v>-2.0296183878008023E-3</v>
      </c>
      <c r="BH48" s="302">
        <v>-4.1338109234356768E-4</v>
      </c>
      <c r="BI48" s="302">
        <v>-7.0335818015830887E-3</v>
      </c>
      <c r="BJ48" s="302">
        <v>6.956682165843997E-3</v>
      </c>
      <c r="BK48" s="302">
        <v>-1.4098756041614036E-2</v>
      </c>
      <c r="BL48" s="302">
        <v>6.3513125329084374E-4</v>
      </c>
      <c r="BM48" s="302">
        <v>1.2762841456563478E-2</v>
      </c>
      <c r="BN48" s="302">
        <v>7.5748527537355947E-3</v>
      </c>
      <c r="BO48" s="302">
        <v>-2.3091396063257275E-3</v>
      </c>
      <c r="BP48" s="302">
        <v>-1.3582960736978733E-2</v>
      </c>
      <c r="BQ48" s="302">
        <v>-1.6974207218319881E-3</v>
      </c>
      <c r="BR48" s="302">
        <v>-6.0991625479878131E-4</v>
      </c>
      <c r="BS48" s="302">
        <v>1.7430416850505281E-2</v>
      </c>
      <c r="BT48" s="302">
        <v>-2.0737965159022265E-3</v>
      </c>
      <c r="BU48" s="302" t="e">
        <v>#DIV/0!</v>
      </c>
    </row>
  </sheetData>
  <mergeCells count="18">
    <mergeCell ref="BJ34:BU34"/>
    <mergeCell ref="B34:M34"/>
    <mergeCell ref="N34:Y34"/>
    <mergeCell ref="Z34:AK34"/>
    <mergeCell ref="AL34:AW34"/>
    <mergeCell ref="AX34:BI34"/>
    <mergeCell ref="B18:M18"/>
    <mergeCell ref="B1:M1"/>
    <mergeCell ref="N18:Y18"/>
    <mergeCell ref="N1:Y1"/>
    <mergeCell ref="AL1:AW1"/>
    <mergeCell ref="AL18:AW18"/>
    <mergeCell ref="AX18:BI18"/>
    <mergeCell ref="BJ18:BU18"/>
    <mergeCell ref="Z1:AK1"/>
    <mergeCell ref="Z18:AK18"/>
    <mergeCell ref="AX1:BI1"/>
    <mergeCell ref="BJ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תעסוקה בישראל+</vt:lpstr>
      <vt:lpstr>נתוני סקטורים3</vt:lpstr>
      <vt:lpstr>נתוני על פי גיל 3</vt:lpstr>
      <vt:lpstr>נתונים מרכזיים1</vt:lpstr>
      <vt:lpstr>הרכב רשפ שנתי!</vt:lpstr>
      <vt:lpstr>תוצר לנפש שנתי&amp;</vt:lpstr>
      <vt:lpstr>מאזןM</vt:lpstr>
      <vt:lpstr>פיגורי תשלומים4</vt:lpstr>
      <vt:lpstr>מדדU</vt:lpstr>
      <vt:lpstr>סיוע2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יפית חכמוב</dc:creator>
  <cp:lastModifiedBy>יפית חכמוב</cp:lastModifiedBy>
  <dcterms:created xsi:type="dcterms:W3CDTF">2020-08-23T15:24:01Z</dcterms:created>
  <dcterms:modified xsi:type="dcterms:W3CDTF">2020-09-08T15:51:41Z</dcterms:modified>
</cp:coreProperties>
</file>