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atkinson\Documents\Global Health Financing\Assessment\"/>
    </mc:Choice>
  </mc:AlternateContent>
  <xr:revisionPtr revIDLastSave="0" documentId="13_ncr:1_{EB668619-8834-413C-9A8C-194CAD9F9CF6}" xr6:coauthVersionLast="36" xr6:coauthVersionMax="36" xr10:uidLastSave="{00000000-0000-0000-0000-000000000000}"/>
  <bookViews>
    <workbookView xWindow="0" yWindow="0" windowWidth="15430" windowHeight="5445" firstSheet="2" activeTab="2" xr2:uid="{D1BC2E5D-45FD-439C-A4E6-F1E361D13BDC}"/>
  </bookViews>
  <sheets>
    <sheet name="Sheet4" sheetId="4" r:id="rId1"/>
    <sheet name="Sheet3" sheetId="3" r:id="rId2"/>
    <sheet name="Sheet2" sheetId="2" r:id="rId3"/>
    <sheet name="Sheet1" sheetId="6" r:id="rId4"/>
    <sheet name="Sheet5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72" i="2" l="1"/>
  <c r="R69" i="2"/>
  <c r="F69" i="5"/>
  <c r="AA66" i="5"/>
  <c r="Z66" i="5"/>
  <c r="Y66" i="5"/>
  <c r="X66" i="5"/>
  <c r="V66" i="5"/>
  <c r="T66" i="5"/>
  <c r="R66" i="5"/>
  <c r="P66" i="5"/>
  <c r="N66" i="5"/>
  <c r="M66" i="5"/>
  <c r="L66" i="5"/>
  <c r="O66" i="5" s="1"/>
  <c r="AA65" i="5"/>
  <c r="Z65" i="5"/>
  <c r="Y65" i="5"/>
  <c r="X65" i="5"/>
  <c r="V65" i="5"/>
  <c r="T65" i="5"/>
  <c r="R65" i="5"/>
  <c r="P65" i="5"/>
  <c r="O65" i="5"/>
  <c r="N65" i="5"/>
  <c r="M65" i="5"/>
  <c r="L65" i="5"/>
  <c r="AA64" i="5"/>
  <c r="Z64" i="5"/>
  <c r="Y64" i="5"/>
  <c r="X64" i="5"/>
  <c r="V64" i="5"/>
  <c r="T64" i="5"/>
  <c r="R64" i="5"/>
  <c r="P64" i="5"/>
  <c r="N64" i="5"/>
  <c r="M64" i="5"/>
  <c r="L64" i="5"/>
  <c r="O64" i="5" s="1"/>
  <c r="AA63" i="5"/>
  <c r="Z63" i="5"/>
  <c r="Y63" i="5"/>
  <c r="X63" i="5"/>
  <c r="V63" i="5"/>
  <c r="T63" i="5"/>
  <c r="R63" i="5"/>
  <c r="P63" i="5"/>
  <c r="O63" i="5"/>
  <c r="N63" i="5"/>
  <c r="M63" i="5"/>
  <c r="L63" i="5"/>
  <c r="AA62" i="5"/>
  <c r="Z62" i="5"/>
  <c r="Y62" i="5"/>
  <c r="X62" i="5"/>
  <c r="V62" i="5"/>
  <c r="T62" i="5"/>
  <c r="R62" i="5"/>
  <c r="P62" i="5"/>
  <c r="N62" i="5"/>
  <c r="M62" i="5"/>
  <c r="L62" i="5"/>
  <c r="O62" i="5" s="1"/>
  <c r="AA61" i="5"/>
  <c r="Z61" i="5"/>
  <c r="Y61" i="5"/>
  <c r="X61" i="5"/>
  <c r="V61" i="5"/>
  <c r="T61" i="5"/>
  <c r="R61" i="5"/>
  <c r="P61" i="5"/>
  <c r="O61" i="5"/>
  <c r="N61" i="5"/>
  <c r="M61" i="5"/>
  <c r="L61" i="5"/>
  <c r="AA60" i="5"/>
  <c r="Z60" i="5"/>
  <c r="Y60" i="5"/>
  <c r="X60" i="5"/>
  <c r="V60" i="5"/>
  <c r="T60" i="5"/>
  <c r="R60" i="5"/>
  <c r="P60" i="5"/>
  <c r="N60" i="5"/>
  <c r="M60" i="5"/>
  <c r="L60" i="5"/>
  <c r="O60" i="5" s="1"/>
  <c r="AA59" i="5"/>
  <c r="Z59" i="5"/>
  <c r="Y59" i="5"/>
  <c r="X59" i="5"/>
  <c r="V59" i="5"/>
  <c r="T59" i="5"/>
  <c r="R59" i="5"/>
  <c r="P59" i="5"/>
  <c r="O59" i="5"/>
  <c r="N59" i="5"/>
  <c r="M59" i="5"/>
  <c r="L59" i="5"/>
  <c r="AA58" i="5"/>
  <c r="Z58" i="5"/>
  <c r="Y58" i="5"/>
  <c r="X58" i="5"/>
  <c r="V58" i="5"/>
  <c r="T58" i="5"/>
  <c r="R58" i="5"/>
  <c r="P58" i="5"/>
  <c r="N58" i="5"/>
  <c r="M58" i="5"/>
  <c r="L58" i="5"/>
  <c r="O58" i="5" s="1"/>
  <c r="AA57" i="5"/>
  <c r="Z57" i="5"/>
  <c r="Y57" i="5"/>
  <c r="X57" i="5"/>
  <c r="V57" i="5"/>
  <c r="T57" i="5"/>
  <c r="R57" i="5"/>
  <c r="P57" i="5"/>
  <c r="O57" i="5"/>
  <c r="N57" i="5"/>
  <c r="M57" i="5"/>
  <c r="L57" i="5"/>
  <c r="AA56" i="5"/>
  <c r="Z56" i="5"/>
  <c r="Y56" i="5"/>
  <c r="X56" i="5"/>
  <c r="V56" i="5"/>
  <c r="T56" i="5"/>
  <c r="R56" i="5"/>
  <c r="P56" i="5"/>
  <c r="N56" i="5"/>
  <c r="M56" i="5"/>
  <c r="L56" i="5"/>
  <c r="O56" i="5" s="1"/>
  <c r="AA55" i="5"/>
  <c r="Z55" i="5"/>
  <c r="Y55" i="5"/>
  <c r="X55" i="5"/>
  <c r="V55" i="5"/>
  <c r="T55" i="5"/>
  <c r="R55" i="5"/>
  <c r="P55" i="5"/>
  <c r="O55" i="5"/>
  <c r="N55" i="5"/>
  <c r="M55" i="5"/>
  <c r="L55" i="5"/>
  <c r="AA54" i="5"/>
  <c r="Z54" i="5"/>
  <c r="Y54" i="5"/>
  <c r="X54" i="5"/>
  <c r="V54" i="5"/>
  <c r="T54" i="5"/>
  <c r="R54" i="5"/>
  <c r="P54" i="5"/>
  <c r="N54" i="5"/>
  <c r="M54" i="5"/>
  <c r="L54" i="5"/>
  <c r="O54" i="5" s="1"/>
  <c r="AA53" i="5"/>
  <c r="Z53" i="5"/>
  <c r="Y53" i="5"/>
  <c r="X53" i="5"/>
  <c r="V53" i="5"/>
  <c r="T53" i="5"/>
  <c r="R53" i="5"/>
  <c r="P53" i="5"/>
  <c r="O53" i="5"/>
  <c r="N53" i="5"/>
  <c r="M53" i="5"/>
  <c r="L53" i="5"/>
  <c r="AA52" i="5"/>
  <c r="Z52" i="5"/>
  <c r="Y52" i="5"/>
  <c r="X52" i="5"/>
  <c r="V52" i="5"/>
  <c r="T52" i="5"/>
  <c r="R52" i="5"/>
  <c r="P52" i="5"/>
  <c r="N52" i="5"/>
  <c r="M52" i="5"/>
  <c r="L52" i="5"/>
  <c r="O52" i="5" s="1"/>
  <c r="AA51" i="5"/>
  <c r="Z51" i="5"/>
  <c r="Y51" i="5"/>
  <c r="X51" i="5"/>
  <c r="V51" i="5"/>
  <c r="T51" i="5"/>
  <c r="R51" i="5"/>
  <c r="P51" i="5"/>
  <c r="O51" i="5"/>
  <c r="N51" i="5"/>
  <c r="M51" i="5"/>
  <c r="AA50" i="5"/>
  <c r="Z50" i="5"/>
  <c r="Y50" i="5"/>
  <c r="X50" i="5"/>
  <c r="V50" i="5"/>
  <c r="T50" i="5"/>
  <c r="R50" i="5"/>
  <c r="P50" i="5"/>
  <c r="N50" i="5"/>
  <c r="M50" i="5"/>
  <c r="L50" i="5"/>
  <c r="O50" i="5" s="1"/>
  <c r="AA49" i="5"/>
  <c r="Z49" i="5"/>
  <c r="Y49" i="5"/>
  <c r="X49" i="5"/>
  <c r="V49" i="5"/>
  <c r="T49" i="5"/>
  <c r="R49" i="5"/>
  <c r="P49" i="5"/>
  <c r="O49" i="5"/>
  <c r="N49" i="5"/>
  <c r="M49" i="5"/>
  <c r="L49" i="5"/>
  <c r="AA48" i="5"/>
  <c r="Z48" i="5"/>
  <c r="Y48" i="5"/>
  <c r="X48" i="5"/>
  <c r="V48" i="5"/>
  <c r="T48" i="5"/>
  <c r="R48" i="5"/>
  <c r="P48" i="5"/>
  <c r="N48" i="5"/>
  <c r="M48" i="5"/>
  <c r="L48" i="5"/>
  <c r="O48" i="5" s="1"/>
  <c r="AA47" i="5"/>
  <c r="Z47" i="5"/>
  <c r="Y47" i="5"/>
  <c r="X47" i="5"/>
  <c r="V47" i="5"/>
  <c r="T47" i="5"/>
  <c r="R47" i="5"/>
  <c r="P47" i="5"/>
  <c r="O47" i="5"/>
  <c r="N47" i="5"/>
  <c r="M47" i="5"/>
  <c r="L47" i="5"/>
  <c r="AA46" i="5"/>
  <c r="Z46" i="5"/>
  <c r="Y46" i="5"/>
  <c r="X46" i="5"/>
  <c r="V46" i="5"/>
  <c r="T46" i="5"/>
  <c r="R46" i="5"/>
  <c r="P46" i="5"/>
  <c r="N46" i="5"/>
  <c r="M46" i="5"/>
  <c r="L46" i="5"/>
  <c r="O46" i="5" s="1"/>
  <c r="AA45" i="5"/>
  <c r="Z45" i="5"/>
  <c r="Y45" i="5"/>
  <c r="X45" i="5"/>
  <c r="V45" i="5"/>
  <c r="T45" i="5"/>
  <c r="R45" i="5"/>
  <c r="P45" i="5"/>
  <c r="O45" i="5"/>
  <c r="N45" i="5"/>
  <c r="M45" i="5"/>
  <c r="L45" i="5"/>
  <c r="AA44" i="5"/>
  <c r="Z44" i="5"/>
  <c r="Y44" i="5"/>
  <c r="X44" i="5"/>
  <c r="V44" i="5"/>
  <c r="T44" i="5"/>
  <c r="R44" i="5"/>
  <c r="P44" i="5"/>
  <c r="N44" i="5"/>
  <c r="M44" i="5"/>
  <c r="L44" i="5"/>
  <c r="O44" i="5" s="1"/>
  <c r="AA43" i="5"/>
  <c r="Z43" i="5"/>
  <c r="Y43" i="5"/>
  <c r="X43" i="5"/>
  <c r="V43" i="5"/>
  <c r="T43" i="5"/>
  <c r="R43" i="5"/>
  <c r="P43" i="5"/>
  <c r="O43" i="5"/>
  <c r="N43" i="5"/>
  <c r="M43" i="5"/>
  <c r="L43" i="5"/>
  <c r="AA42" i="5"/>
  <c r="Z42" i="5"/>
  <c r="Y42" i="5"/>
  <c r="X42" i="5"/>
  <c r="V42" i="5"/>
  <c r="T42" i="5"/>
  <c r="R42" i="5"/>
  <c r="P42" i="5"/>
  <c r="N42" i="5"/>
  <c r="M42" i="5"/>
  <c r="L42" i="5"/>
  <c r="O42" i="5" s="1"/>
  <c r="AA41" i="5"/>
  <c r="Z41" i="5"/>
  <c r="Y41" i="5"/>
  <c r="X41" i="5"/>
  <c r="V41" i="5"/>
  <c r="T41" i="5"/>
  <c r="R41" i="5"/>
  <c r="P41" i="5"/>
  <c r="O41" i="5"/>
  <c r="N41" i="5"/>
  <c r="M41" i="5"/>
  <c r="L41" i="5"/>
  <c r="AA40" i="5"/>
  <c r="Z40" i="5"/>
  <c r="Y40" i="5"/>
  <c r="X40" i="5"/>
  <c r="V40" i="5"/>
  <c r="T40" i="5"/>
  <c r="R40" i="5"/>
  <c r="P40" i="5"/>
  <c r="N40" i="5"/>
  <c r="M40" i="5"/>
  <c r="L40" i="5"/>
  <c r="O40" i="5" s="1"/>
  <c r="AA39" i="5"/>
  <c r="Z39" i="5"/>
  <c r="Y39" i="5"/>
  <c r="X39" i="5"/>
  <c r="V39" i="5"/>
  <c r="T39" i="5"/>
  <c r="R39" i="5"/>
  <c r="P39" i="5"/>
  <c r="O39" i="5"/>
  <c r="N39" i="5"/>
  <c r="M39" i="5"/>
  <c r="L39" i="5"/>
  <c r="AA38" i="5"/>
  <c r="Z38" i="5"/>
  <c r="Y38" i="5"/>
  <c r="X38" i="5"/>
  <c r="V38" i="5"/>
  <c r="T38" i="5"/>
  <c r="R38" i="5"/>
  <c r="P38" i="5"/>
  <c r="N38" i="5"/>
  <c r="M38" i="5"/>
  <c r="L38" i="5"/>
  <c r="O38" i="5" s="1"/>
  <c r="AA37" i="5"/>
  <c r="Z37" i="5"/>
  <c r="Y37" i="5"/>
  <c r="X37" i="5"/>
  <c r="V37" i="5"/>
  <c r="T37" i="5"/>
  <c r="R37" i="5"/>
  <c r="P37" i="5"/>
  <c r="O37" i="5"/>
  <c r="N37" i="5"/>
  <c r="M37" i="5"/>
  <c r="AA36" i="5"/>
  <c r="Z36" i="5"/>
  <c r="Y36" i="5"/>
  <c r="X36" i="5"/>
  <c r="V36" i="5"/>
  <c r="T36" i="5"/>
  <c r="R36" i="5"/>
  <c r="P36" i="5"/>
  <c r="N36" i="5"/>
  <c r="M36" i="5"/>
  <c r="L36" i="5"/>
  <c r="O36" i="5" s="1"/>
  <c r="AA35" i="5"/>
  <c r="Z35" i="5"/>
  <c r="Y35" i="5"/>
  <c r="X35" i="5"/>
  <c r="V35" i="5"/>
  <c r="T35" i="5"/>
  <c r="R35" i="5"/>
  <c r="P35" i="5"/>
  <c r="N35" i="5"/>
  <c r="M35" i="5"/>
  <c r="L35" i="5"/>
  <c r="O35" i="5" s="1"/>
  <c r="AA34" i="5"/>
  <c r="Z34" i="5"/>
  <c r="Y34" i="5"/>
  <c r="X34" i="5"/>
  <c r="V34" i="5"/>
  <c r="T34" i="5"/>
  <c r="R34" i="5"/>
  <c r="P34" i="5"/>
  <c r="N34" i="5"/>
  <c r="M34" i="5"/>
  <c r="L34" i="5"/>
  <c r="O34" i="5" s="1"/>
  <c r="AA33" i="5"/>
  <c r="Z33" i="5"/>
  <c r="Y33" i="5"/>
  <c r="X33" i="5"/>
  <c r="V33" i="5"/>
  <c r="T33" i="5"/>
  <c r="R33" i="5"/>
  <c r="P33" i="5"/>
  <c r="N33" i="5"/>
  <c r="M33" i="5"/>
  <c r="L33" i="5"/>
  <c r="O33" i="5" s="1"/>
  <c r="AA32" i="5"/>
  <c r="Z32" i="5"/>
  <c r="Y32" i="5"/>
  <c r="X32" i="5"/>
  <c r="V32" i="5"/>
  <c r="T32" i="5"/>
  <c r="R32" i="5"/>
  <c r="P32" i="5"/>
  <c r="N32" i="5"/>
  <c r="M32" i="5"/>
  <c r="L32" i="5"/>
  <c r="O32" i="5" s="1"/>
  <c r="AA31" i="5"/>
  <c r="Z31" i="5"/>
  <c r="Y31" i="5"/>
  <c r="X31" i="5"/>
  <c r="V31" i="5"/>
  <c r="T31" i="5"/>
  <c r="R31" i="5"/>
  <c r="P31" i="5"/>
  <c r="O31" i="5"/>
  <c r="N31" i="5"/>
  <c r="M31" i="5"/>
  <c r="L31" i="5"/>
  <c r="AA30" i="5"/>
  <c r="Z30" i="5"/>
  <c r="Y30" i="5"/>
  <c r="X30" i="5"/>
  <c r="V30" i="5"/>
  <c r="T30" i="5"/>
  <c r="R30" i="5"/>
  <c r="P30" i="5"/>
  <c r="N30" i="5"/>
  <c r="M30" i="5"/>
  <c r="L30" i="5"/>
  <c r="O30" i="5" s="1"/>
  <c r="AA29" i="5"/>
  <c r="Z29" i="5"/>
  <c r="Y29" i="5"/>
  <c r="X29" i="5"/>
  <c r="V29" i="5"/>
  <c r="T29" i="5"/>
  <c r="R29" i="5"/>
  <c r="P29" i="5"/>
  <c r="N29" i="5"/>
  <c r="M29" i="5"/>
  <c r="L29" i="5"/>
  <c r="O29" i="5" s="1"/>
  <c r="AA28" i="5"/>
  <c r="Z28" i="5"/>
  <c r="Y28" i="5"/>
  <c r="X28" i="5"/>
  <c r="V28" i="5"/>
  <c r="T28" i="5"/>
  <c r="R28" i="5"/>
  <c r="P28" i="5"/>
  <c r="N28" i="5"/>
  <c r="M28" i="5"/>
  <c r="L28" i="5"/>
  <c r="O28" i="5" s="1"/>
  <c r="AA27" i="5"/>
  <c r="Z27" i="5"/>
  <c r="Y27" i="5"/>
  <c r="X27" i="5"/>
  <c r="V27" i="5"/>
  <c r="T27" i="5"/>
  <c r="R27" i="5"/>
  <c r="P27" i="5"/>
  <c r="O27" i="5"/>
  <c r="N27" i="5"/>
  <c r="M27" i="5"/>
  <c r="L27" i="5"/>
  <c r="AA26" i="5"/>
  <c r="Z26" i="5"/>
  <c r="Y26" i="5"/>
  <c r="X26" i="5"/>
  <c r="V26" i="5"/>
  <c r="T26" i="5"/>
  <c r="R26" i="5"/>
  <c r="P26" i="5"/>
  <c r="N26" i="5"/>
  <c r="M26" i="5"/>
  <c r="L26" i="5"/>
  <c r="O26" i="5" s="1"/>
  <c r="AA25" i="5"/>
  <c r="Z25" i="5"/>
  <c r="Y25" i="5"/>
  <c r="X25" i="5"/>
  <c r="V25" i="5"/>
  <c r="T25" i="5"/>
  <c r="R25" i="5"/>
  <c r="P25" i="5"/>
  <c r="N25" i="5"/>
  <c r="M25" i="5"/>
  <c r="L25" i="5"/>
  <c r="O25" i="5" s="1"/>
  <c r="AA24" i="5"/>
  <c r="Z24" i="5"/>
  <c r="Y24" i="5"/>
  <c r="X24" i="5"/>
  <c r="V24" i="5"/>
  <c r="T24" i="5"/>
  <c r="R24" i="5"/>
  <c r="P24" i="5"/>
  <c r="N24" i="5"/>
  <c r="M24" i="5"/>
  <c r="L24" i="5"/>
  <c r="O24" i="5" s="1"/>
  <c r="AA23" i="5"/>
  <c r="Z23" i="5"/>
  <c r="Y23" i="5"/>
  <c r="X23" i="5"/>
  <c r="V23" i="5"/>
  <c r="T23" i="5"/>
  <c r="R23" i="5"/>
  <c r="P23" i="5"/>
  <c r="O23" i="5"/>
  <c r="N23" i="5"/>
  <c r="M23" i="5"/>
  <c r="L23" i="5"/>
  <c r="AA22" i="5"/>
  <c r="Z22" i="5"/>
  <c r="Y22" i="5"/>
  <c r="X22" i="5"/>
  <c r="V22" i="5"/>
  <c r="T22" i="5"/>
  <c r="R22" i="5"/>
  <c r="P22" i="5"/>
  <c r="N22" i="5"/>
  <c r="M22" i="5"/>
  <c r="L22" i="5"/>
  <c r="O22" i="5" s="1"/>
  <c r="AA21" i="5"/>
  <c r="Z21" i="5"/>
  <c r="Y21" i="5"/>
  <c r="X21" i="5"/>
  <c r="V21" i="5"/>
  <c r="T21" i="5"/>
  <c r="R21" i="5"/>
  <c r="P21" i="5"/>
  <c r="O21" i="5"/>
  <c r="N21" i="5"/>
  <c r="M21" i="5"/>
  <c r="L21" i="5"/>
  <c r="AA20" i="5"/>
  <c r="Z20" i="5"/>
  <c r="Y20" i="5"/>
  <c r="X20" i="5"/>
  <c r="V20" i="5"/>
  <c r="T20" i="5"/>
  <c r="R20" i="5"/>
  <c r="P20" i="5"/>
  <c r="N20" i="5"/>
  <c r="M20" i="5"/>
  <c r="L20" i="5"/>
  <c r="O20" i="5" s="1"/>
  <c r="AA19" i="5"/>
  <c r="Z19" i="5"/>
  <c r="Y19" i="5"/>
  <c r="X19" i="5"/>
  <c r="V19" i="5"/>
  <c r="T19" i="5"/>
  <c r="R19" i="5"/>
  <c r="P19" i="5"/>
  <c r="N19" i="5"/>
  <c r="M19" i="5"/>
  <c r="L19" i="5"/>
  <c r="O19" i="5" s="1"/>
  <c r="AA18" i="5"/>
  <c r="Z18" i="5"/>
  <c r="Y18" i="5"/>
  <c r="X18" i="5"/>
  <c r="V18" i="5"/>
  <c r="T18" i="5"/>
  <c r="U22" i="5" s="1"/>
  <c r="R18" i="5"/>
  <c r="P18" i="5"/>
  <c r="N18" i="5"/>
  <c r="M18" i="5"/>
  <c r="L18" i="5"/>
  <c r="O18" i="5" s="1"/>
  <c r="AA17" i="5"/>
  <c r="Z17" i="5"/>
  <c r="Y17" i="5"/>
  <c r="X17" i="5"/>
  <c r="V17" i="5"/>
  <c r="U17" i="5"/>
  <c r="T17" i="5"/>
  <c r="R17" i="5"/>
  <c r="P17" i="5"/>
  <c r="N17" i="5"/>
  <c r="M17" i="5"/>
  <c r="L17" i="5"/>
  <c r="O17" i="5" s="1"/>
  <c r="AA16" i="5"/>
  <c r="Z16" i="5"/>
  <c r="Y16" i="5"/>
  <c r="X16" i="5"/>
  <c r="V16" i="5"/>
  <c r="T16" i="5"/>
  <c r="R16" i="5"/>
  <c r="P16" i="5"/>
  <c r="N16" i="5"/>
  <c r="M16" i="5"/>
  <c r="L16" i="5"/>
  <c r="O16" i="5" s="1"/>
  <c r="AA15" i="5"/>
  <c r="Z15" i="5"/>
  <c r="Y15" i="5"/>
  <c r="X15" i="5"/>
  <c r="V15" i="5"/>
  <c r="T15" i="5"/>
  <c r="R15" i="5"/>
  <c r="P15" i="5"/>
  <c r="N15" i="5"/>
  <c r="M15" i="5"/>
  <c r="L15" i="5"/>
  <c r="O15" i="5" s="1"/>
  <c r="AA14" i="5"/>
  <c r="Z14" i="5"/>
  <c r="Y14" i="5"/>
  <c r="X14" i="5"/>
  <c r="V14" i="5"/>
  <c r="T14" i="5"/>
  <c r="R14" i="5"/>
  <c r="P14" i="5"/>
  <c r="N14" i="5"/>
  <c r="M14" i="5"/>
  <c r="L14" i="5"/>
  <c r="O14" i="5" s="1"/>
  <c r="AA13" i="5"/>
  <c r="Z13" i="5"/>
  <c r="Y13" i="5"/>
  <c r="X13" i="5"/>
  <c r="V13" i="5"/>
  <c r="T13" i="5"/>
  <c r="R13" i="5"/>
  <c r="P13" i="5"/>
  <c r="O13" i="5"/>
  <c r="N13" i="5"/>
  <c r="M13" i="5"/>
  <c r="L13" i="5"/>
  <c r="AA12" i="5"/>
  <c r="Z12" i="5"/>
  <c r="Y12" i="5"/>
  <c r="X12" i="5"/>
  <c r="V12" i="5"/>
  <c r="T12" i="5"/>
  <c r="R12" i="5"/>
  <c r="P12" i="5"/>
  <c r="N12" i="5"/>
  <c r="M12" i="5"/>
  <c r="L12" i="5"/>
  <c r="O12" i="5" s="1"/>
  <c r="AA11" i="5"/>
  <c r="Z11" i="5"/>
  <c r="Y11" i="5"/>
  <c r="X11" i="5"/>
  <c r="V11" i="5"/>
  <c r="T11" i="5"/>
  <c r="R11" i="5"/>
  <c r="P11" i="5"/>
  <c r="O11" i="5"/>
  <c r="N11" i="5"/>
  <c r="M11" i="5"/>
  <c r="L11" i="5"/>
  <c r="AA10" i="5"/>
  <c r="Z10" i="5"/>
  <c r="Y10" i="5"/>
  <c r="X10" i="5"/>
  <c r="V10" i="5"/>
  <c r="T10" i="5"/>
  <c r="R10" i="5"/>
  <c r="P10" i="5"/>
  <c r="O10" i="5"/>
  <c r="N10" i="5"/>
  <c r="M10" i="5"/>
  <c r="L10" i="5"/>
  <c r="AA9" i="5"/>
  <c r="Z9" i="5"/>
  <c r="Y9" i="5"/>
  <c r="X9" i="5"/>
  <c r="V9" i="5"/>
  <c r="T9" i="5"/>
  <c r="R9" i="5"/>
  <c r="P9" i="5"/>
  <c r="O9" i="5"/>
  <c r="N9" i="5"/>
  <c r="M9" i="5"/>
  <c r="L9" i="5"/>
  <c r="AA8" i="5"/>
  <c r="Z8" i="5"/>
  <c r="Y8" i="5"/>
  <c r="X8" i="5"/>
  <c r="V8" i="5"/>
  <c r="T8" i="5"/>
  <c r="R8" i="5"/>
  <c r="P8" i="5"/>
  <c r="O8" i="5"/>
  <c r="N8" i="5"/>
  <c r="M8" i="5"/>
  <c r="L8" i="5"/>
  <c r="AA7" i="5"/>
  <c r="Z7" i="5"/>
  <c r="Y7" i="5"/>
  <c r="X7" i="5"/>
  <c r="V7" i="5"/>
  <c r="T7" i="5"/>
  <c r="R7" i="5"/>
  <c r="P7" i="5"/>
  <c r="O7" i="5"/>
  <c r="N7" i="5"/>
  <c r="M7" i="5"/>
  <c r="L7" i="5"/>
  <c r="AA6" i="5"/>
  <c r="Z6" i="5"/>
  <c r="Y6" i="5"/>
  <c r="X6" i="5"/>
  <c r="AB28" i="5" s="1"/>
  <c r="V6" i="5"/>
  <c r="T6" i="5"/>
  <c r="R6" i="5"/>
  <c r="P6" i="5"/>
  <c r="O6" i="5"/>
  <c r="N6" i="5"/>
  <c r="M6" i="5"/>
  <c r="L6" i="5"/>
  <c r="AB5" i="5"/>
  <c r="AA5" i="5"/>
  <c r="Z5" i="5"/>
  <c r="Y5" i="5"/>
  <c r="X5" i="5"/>
  <c r="V5" i="5"/>
  <c r="T5" i="5"/>
  <c r="U25" i="5" s="1"/>
  <c r="R5" i="5"/>
  <c r="P5" i="5"/>
  <c r="O5" i="5"/>
  <c r="N5" i="5"/>
  <c r="M5" i="5"/>
  <c r="L5" i="5"/>
  <c r="AA4" i="5"/>
  <c r="Z4" i="5"/>
  <c r="Y4" i="5"/>
  <c r="X4" i="5"/>
  <c r="AB20" i="5" s="1"/>
  <c r="V4" i="5"/>
  <c r="T4" i="5"/>
  <c r="R4" i="5"/>
  <c r="P4" i="5"/>
  <c r="O4" i="5"/>
  <c r="N4" i="5"/>
  <c r="M4" i="5"/>
  <c r="L4" i="5"/>
  <c r="AB3" i="5"/>
  <c r="AA3" i="5"/>
  <c r="Z3" i="5"/>
  <c r="Y3" i="5"/>
  <c r="X3" i="5"/>
  <c r="V3" i="5"/>
  <c r="W9" i="5" s="1"/>
  <c r="T3" i="5"/>
  <c r="R3" i="5"/>
  <c r="P3" i="5"/>
  <c r="N3" i="5"/>
  <c r="M3" i="5"/>
  <c r="L3" i="5"/>
  <c r="O3" i="5" s="1"/>
  <c r="AA2" i="5"/>
  <c r="Z2" i="5"/>
  <c r="Y2" i="5"/>
  <c r="X2" i="5"/>
  <c r="V2" i="5"/>
  <c r="T2" i="5"/>
  <c r="R2" i="5"/>
  <c r="P2" i="5"/>
  <c r="O2" i="5"/>
  <c r="N2" i="5"/>
  <c r="M2" i="5"/>
  <c r="L2" i="5"/>
  <c r="S12" i="5" l="1"/>
  <c r="W27" i="5"/>
  <c r="W33" i="5"/>
  <c r="W8" i="5"/>
  <c r="W17" i="5"/>
  <c r="AC22" i="5"/>
  <c r="Q66" i="5"/>
  <c r="Q64" i="5"/>
  <c r="Q62" i="5"/>
  <c r="Q60" i="5"/>
  <c r="Q58" i="5"/>
  <c r="Q56" i="5"/>
  <c r="Q54" i="5"/>
  <c r="Q52" i="5"/>
  <c r="Q44" i="5"/>
  <c r="Q34" i="5"/>
  <c r="Q29" i="5"/>
  <c r="Q18" i="5"/>
  <c r="Q13" i="5"/>
  <c r="Q9" i="5"/>
  <c r="Q7" i="5"/>
  <c r="Q5" i="5"/>
  <c r="Q3" i="5"/>
  <c r="Q33" i="5"/>
  <c r="Q43" i="5"/>
  <c r="Q28" i="5"/>
  <c r="Q23" i="5"/>
  <c r="Q12" i="5"/>
  <c r="Q65" i="5"/>
  <c r="Q63" i="5"/>
  <c r="Q61" i="5"/>
  <c r="Q59" i="5"/>
  <c r="Q57" i="5"/>
  <c r="Q55" i="5"/>
  <c r="Q53" i="5"/>
  <c r="Q51" i="5"/>
  <c r="Q50" i="5"/>
  <c r="Q42" i="5"/>
  <c r="Q22" i="5"/>
  <c r="Q49" i="5"/>
  <c r="Q41" i="5"/>
  <c r="Q32" i="5"/>
  <c r="Q48" i="5"/>
  <c r="Q40" i="5"/>
  <c r="Q26" i="5"/>
  <c r="Q21" i="5"/>
  <c r="Q10" i="5"/>
  <c r="Q8" i="5"/>
  <c r="Q6" i="5"/>
  <c r="Q4" i="5"/>
  <c r="Q2" i="5"/>
  <c r="Q36" i="5"/>
  <c r="Q47" i="5"/>
  <c r="Q39" i="5"/>
  <c r="Q46" i="5"/>
  <c r="Q38" i="5"/>
  <c r="Q30" i="5"/>
  <c r="AE50" i="5"/>
  <c r="AE48" i="5"/>
  <c r="AE46" i="5"/>
  <c r="AE44" i="5"/>
  <c r="AE42" i="5"/>
  <c r="AE40" i="5"/>
  <c r="AE38" i="5"/>
  <c r="AE66" i="5"/>
  <c r="AE64" i="5"/>
  <c r="AE62" i="5"/>
  <c r="AE60" i="5"/>
  <c r="AE58" i="5"/>
  <c r="AE56" i="5"/>
  <c r="AE54" i="5"/>
  <c r="AE52" i="5"/>
  <c r="AE36" i="5"/>
  <c r="AE34" i="5"/>
  <c r="AE32" i="5"/>
  <c r="AE30" i="5"/>
  <c r="AE28" i="5"/>
  <c r="AE26" i="5"/>
  <c r="AE24" i="5"/>
  <c r="AE22" i="5"/>
  <c r="AE20" i="5"/>
  <c r="AE18" i="5"/>
  <c r="AE16" i="5"/>
  <c r="AE14" i="5"/>
  <c r="AE12" i="5"/>
  <c r="AE10" i="5"/>
  <c r="AE65" i="5"/>
  <c r="AE63" i="5"/>
  <c r="AE61" i="5"/>
  <c r="AE59" i="5"/>
  <c r="AE57" i="5"/>
  <c r="AE55" i="5"/>
  <c r="AE53" i="5"/>
  <c r="AE51" i="5"/>
  <c r="AE31" i="5"/>
  <c r="AE15" i="5"/>
  <c r="AE35" i="5"/>
  <c r="AE19" i="5"/>
  <c r="AE47" i="5"/>
  <c r="AE39" i="5"/>
  <c r="AE25" i="5"/>
  <c r="AE45" i="5"/>
  <c r="AE37" i="5"/>
  <c r="AE23" i="5"/>
  <c r="AE43" i="5"/>
  <c r="AD36" i="5"/>
  <c r="AD34" i="5"/>
  <c r="AD32" i="5"/>
  <c r="AD30" i="5"/>
  <c r="AD28" i="5"/>
  <c r="AD26" i="5"/>
  <c r="AD24" i="5"/>
  <c r="AD22" i="5"/>
  <c r="AD20" i="5"/>
  <c r="AD18" i="5"/>
  <c r="AD16" i="5"/>
  <c r="AD14" i="5"/>
  <c r="AD12" i="5"/>
  <c r="AD10" i="5"/>
  <c r="AD50" i="5"/>
  <c r="AD48" i="5"/>
  <c r="AD46" i="5"/>
  <c r="AD44" i="5"/>
  <c r="AD42" i="5"/>
  <c r="AD40" i="5"/>
  <c r="AD38" i="5"/>
  <c r="AD64" i="5"/>
  <c r="AD62" i="5"/>
  <c r="AD60" i="5"/>
  <c r="AD58" i="5"/>
  <c r="AD56" i="5"/>
  <c r="AD54" i="5"/>
  <c r="AD52" i="5"/>
  <c r="AD49" i="5"/>
  <c r="AD41" i="5"/>
  <c r="AD21" i="5"/>
  <c r="AD47" i="5"/>
  <c r="AD39" i="5"/>
  <c r="AD66" i="5"/>
  <c r="AD65" i="5"/>
  <c r="AD63" i="5"/>
  <c r="AD61" i="5"/>
  <c r="AD59" i="5"/>
  <c r="AD57" i="5"/>
  <c r="AD55" i="5"/>
  <c r="AD53" i="5"/>
  <c r="AD51" i="5"/>
  <c r="AD31" i="5"/>
  <c r="AD15" i="5"/>
  <c r="AD25" i="5"/>
  <c r="AD35" i="5"/>
  <c r="AD45" i="5"/>
  <c r="AD37" i="5"/>
  <c r="AD29" i="5"/>
  <c r="AD13" i="5"/>
  <c r="AD43" i="5"/>
  <c r="AD33" i="5"/>
  <c r="Q16" i="5"/>
  <c r="AC29" i="5"/>
  <c r="U32" i="5"/>
  <c r="U45" i="5"/>
  <c r="AE2" i="5"/>
  <c r="U38" i="5"/>
  <c r="U30" i="5"/>
  <c r="U47" i="5"/>
  <c r="U31" i="5"/>
  <c r="U46" i="5"/>
  <c r="U39" i="5"/>
  <c r="U9" i="5"/>
  <c r="U7" i="5"/>
  <c r="U5" i="5"/>
  <c r="U3" i="5"/>
  <c r="U43" i="5"/>
  <c r="U42" i="5"/>
  <c r="AD3" i="5"/>
  <c r="S4" i="5"/>
  <c r="AD4" i="5"/>
  <c r="S5" i="5"/>
  <c r="Q11" i="5"/>
  <c r="AB12" i="5"/>
  <c r="AB13" i="5"/>
  <c r="AC14" i="5"/>
  <c r="AC15" i="5"/>
  <c r="U16" i="5"/>
  <c r="Q24" i="5"/>
  <c r="AC25" i="5"/>
  <c r="U29" i="5"/>
  <c r="AE29" i="5"/>
  <c r="AE41" i="5"/>
  <c r="AE49" i="5"/>
  <c r="AE17" i="5"/>
  <c r="AE21" i="5"/>
  <c r="AD17" i="5"/>
  <c r="S49" i="5"/>
  <c r="S47" i="5"/>
  <c r="S45" i="5"/>
  <c r="S43" i="5"/>
  <c r="S41" i="5"/>
  <c r="S39" i="5"/>
  <c r="S37" i="5"/>
  <c r="S65" i="5"/>
  <c r="S63" i="5"/>
  <c r="S61" i="5"/>
  <c r="S59" i="5"/>
  <c r="S57" i="5"/>
  <c r="S55" i="5"/>
  <c r="S53" i="5"/>
  <c r="S51" i="5"/>
  <c r="S35" i="5"/>
  <c r="S33" i="5"/>
  <c r="S31" i="5"/>
  <c r="S29" i="5"/>
  <c r="S27" i="5"/>
  <c r="S25" i="5"/>
  <c r="S23" i="5"/>
  <c r="S21" i="5"/>
  <c r="S19" i="5"/>
  <c r="S17" i="5"/>
  <c r="S15" i="5"/>
  <c r="S13" i="5"/>
  <c r="S11" i="5"/>
  <c r="S50" i="5"/>
  <c r="S42" i="5"/>
  <c r="S22" i="5"/>
  <c r="S26" i="5"/>
  <c r="S32" i="5"/>
  <c r="S16" i="5"/>
  <c r="S66" i="5"/>
  <c r="S64" i="5"/>
  <c r="S62" i="5"/>
  <c r="S60" i="5"/>
  <c r="S58" i="5"/>
  <c r="S56" i="5"/>
  <c r="S54" i="5"/>
  <c r="S52" i="5"/>
  <c r="S48" i="5"/>
  <c r="S40" i="5"/>
  <c r="S36" i="5"/>
  <c r="S46" i="5"/>
  <c r="S38" i="5"/>
  <c r="S30" i="5"/>
  <c r="S14" i="5"/>
  <c r="S44" i="5"/>
  <c r="S34" i="5"/>
  <c r="AD2" i="5"/>
  <c r="Q14" i="5"/>
  <c r="AB15" i="5"/>
  <c r="Q20" i="5"/>
  <c r="Q25" i="5"/>
  <c r="W50" i="5"/>
  <c r="W48" i="5"/>
  <c r="W46" i="5"/>
  <c r="W44" i="5"/>
  <c r="W42" i="5"/>
  <c r="W40" i="5"/>
  <c r="W38" i="5"/>
  <c r="W66" i="5"/>
  <c r="W64" i="5"/>
  <c r="W62" i="5"/>
  <c r="W60" i="5"/>
  <c r="W58" i="5"/>
  <c r="W56" i="5"/>
  <c r="W54" i="5"/>
  <c r="W52" i="5"/>
  <c r="W36" i="5"/>
  <c r="W34" i="5"/>
  <c r="W32" i="5"/>
  <c r="W30" i="5"/>
  <c r="W28" i="5"/>
  <c r="W26" i="5"/>
  <c r="W24" i="5"/>
  <c r="W22" i="5"/>
  <c r="W20" i="5"/>
  <c r="W18" i="5"/>
  <c r="W16" i="5"/>
  <c r="W14" i="5"/>
  <c r="W12" i="5"/>
  <c r="W10" i="5"/>
  <c r="W47" i="5"/>
  <c r="W39" i="5"/>
  <c r="W31" i="5"/>
  <c r="W15" i="5"/>
  <c r="W45" i="5"/>
  <c r="W37" i="5"/>
  <c r="W19" i="5"/>
  <c r="W25" i="5"/>
  <c r="W35" i="5"/>
  <c r="W43" i="5"/>
  <c r="W23" i="5"/>
  <c r="W65" i="5"/>
  <c r="W63" i="5"/>
  <c r="W61" i="5"/>
  <c r="W59" i="5"/>
  <c r="W57" i="5"/>
  <c r="W55" i="5"/>
  <c r="W53" i="5"/>
  <c r="W51" i="5"/>
  <c r="W49" i="5"/>
  <c r="W41" i="5"/>
  <c r="AE4" i="5"/>
  <c r="AD5" i="5"/>
  <c r="AD6" i="5"/>
  <c r="AB7" i="5"/>
  <c r="U13" i="5"/>
  <c r="U15" i="5"/>
  <c r="W2" i="5"/>
  <c r="AE6" i="5"/>
  <c r="AD7" i="5"/>
  <c r="AD8" i="5"/>
  <c r="AB9" i="5"/>
  <c r="AB10" i="5"/>
  <c r="U12" i="5"/>
  <c r="AE13" i="5"/>
  <c r="Q17" i="5"/>
  <c r="AD19" i="5"/>
  <c r="AC23" i="5"/>
  <c r="AB24" i="5"/>
  <c r="AD27" i="5"/>
  <c r="W29" i="5"/>
  <c r="Q37" i="5"/>
  <c r="Q45" i="5"/>
  <c r="AB65" i="5"/>
  <c r="AB63" i="5"/>
  <c r="AB61" i="5"/>
  <c r="AB59" i="5"/>
  <c r="AB57" i="5"/>
  <c r="AB55" i="5"/>
  <c r="AB53" i="5"/>
  <c r="AB51" i="5"/>
  <c r="AB66" i="5"/>
  <c r="AB49" i="5"/>
  <c r="AB47" i="5"/>
  <c r="AB45" i="5"/>
  <c r="AB43" i="5"/>
  <c r="AB41" i="5"/>
  <c r="AB39" i="5"/>
  <c r="AB37" i="5"/>
  <c r="AB50" i="5"/>
  <c r="AB42" i="5"/>
  <c r="AB33" i="5"/>
  <c r="AB22" i="5"/>
  <c r="AB17" i="5"/>
  <c r="AB2" i="5"/>
  <c r="AB40" i="5"/>
  <c r="AB32" i="5"/>
  <c r="AB27" i="5"/>
  <c r="AB16" i="5"/>
  <c r="AB11" i="5"/>
  <c r="AB8" i="5"/>
  <c r="AB6" i="5"/>
  <c r="AB4" i="5"/>
  <c r="AB26" i="5"/>
  <c r="AB21" i="5"/>
  <c r="AB64" i="5"/>
  <c r="AB62" i="5"/>
  <c r="AB60" i="5"/>
  <c r="AB58" i="5"/>
  <c r="AB56" i="5"/>
  <c r="AB54" i="5"/>
  <c r="AB52" i="5"/>
  <c r="AB48" i="5"/>
  <c r="AB31" i="5"/>
  <c r="AB46" i="5"/>
  <c r="AB38" i="5"/>
  <c r="AB36" i="5"/>
  <c r="AB30" i="5"/>
  <c r="AB25" i="5"/>
  <c r="AB14" i="5"/>
  <c r="AB35" i="5"/>
  <c r="AB44" i="5"/>
  <c r="AB34" i="5"/>
  <c r="AB29" i="5"/>
  <c r="W4" i="5"/>
  <c r="W5" i="5"/>
  <c r="AE7" i="5"/>
  <c r="AE8" i="5"/>
  <c r="AD9" i="5"/>
  <c r="S10" i="5"/>
  <c r="W13" i="5"/>
  <c r="AB18" i="5"/>
  <c r="U23" i="5"/>
  <c r="AD23" i="5"/>
  <c r="AE27" i="5"/>
  <c r="U28" i="5"/>
  <c r="U33" i="5"/>
  <c r="AE33" i="5"/>
  <c r="Q35" i="5"/>
  <c r="Q15" i="5"/>
  <c r="S2" i="5"/>
  <c r="S3" i="5"/>
  <c r="AC31" i="5"/>
  <c r="AC20" i="5"/>
  <c r="AC39" i="5"/>
  <c r="AC38" i="5"/>
  <c r="AC30" i="5"/>
  <c r="AC34" i="5"/>
  <c r="AC44" i="5"/>
  <c r="AC37" i="5"/>
  <c r="AC28" i="5"/>
  <c r="AE3" i="5"/>
  <c r="S6" i="5"/>
  <c r="S7" i="5"/>
  <c r="AD11" i="5"/>
  <c r="AC12" i="5"/>
  <c r="AC13" i="5"/>
  <c r="Q19" i="5"/>
  <c r="AB19" i="5"/>
  <c r="S20" i="5"/>
  <c r="W21" i="5"/>
  <c r="AB23" i="5"/>
  <c r="Q27" i="5"/>
  <c r="S28" i="5"/>
  <c r="Q31" i="5"/>
  <c r="AC43" i="5"/>
  <c r="W3" i="5"/>
  <c r="AE5" i="5"/>
  <c r="S8" i="5"/>
  <c r="S9" i="5"/>
  <c r="AE11" i="5"/>
  <c r="U14" i="5"/>
  <c r="S24" i="5"/>
  <c r="AC33" i="5"/>
  <c r="AC45" i="5"/>
  <c r="W6" i="5"/>
  <c r="W7" i="5"/>
  <c r="AE9" i="5"/>
  <c r="W11" i="5"/>
  <c r="AC17" i="5"/>
  <c r="S18" i="5"/>
  <c r="AC18" i="5"/>
  <c r="U24" i="5"/>
  <c r="AC42" i="5"/>
  <c r="AC50" i="5"/>
  <c r="U50" i="5"/>
  <c r="AC36" i="5"/>
  <c r="AC65" i="5"/>
  <c r="AC63" i="5"/>
  <c r="AC61" i="5"/>
  <c r="AC59" i="5"/>
  <c r="AC57" i="5"/>
  <c r="AC55" i="5"/>
  <c r="AC53" i="5"/>
  <c r="AC51" i="5"/>
  <c r="AC3" i="5"/>
  <c r="AC5" i="5"/>
  <c r="AC7" i="5"/>
  <c r="AC9" i="5"/>
  <c r="U18" i="5"/>
  <c r="U19" i="5"/>
  <c r="AC19" i="5"/>
  <c r="AC24" i="5"/>
  <c r="U34" i="5"/>
  <c r="U35" i="5"/>
  <c r="AC35" i="5"/>
  <c r="U37" i="5"/>
  <c r="U44" i="5"/>
  <c r="AC46" i="5"/>
  <c r="AC47" i="5"/>
  <c r="AC66" i="5"/>
  <c r="U36" i="5"/>
  <c r="U65" i="5"/>
  <c r="U63" i="5"/>
  <c r="U61" i="5"/>
  <c r="U59" i="5"/>
  <c r="U57" i="5"/>
  <c r="U55" i="5"/>
  <c r="U53" i="5"/>
  <c r="U51" i="5"/>
  <c r="AC10" i="5"/>
  <c r="U20" i="5"/>
  <c r="U21" i="5"/>
  <c r="AC21" i="5"/>
  <c r="AC26" i="5"/>
  <c r="AC40" i="5"/>
  <c r="AC41" i="5"/>
  <c r="AC48" i="5"/>
  <c r="AC49" i="5"/>
  <c r="AC52" i="5"/>
  <c r="AC54" i="5"/>
  <c r="AC56" i="5"/>
  <c r="AC58" i="5"/>
  <c r="AC60" i="5"/>
  <c r="AC62" i="5"/>
  <c r="AC64" i="5"/>
  <c r="U2" i="5"/>
  <c r="AC2" i="5"/>
  <c r="U4" i="5"/>
  <c r="AC4" i="5"/>
  <c r="U6" i="5"/>
  <c r="AC6" i="5"/>
  <c r="U8" i="5"/>
  <c r="AC8" i="5"/>
  <c r="U10" i="5"/>
  <c r="U11" i="5"/>
  <c r="AC11" i="5"/>
  <c r="AC16" i="5"/>
  <c r="U26" i="5"/>
  <c r="U27" i="5"/>
  <c r="AC27" i="5"/>
  <c r="AC32" i="5"/>
  <c r="U40" i="5"/>
  <c r="U41" i="5"/>
  <c r="U48" i="5"/>
  <c r="U49" i="5"/>
  <c r="U52" i="5"/>
  <c r="U54" i="5"/>
  <c r="U56" i="5"/>
  <c r="U58" i="5"/>
  <c r="U60" i="5"/>
  <c r="U62" i="5"/>
  <c r="U64" i="5"/>
  <c r="U66" i="5"/>
  <c r="F69" i="2"/>
  <c r="L40" i="3"/>
  <c r="M40" i="3"/>
  <c r="N40" i="3"/>
  <c r="O40" i="3"/>
  <c r="P40" i="3"/>
  <c r="R40" i="3"/>
  <c r="T40" i="3"/>
  <c r="V40" i="3"/>
  <c r="X40" i="3"/>
  <c r="Y40" i="3"/>
  <c r="Z40" i="3"/>
  <c r="AA40" i="3"/>
  <c r="P37" i="2"/>
  <c r="AA41" i="3"/>
  <c r="Z41" i="3"/>
  <c r="Y41" i="3"/>
  <c r="X41" i="3"/>
  <c r="V41" i="3"/>
  <c r="T41" i="3"/>
  <c r="R41" i="3"/>
  <c r="P41" i="3"/>
  <c r="N41" i="3"/>
  <c r="M41" i="3"/>
  <c r="L41" i="3"/>
  <c r="O41" i="3" s="1"/>
  <c r="AA39" i="3"/>
  <c r="Z39" i="3"/>
  <c r="Y39" i="3"/>
  <c r="X39" i="3"/>
  <c r="V39" i="3"/>
  <c r="T39" i="3"/>
  <c r="R39" i="3"/>
  <c r="P39" i="3"/>
  <c r="N39" i="3"/>
  <c r="M39" i="3"/>
  <c r="L39" i="3"/>
  <c r="O39" i="3" s="1"/>
  <c r="AA38" i="3"/>
  <c r="Z38" i="3"/>
  <c r="Y38" i="3"/>
  <c r="X38" i="3"/>
  <c r="V38" i="3"/>
  <c r="T38" i="3"/>
  <c r="R38" i="3"/>
  <c r="P38" i="3"/>
  <c r="N38" i="3"/>
  <c r="M38" i="3"/>
  <c r="L38" i="3"/>
  <c r="O38" i="3" s="1"/>
  <c r="AA37" i="3"/>
  <c r="Z37" i="3"/>
  <c r="Y37" i="3"/>
  <c r="X37" i="3"/>
  <c r="V37" i="3"/>
  <c r="T37" i="3"/>
  <c r="R37" i="3"/>
  <c r="P37" i="3"/>
  <c r="O37" i="3"/>
  <c r="N37" i="3"/>
  <c r="M37" i="3"/>
  <c r="AA36" i="3"/>
  <c r="Z36" i="3"/>
  <c r="Y36" i="3"/>
  <c r="X36" i="3"/>
  <c r="V36" i="3"/>
  <c r="T36" i="3"/>
  <c r="R36" i="3"/>
  <c r="P36" i="3"/>
  <c r="N36" i="3"/>
  <c r="M36" i="3"/>
  <c r="L36" i="3"/>
  <c r="O36" i="3" s="1"/>
  <c r="AA35" i="3"/>
  <c r="Z35" i="3"/>
  <c r="Y35" i="3"/>
  <c r="X35" i="3"/>
  <c r="V35" i="3"/>
  <c r="T35" i="3"/>
  <c r="R35" i="3"/>
  <c r="R43" i="3" s="1"/>
  <c r="P35" i="3"/>
  <c r="N35" i="3"/>
  <c r="M35" i="3"/>
  <c r="L35" i="3"/>
  <c r="O35" i="3" s="1"/>
  <c r="N37" i="2"/>
  <c r="AA34" i="3"/>
  <c r="Z34" i="3"/>
  <c r="Y34" i="3"/>
  <c r="X34" i="3"/>
  <c r="V34" i="3"/>
  <c r="T34" i="3"/>
  <c r="R34" i="3"/>
  <c r="P34" i="3"/>
  <c r="N34" i="3"/>
  <c r="M34" i="3"/>
  <c r="L34" i="3"/>
  <c r="O34" i="3" s="1"/>
  <c r="AA33" i="3"/>
  <c r="Z33" i="3"/>
  <c r="Y33" i="3"/>
  <c r="X33" i="3"/>
  <c r="V33" i="3"/>
  <c r="T33" i="3"/>
  <c r="R33" i="3"/>
  <c r="P33" i="3"/>
  <c r="N33" i="3"/>
  <c r="M33" i="3"/>
  <c r="L33" i="3"/>
  <c r="O33" i="3" s="1"/>
  <c r="AA32" i="3"/>
  <c r="Z32" i="3"/>
  <c r="Y32" i="3"/>
  <c r="X32" i="3"/>
  <c r="V32" i="3"/>
  <c r="T32" i="3"/>
  <c r="R32" i="3"/>
  <c r="P32" i="3"/>
  <c r="O32" i="3"/>
  <c r="N32" i="3"/>
  <c r="M32" i="3"/>
  <c r="L32" i="3"/>
  <c r="AA31" i="3"/>
  <c r="Z31" i="3"/>
  <c r="Y31" i="3"/>
  <c r="X31" i="3"/>
  <c r="V31" i="3"/>
  <c r="T31" i="3"/>
  <c r="R31" i="3"/>
  <c r="P31" i="3"/>
  <c r="N31" i="3"/>
  <c r="M31" i="3"/>
  <c r="L31" i="3"/>
  <c r="O31" i="3" s="1"/>
  <c r="AA30" i="3"/>
  <c r="Z30" i="3"/>
  <c r="Y30" i="3"/>
  <c r="X30" i="3"/>
  <c r="V30" i="3"/>
  <c r="T30" i="3"/>
  <c r="R30" i="3"/>
  <c r="P30" i="3"/>
  <c r="N30" i="3"/>
  <c r="M30" i="3"/>
  <c r="L30" i="3"/>
  <c r="O30" i="3" s="1"/>
  <c r="AA29" i="3"/>
  <c r="Z29" i="3"/>
  <c r="Y29" i="3"/>
  <c r="X29" i="3"/>
  <c r="V29" i="3"/>
  <c r="T29" i="3"/>
  <c r="R29" i="3"/>
  <c r="P29" i="3"/>
  <c r="N29" i="3"/>
  <c r="M29" i="3"/>
  <c r="L29" i="3"/>
  <c r="O29" i="3" s="1"/>
  <c r="AA28" i="3"/>
  <c r="Z28" i="3"/>
  <c r="Y28" i="3"/>
  <c r="X28" i="3"/>
  <c r="V28" i="3"/>
  <c r="T28" i="3"/>
  <c r="R28" i="3"/>
  <c r="P28" i="3"/>
  <c r="N28" i="3"/>
  <c r="M28" i="3"/>
  <c r="L28" i="3"/>
  <c r="O28" i="3" s="1"/>
  <c r="AA27" i="3"/>
  <c r="Z27" i="3"/>
  <c r="Y27" i="3"/>
  <c r="X27" i="3"/>
  <c r="V27" i="3"/>
  <c r="T27" i="3"/>
  <c r="R27" i="3"/>
  <c r="P27" i="3"/>
  <c r="N27" i="3"/>
  <c r="M27" i="3"/>
  <c r="L27" i="3"/>
  <c r="O27" i="3" s="1"/>
  <c r="AA26" i="3"/>
  <c r="Z26" i="3"/>
  <c r="Y26" i="3"/>
  <c r="X26" i="3"/>
  <c r="V26" i="3"/>
  <c r="T26" i="3"/>
  <c r="R26" i="3"/>
  <c r="P26" i="3"/>
  <c r="N26" i="3"/>
  <c r="M26" i="3"/>
  <c r="L26" i="3"/>
  <c r="O26" i="3" s="1"/>
  <c r="AA25" i="3"/>
  <c r="Z25" i="3"/>
  <c r="Y25" i="3"/>
  <c r="X25" i="3"/>
  <c r="V25" i="3"/>
  <c r="T25" i="3"/>
  <c r="R25" i="3"/>
  <c r="P25" i="3"/>
  <c r="N25" i="3"/>
  <c r="M25" i="3"/>
  <c r="L25" i="3"/>
  <c r="O25" i="3" s="1"/>
  <c r="AA24" i="3"/>
  <c r="Z24" i="3"/>
  <c r="Y24" i="3"/>
  <c r="X24" i="3"/>
  <c r="V24" i="3"/>
  <c r="T24" i="3"/>
  <c r="R24" i="3"/>
  <c r="P24" i="3"/>
  <c r="N24" i="3"/>
  <c r="M24" i="3"/>
  <c r="L24" i="3"/>
  <c r="O24" i="3" s="1"/>
  <c r="AA23" i="3"/>
  <c r="Z23" i="3"/>
  <c r="Y23" i="3"/>
  <c r="X23" i="3"/>
  <c r="V23" i="3"/>
  <c r="T23" i="3"/>
  <c r="R23" i="3"/>
  <c r="P23" i="3"/>
  <c r="N23" i="3"/>
  <c r="M23" i="3"/>
  <c r="L23" i="3"/>
  <c r="O23" i="3" s="1"/>
  <c r="AA22" i="3"/>
  <c r="Z22" i="3"/>
  <c r="Y22" i="3"/>
  <c r="X22" i="3"/>
  <c r="V22" i="3"/>
  <c r="T22" i="3"/>
  <c r="R22" i="3"/>
  <c r="P22" i="3"/>
  <c r="N22" i="3"/>
  <c r="M22" i="3"/>
  <c r="L22" i="3"/>
  <c r="O22" i="3" s="1"/>
  <c r="AA21" i="3"/>
  <c r="Z21" i="3"/>
  <c r="Y21" i="3"/>
  <c r="X21" i="3"/>
  <c r="V21" i="3"/>
  <c r="T21" i="3"/>
  <c r="R21" i="3"/>
  <c r="P21" i="3"/>
  <c r="N21" i="3"/>
  <c r="M21" i="3"/>
  <c r="L21" i="3"/>
  <c r="O21" i="3" s="1"/>
  <c r="AA20" i="3"/>
  <c r="Z20" i="3"/>
  <c r="Y20" i="3"/>
  <c r="X20" i="3"/>
  <c r="V20" i="3"/>
  <c r="T20" i="3"/>
  <c r="R20" i="3"/>
  <c r="P20" i="3"/>
  <c r="N20" i="3"/>
  <c r="M20" i="3"/>
  <c r="L20" i="3"/>
  <c r="O20" i="3" s="1"/>
  <c r="AA19" i="3"/>
  <c r="Z19" i="3"/>
  <c r="Y19" i="3"/>
  <c r="X19" i="3"/>
  <c r="V19" i="3"/>
  <c r="T19" i="3"/>
  <c r="R19" i="3"/>
  <c r="P19" i="3"/>
  <c r="N19" i="3"/>
  <c r="M19" i="3"/>
  <c r="L19" i="3"/>
  <c r="O19" i="3" s="1"/>
  <c r="AA18" i="3"/>
  <c r="Z18" i="3"/>
  <c r="Y18" i="3"/>
  <c r="X18" i="3"/>
  <c r="V18" i="3"/>
  <c r="T18" i="3"/>
  <c r="R18" i="3"/>
  <c r="P18" i="3"/>
  <c r="N18" i="3"/>
  <c r="M18" i="3"/>
  <c r="L18" i="3"/>
  <c r="O18" i="3" s="1"/>
  <c r="AA17" i="3"/>
  <c r="Z17" i="3"/>
  <c r="Y17" i="3"/>
  <c r="X17" i="3"/>
  <c r="V17" i="3"/>
  <c r="T17" i="3"/>
  <c r="R17" i="3"/>
  <c r="P17" i="3"/>
  <c r="N17" i="3"/>
  <c r="M17" i="3"/>
  <c r="L17" i="3"/>
  <c r="O17" i="3" s="1"/>
  <c r="AA16" i="3"/>
  <c r="Z16" i="3"/>
  <c r="Y16" i="3"/>
  <c r="X16" i="3"/>
  <c r="V16" i="3"/>
  <c r="T16" i="3"/>
  <c r="R16" i="3"/>
  <c r="P16" i="3"/>
  <c r="N16" i="3"/>
  <c r="M16" i="3"/>
  <c r="L16" i="3"/>
  <c r="O16" i="3" s="1"/>
  <c r="AA15" i="3"/>
  <c r="Z15" i="3"/>
  <c r="Y15" i="3"/>
  <c r="X15" i="3"/>
  <c r="V15" i="3"/>
  <c r="T15" i="3"/>
  <c r="R15" i="3"/>
  <c r="P15" i="3"/>
  <c r="N15" i="3"/>
  <c r="M15" i="3"/>
  <c r="L15" i="3"/>
  <c r="O15" i="3" s="1"/>
  <c r="AA14" i="3"/>
  <c r="Z14" i="3"/>
  <c r="Y14" i="3"/>
  <c r="X14" i="3"/>
  <c r="V14" i="3"/>
  <c r="T14" i="3"/>
  <c r="R14" i="3"/>
  <c r="P14" i="3"/>
  <c r="N14" i="3"/>
  <c r="M14" i="3"/>
  <c r="L14" i="3"/>
  <c r="O14" i="3" s="1"/>
  <c r="AA13" i="3"/>
  <c r="Z13" i="3"/>
  <c r="Y13" i="3"/>
  <c r="X13" i="3"/>
  <c r="V13" i="3"/>
  <c r="T13" i="3"/>
  <c r="R13" i="3"/>
  <c r="P13" i="3"/>
  <c r="N13" i="3"/>
  <c r="M13" i="3"/>
  <c r="L13" i="3"/>
  <c r="O13" i="3" s="1"/>
  <c r="AA12" i="3"/>
  <c r="Z12" i="3"/>
  <c r="Y12" i="3"/>
  <c r="X12" i="3"/>
  <c r="V12" i="3"/>
  <c r="T12" i="3"/>
  <c r="R12" i="3"/>
  <c r="P12" i="3"/>
  <c r="N12" i="3"/>
  <c r="M12" i="3"/>
  <c r="L12" i="3"/>
  <c r="O12" i="3" s="1"/>
  <c r="AA11" i="3"/>
  <c r="Z11" i="3"/>
  <c r="Y11" i="3"/>
  <c r="X11" i="3"/>
  <c r="V11" i="3"/>
  <c r="T11" i="3"/>
  <c r="R11" i="3"/>
  <c r="P11" i="3"/>
  <c r="N11" i="3"/>
  <c r="M11" i="3"/>
  <c r="L11" i="3"/>
  <c r="O11" i="3" s="1"/>
  <c r="AA10" i="3"/>
  <c r="Z10" i="3"/>
  <c r="Y10" i="3"/>
  <c r="X10" i="3"/>
  <c r="V10" i="3"/>
  <c r="T10" i="3"/>
  <c r="R10" i="3"/>
  <c r="P10" i="3"/>
  <c r="N10" i="3"/>
  <c r="M10" i="3"/>
  <c r="L10" i="3"/>
  <c r="O10" i="3" s="1"/>
  <c r="AA9" i="3"/>
  <c r="Z9" i="3"/>
  <c r="Y9" i="3"/>
  <c r="X9" i="3"/>
  <c r="V9" i="3"/>
  <c r="T9" i="3"/>
  <c r="R9" i="3"/>
  <c r="P9" i="3"/>
  <c r="N9" i="3"/>
  <c r="M9" i="3"/>
  <c r="L9" i="3"/>
  <c r="O9" i="3" s="1"/>
  <c r="AA8" i="3"/>
  <c r="Z8" i="3"/>
  <c r="Y8" i="3"/>
  <c r="X8" i="3"/>
  <c r="V8" i="3"/>
  <c r="T8" i="3"/>
  <c r="R8" i="3"/>
  <c r="P8" i="3"/>
  <c r="N8" i="3"/>
  <c r="M8" i="3"/>
  <c r="L8" i="3"/>
  <c r="O8" i="3" s="1"/>
  <c r="AA7" i="3"/>
  <c r="Z7" i="3"/>
  <c r="Y7" i="3"/>
  <c r="X7" i="3"/>
  <c r="V7" i="3"/>
  <c r="T7" i="3"/>
  <c r="R7" i="3"/>
  <c r="P7" i="3"/>
  <c r="N7" i="3"/>
  <c r="M7" i="3"/>
  <c r="L7" i="3"/>
  <c r="O7" i="3" s="1"/>
  <c r="AA6" i="3"/>
  <c r="Z6" i="3"/>
  <c r="Y6" i="3"/>
  <c r="X6" i="3"/>
  <c r="V6" i="3"/>
  <c r="T6" i="3"/>
  <c r="R6" i="3"/>
  <c r="P6" i="3"/>
  <c r="N6" i="3"/>
  <c r="M6" i="3"/>
  <c r="L6" i="3"/>
  <c r="O6" i="3" s="1"/>
  <c r="AA5" i="3"/>
  <c r="Z5" i="3"/>
  <c r="Y5" i="3"/>
  <c r="X5" i="3"/>
  <c r="V5" i="3"/>
  <c r="T5" i="3"/>
  <c r="R5" i="3"/>
  <c r="S40" i="3" s="1"/>
  <c r="P5" i="3"/>
  <c r="N5" i="3"/>
  <c r="M5" i="3"/>
  <c r="L5" i="3"/>
  <c r="O5" i="3" s="1"/>
  <c r="AA4" i="3"/>
  <c r="Z4" i="3"/>
  <c r="Y4" i="3"/>
  <c r="X4" i="3"/>
  <c r="V4" i="3"/>
  <c r="T4" i="3"/>
  <c r="R4" i="3"/>
  <c r="P4" i="3"/>
  <c r="N4" i="3"/>
  <c r="M4" i="3"/>
  <c r="L4" i="3"/>
  <c r="O4" i="3" s="1"/>
  <c r="AA3" i="3"/>
  <c r="AE40" i="3" s="1"/>
  <c r="Z3" i="3"/>
  <c r="Y3" i="3"/>
  <c r="X3" i="3"/>
  <c r="V3" i="3"/>
  <c r="W40" i="3" s="1"/>
  <c r="T3" i="3"/>
  <c r="R3" i="3"/>
  <c r="P3" i="3"/>
  <c r="N3" i="3"/>
  <c r="M3" i="3"/>
  <c r="L3" i="3"/>
  <c r="O3" i="3" s="1"/>
  <c r="AA2" i="3"/>
  <c r="Z2" i="3"/>
  <c r="Y2" i="3"/>
  <c r="X2" i="3"/>
  <c r="V2" i="3"/>
  <c r="T2" i="3"/>
  <c r="U32" i="3" s="1"/>
  <c r="R2" i="3"/>
  <c r="P2" i="3"/>
  <c r="Q40" i="3" s="1"/>
  <c r="N2" i="3"/>
  <c r="M2" i="3"/>
  <c r="L2" i="3"/>
  <c r="O2" i="3" s="1"/>
  <c r="V9" i="2"/>
  <c r="M33" i="2"/>
  <c r="M41" i="2"/>
  <c r="M35" i="2"/>
  <c r="M49" i="2"/>
  <c r="M4" i="2"/>
  <c r="M11" i="2"/>
  <c r="M21" i="2"/>
  <c r="M23" i="2"/>
  <c r="M51" i="2"/>
  <c r="M47" i="2"/>
  <c r="M60" i="2"/>
  <c r="M53" i="2"/>
  <c r="M64" i="2"/>
  <c r="M13" i="2"/>
  <c r="M15" i="2"/>
  <c r="M8" i="2"/>
  <c r="M37" i="2"/>
  <c r="M45" i="2"/>
  <c r="M19" i="2"/>
  <c r="M14" i="2"/>
  <c r="M10" i="2"/>
  <c r="M16" i="2"/>
  <c r="M18" i="2"/>
  <c r="M29" i="2"/>
  <c r="M22" i="2"/>
  <c r="M7" i="2"/>
  <c r="M20" i="2"/>
  <c r="M31" i="2"/>
  <c r="M12" i="2"/>
  <c r="M57" i="2"/>
  <c r="M59" i="2"/>
  <c r="M46" i="2"/>
  <c r="M42" i="2"/>
  <c r="M61" i="2"/>
  <c r="M56" i="2"/>
  <c r="M55" i="2"/>
  <c r="M30" i="2"/>
  <c r="M17" i="2"/>
  <c r="M27" i="2"/>
  <c r="M38" i="2"/>
  <c r="M58" i="2"/>
  <c r="M65" i="2"/>
  <c r="M52" i="2"/>
  <c r="M54" i="2"/>
  <c r="M2" i="2"/>
  <c r="M26" i="2"/>
  <c r="M32" i="2"/>
  <c r="M40" i="2"/>
  <c r="M50" i="2"/>
  <c r="M66" i="2"/>
  <c r="M9" i="2"/>
  <c r="M6" i="2"/>
  <c r="M3" i="2"/>
  <c r="M36" i="2"/>
  <c r="M43" i="2"/>
  <c r="M48" i="2"/>
  <c r="M25" i="2"/>
  <c r="M34" i="2"/>
  <c r="M28" i="2"/>
  <c r="M5" i="2"/>
  <c r="M62" i="2"/>
  <c r="M39" i="2"/>
  <c r="M44" i="2"/>
  <c r="M63" i="2"/>
  <c r="N33" i="2"/>
  <c r="N41" i="2"/>
  <c r="N35" i="2"/>
  <c r="N49" i="2"/>
  <c r="N4" i="2"/>
  <c r="N11" i="2"/>
  <c r="N21" i="2"/>
  <c r="N23" i="2"/>
  <c r="N51" i="2"/>
  <c r="N47" i="2"/>
  <c r="N60" i="2"/>
  <c r="N53" i="2"/>
  <c r="N64" i="2"/>
  <c r="N13" i="2"/>
  <c r="N15" i="2"/>
  <c r="N8" i="2"/>
  <c r="N45" i="2"/>
  <c r="N19" i="2"/>
  <c r="N14" i="2"/>
  <c r="N10" i="2"/>
  <c r="N16" i="2"/>
  <c r="N18" i="2"/>
  <c r="N29" i="2"/>
  <c r="N22" i="2"/>
  <c r="N7" i="2"/>
  <c r="N20" i="2"/>
  <c r="N31" i="2"/>
  <c r="N12" i="2"/>
  <c r="N57" i="2"/>
  <c r="N59" i="2"/>
  <c r="N46" i="2"/>
  <c r="N42" i="2"/>
  <c r="N61" i="2"/>
  <c r="N56" i="2"/>
  <c r="N55" i="2"/>
  <c r="N30" i="2"/>
  <c r="N17" i="2"/>
  <c r="N27" i="2"/>
  <c r="N38" i="2"/>
  <c r="N58" i="2"/>
  <c r="N65" i="2"/>
  <c r="N52" i="2"/>
  <c r="N54" i="2"/>
  <c r="N2" i="2"/>
  <c r="N26" i="2"/>
  <c r="N32" i="2"/>
  <c r="N40" i="2"/>
  <c r="N50" i="2"/>
  <c r="N66" i="2"/>
  <c r="N9" i="2"/>
  <c r="N6" i="2"/>
  <c r="N3" i="2"/>
  <c r="N36" i="2"/>
  <c r="N43" i="2"/>
  <c r="N48" i="2"/>
  <c r="N25" i="2"/>
  <c r="N34" i="2"/>
  <c r="N28" i="2"/>
  <c r="N5" i="2"/>
  <c r="N62" i="2"/>
  <c r="N39" i="2"/>
  <c r="N44" i="2"/>
  <c r="N63" i="2"/>
  <c r="N74" i="3"/>
  <c r="M74" i="3"/>
  <c r="N71" i="3"/>
  <c r="M71" i="3"/>
  <c r="G71" i="3"/>
  <c r="L61" i="2"/>
  <c r="L66" i="2"/>
  <c r="L65" i="2"/>
  <c r="L64" i="2"/>
  <c r="L63" i="2"/>
  <c r="L62" i="2"/>
  <c r="L60" i="2"/>
  <c r="L59" i="2"/>
  <c r="L58" i="2"/>
  <c r="L57" i="2"/>
  <c r="L56" i="2"/>
  <c r="L55" i="2"/>
  <c r="L54" i="2"/>
  <c r="L53" i="2"/>
  <c r="L52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6" i="2"/>
  <c r="L35" i="2"/>
  <c r="L34" i="2"/>
  <c r="L33" i="2"/>
  <c r="L32" i="2"/>
  <c r="L31" i="2"/>
  <c r="L30" i="2"/>
  <c r="L29" i="2"/>
  <c r="L28" i="2"/>
  <c r="L27" i="2"/>
  <c r="L26" i="2"/>
  <c r="L25" i="2"/>
  <c r="M24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Z66" i="4"/>
  <c r="Y66" i="4"/>
  <c r="X66" i="4"/>
  <c r="W66" i="4"/>
  <c r="U66" i="4"/>
  <c r="S66" i="4"/>
  <c r="Q66" i="4"/>
  <c r="O66" i="4"/>
  <c r="N66" i="4"/>
  <c r="M66" i="4"/>
  <c r="K66" i="4"/>
  <c r="Z65" i="4"/>
  <c r="Y65" i="4"/>
  <c r="X65" i="4"/>
  <c r="W65" i="4"/>
  <c r="U65" i="4"/>
  <c r="S65" i="4"/>
  <c r="Q65" i="4"/>
  <c r="O65" i="4"/>
  <c r="N65" i="4"/>
  <c r="M65" i="4"/>
  <c r="K65" i="4"/>
  <c r="Z64" i="4"/>
  <c r="Y64" i="4"/>
  <c r="X64" i="4"/>
  <c r="W64" i="4"/>
  <c r="U64" i="4"/>
  <c r="S64" i="4"/>
  <c r="Q64" i="4"/>
  <c r="O64" i="4"/>
  <c r="N64" i="4"/>
  <c r="M64" i="4"/>
  <c r="K64" i="4"/>
  <c r="Z63" i="4"/>
  <c r="Y63" i="4"/>
  <c r="X63" i="4"/>
  <c r="W63" i="4"/>
  <c r="U63" i="4"/>
  <c r="S63" i="4"/>
  <c r="Q63" i="4"/>
  <c r="O63" i="4"/>
  <c r="N63" i="4"/>
  <c r="M63" i="4"/>
  <c r="K63" i="4"/>
  <c r="Z62" i="4"/>
  <c r="Y62" i="4"/>
  <c r="X62" i="4"/>
  <c r="W62" i="4"/>
  <c r="U62" i="4"/>
  <c r="S62" i="4"/>
  <c r="Q62" i="4"/>
  <c r="O62" i="4"/>
  <c r="N62" i="4"/>
  <c r="M62" i="4"/>
  <c r="K62" i="4"/>
  <c r="Z61" i="4"/>
  <c r="Y61" i="4"/>
  <c r="X61" i="4"/>
  <c r="W61" i="4"/>
  <c r="U61" i="4"/>
  <c r="S61" i="4"/>
  <c r="Q61" i="4"/>
  <c r="O61" i="4"/>
  <c r="N61" i="4"/>
  <c r="M61" i="4"/>
  <c r="K61" i="4"/>
  <c r="Z60" i="4"/>
  <c r="Y60" i="4"/>
  <c r="X60" i="4"/>
  <c r="W60" i="4"/>
  <c r="U60" i="4"/>
  <c r="S60" i="4"/>
  <c r="Q60" i="4"/>
  <c r="O60" i="4"/>
  <c r="N60" i="4"/>
  <c r="M60" i="4"/>
  <c r="K60" i="4"/>
  <c r="Z59" i="4"/>
  <c r="Y59" i="4"/>
  <c r="X59" i="4"/>
  <c r="W59" i="4"/>
  <c r="U59" i="4"/>
  <c r="S59" i="4"/>
  <c r="Q59" i="4"/>
  <c r="O59" i="4"/>
  <c r="N59" i="4"/>
  <c r="M59" i="4"/>
  <c r="K59" i="4"/>
  <c r="Z58" i="4"/>
  <c r="Y58" i="4"/>
  <c r="X58" i="4"/>
  <c r="W58" i="4"/>
  <c r="U58" i="4"/>
  <c r="S58" i="4"/>
  <c r="Q58" i="4"/>
  <c r="O58" i="4"/>
  <c r="N58" i="4"/>
  <c r="M58" i="4"/>
  <c r="K58" i="4"/>
  <c r="Z57" i="4"/>
  <c r="Y57" i="4"/>
  <c r="X57" i="4"/>
  <c r="W57" i="4"/>
  <c r="U57" i="4"/>
  <c r="S57" i="4"/>
  <c r="Q57" i="4"/>
  <c r="O57" i="4"/>
  <c r="N57" i="4"/>
  <c r="M57" i="4"/>
  <c r="K57" i="4"/>
  <c r="Z56" i="4"/>
  <c r="Y56" i="4"/>
  <c r="X56" i="4"/>
  <c r="W56" i="4"/>
  <c r="U56" i="4"/>
  <c r="S56" i="4"/>
  <c r="Q56" i="4"/>
  <c r="O56" i="4"/>
  <c r="N56" i="4"/>
  <c r="M56" i="4"/>
  <c r="K56" i="4"/>
  <c r="Z55" i="4"/>
  <c r="Y55" i="4"/>
  <c r="X55" i="4"/>
  <c r="W55" i="4"/>
  <c r="U55" i="4"/>
  <c r="S55" i="4"/>
  <c r="Q55" i="4"/>
  <c r="O55" i="4"/>
  <c r="N55" i="4"/>
  <c r="M55" i="4"/>
  <c r="K55" i="4"/>
  <c r="Z54" i="4"/>
  <c r="Y54" i="4"/>
  <c r="X54" i="4"/>
  <c r="W54" i="4"/>
  <c r="U54" i="4"/>
  <c r="S54" i="4"/>
  <c r="Q54" i="4"/>
  <c r="O54" i="4"/>
  <c r="N54" i="4"/>
  <c r="M54" i="4"/>
  <c r="K54" i="4"/>
  <c r="Z53" i="4"/>
  <c r="Y53" i="4"/>
  <c r="X53" i="4"/>
  <c r="W53" i="4"/>
  <c r="U53" i="4"/>
  <c r="S53" i="4"/>
  <c r="Q53" i="4"/>
  <c r="O53" i="4"/>
  <c r="N53" i="4"/>
  <c r="M53" i="4"/>
  <c r="K53" i="4"/>
  <c r="Z52" i="4"/>
  <c r="Y52" i="4"/>
  <c r="X52" i="4"/>
  <c r="W52" i="4"/>
  <c r="U52" i="4"/>
  <c r="S52" i="4"/>
  <c r="Q52" i="4"/>
  <c r="O52" i="4"/>
  <c r="N52" i="4"/>
  <c r="M52" i="4"/>
  <c r="K52" i="4"/>
  <c r="Z51" i="4"/>
  <c r="Y51" i="4"/>
  <c r="X51" i="4"/>
  <c r="W51" i="4"/>
  <c r="U51" i="4"/>
  <c r="S51" i="4"/>
  <c r="Q51" i="4"/>
  <c r="O51" i="4"/>
  <c r="N51" i="4"/>
  <c r="M51" i="4"/>
  <c r="Z50" i="4"/>
  <c r="Y50" i="4"/>
  <c r="X50" i="4"/>
  <c r="W50" i="4"/>
  <c r="U50" i="4"/>
  <c r="S50" i="4"/>
  <c r="Q50" i="4"/>
  <c r="O50" i="4"/>
  <c r="N50" i="4"/>
  <c r="M50" i="4"/>
  <c r="K50" i="4"/>
  <c r="Z49" i="4"/>
  <c r="Y49" i="4"/>
  <c r="X49" i="4"/>
  <c r="W49" i="4"/>
  <c r="U49" i="4"/>
  <c r="S49" i="4"/>
  <c r="Q49" i="4"/>
  <c r="O49" i="4"/>
  <c r="N49" i="4"/>
  <c r="M49" i="4"/>
  <c r="K49" i="4"/>
  <c r="Z48" i="4"/>
  <c r="Y48" i="4"/>
  <c r="X48" i="4"/>
  <c r="W48" i="4"/>
  <c r="U48" i="4"/>
  <c r="S48" i="4"/>
  <c r="Q48" i="4"/>
  <c r="O48" i="4"/>
  <c r="N48" i="4"/>
  <c r="M48" i="4"/>
  <c r="K48" i="4"/>
  <c r="Z47" i="4"/>
  <c r="Y47" i="4"/>
  <c r="X47" i="4"/>
  <c r="W47" i="4"/>
  <c r="U47" i="4"/>
  <c r="S47" i="4"/>
  <c r="Q47" i="4"/>
  <c r="O47" i="4"/>
  <c r="N47" i="4"/>
  <c r="M47" i="4"/>
  <c r="K47" i="4"/>
  <c r="Z46" i="4"/>
  <c r="Y46" i="4"/>
  <c r="X46" i="4"/>
  <c r="W46" i="4"/>
  <c r="U46" i="4"/>
  <c r="S46" i="4"/>
  <c r="Q46" i="4"/>
  <c r="O46" i="4"/>
  <c r="N46" i="4"/>
  <c r="M46" i="4"/>
  <c r="K46" i="4"/>
  <c r="Z45" i="4"/>
  <c r="Y45" i="4"/>
  <c r="X45" i="4"/>
  <c r="W45" i="4"/>
  <c r="U45" i="4"/>
  <c r="S45" i="4"/>
  <c r="Q45" i="4"/>
  <c r="O45" i="4"/>
  <c r="N45" i="4"/>
  <c r="M45" i="4"/>
  <c r="K45" i="4"/>
  <c r="Z44" i="4"/>
  <c r="Y44" i="4"/>
  <c r="X44" i="4"/>
  <c r="W44" i="4"/>
  <c r="U44" i="4"/>
  <c r="S44" i="4"/>
  <c r="Q44" i="4"/>
  <c r="O44" i="4"/>
  <c r="N44" i="4"/>
  <c r="M44" i="4"/>
  <c r="K44" i="4"/>
  <c r="Z43" i="4"/>
  <c r="Y43" i="4"/>
  <c r="X43" i="4"/>
  <c r="W43" i="4"/>
  <c r="U43" i="4"/>
  <c r="S43" i="4"/>
  <c r="Q43" i="4"/>
  <c r="O43" i="4"/>
  <c r="N43" i="4"/>
  <c r="M43" i="4"/>
  <c r="K43" i="4"/>
  <c r="Z42" i="4"/>
  <c r="Y42" i="4"/>
  <c r="X42" i="4"/>
  <c r="W42" i="4"/>
  <c r="U42" i="4"/>
  <c r="S42" i="4"/>
  <c r="Q42" i="4"/>
  <c r="O42" i="4"/>
  <c r="N42" i="4"/>
  <c r="M42" i="4"/>
  <c r="K42" i="4"/>
  <c r="Z41" i="4"/>
  <c r="Y41" i="4"/>
  <c r="X41" i="4"/>
  <c r="W41" i="4"/>
  <c r="U41" i="4"/>
  <c r="S41" i="4"/>
  <c r="Q41" i="4"/>
  <c r="O41" i="4"/>
  <c r="N41" i="4"/>
  <c r="M41" i="4"/>
  <c r="K41" i="4"/>
  <c r="Z40" i="4"/>
  <c r="Y40" i="4"/>
  <c r="X40" i="4"/>
  <c r="W40" i="4"/>
  <c r="U40" i="4"/>
  <c r="S40" i="4"/>
  <c r="Q40" i="4"/>
  <c r="O40" i="4"/>
  <c r="N40" i="4"/>
  <c r="M40" i="4"/>
  <c r="K40" i="4"/>
  <c r="Z39" i="4"/>
  <c r="Y39" i="4"/>
  <c r="X39" i="4"/>
  <c r="W39" i="4"/>
  <c r="U39" i="4"/>
  <c r="S39" i="4"/>
  <c r="Q39" i="4"/>
  <c r="O39" i="4"/>
  <c r="N39" i="4"/>
  <c r="M39" i="4"/>
  <c r="K39" i="4"/>
  <c r="Z38" i="4"/>
  <c r="Y38" i="4"/>
  <c r="X38" i="4"/>
  <c r="W38" i="4"/>
  <c r="U38" i="4"/>
  <c r="S38" i="4"/>
  <c r="Q38" i="4"/>
  <c r="O38" i="4"/>
  <c r="N38" i="4"/>
  <c r="M38" i="4"/>
  <c r="K38" i="4"/>
  <c r="Z37" i="4"/>
  <c r="Y37" i="4"/>
  <c r="X37" i="4"/>
  <c r="W37" i="4"/>
  <c r="U37" i="4"/>
  <c r="S37" i="4"/>
  <c r="Q37" i="4"/>
  <c r="O37" i="4"/>
  <c r="N37" i="4"/>
  <c r="M37" i="4"/>
  <c r="Z36" i="4"/>
  <c r="Y36" i="4"/>
  <c r="X36" i="4"/>
  <c r="W36" i="4"/>
  <c r="U36" i="4"/>
  <c r="S36" i="4"/>
  <c r="Q36" i="4"/>
  <c r="O36" i="4"/>
  <c r="N36" i="4"/>
  <c r="M36" i="4"/>
  <c r="K36" i="4"/>
  <c r="Z35" i="4"/>
  <c r="Y35" i="4"/>
  <c r="X35" i="4"/>
  <c r="W35" i="4"/>
  <c r="U35" i="4"/>
  <c r="S35" i="4"/>
  <c r="Q35" i="4"/>
  <c r="O35" i="4"/>
  <c r="N35" i="4"/>
  <c r="M35" i="4"/>
  <c r="K35" i="4"/>
  <c r="Z34" i="4"/>
  <c r="Y34" i="4"/>
  <c r="X34" i="4"/>
  <c r="W34" i="4"/>
  <c r="U34" i="4"/>
  <c r="S34" i="4"/>
  <c r="Q34" i="4"/>
  <c r="O34" i="4"/>
  <c r="N34" i="4"/>
  <c r="M34" i="4"/>
  <c r="K34" i="4"/>
  <c r="Z33" i="4"/>
  <c r="Y33" i="4"/>
  <c r="X33" i="4"/>
  <c r="W33" i="4"/>
  <c r="U33" i="4"/>
  <c r="S33" i="4"/>
  <c r="Q33" i="4"/>
  <c r="O33" i="4"/>
  <c r="N33" i="4"/>
  <c r="M33" i="4"/>
  <c r="K33" i="4"/>
  <c r="Z32" i="4"/>
  <c r="Y32" i="4"/>
  <c r="X32" i="4"/>
  <c r="W32" i="4"/>
  <c r="U32" i="4"/>
  <c r="S32" i="4"/>
  <c r="Q32" i="4"/>
  <c r="O32" i="4"/>
  <c r="N32" i="4"/>
  <c r="M32" i="4"/>
  <c r="K32" i="4"/>
  <c r="Z31" i="4"/>
  <c r="Y31" i="4"/>
  <c r="X31" i="4"/>
  <c r="W31" i="4"/>
  <c r="U31" i="4"/>
  <c r="S31" i="4"/>
  <c r="Q31" i="4"/>
  <c r="O31" i="4"/>
  <c r="N31" i="4"/>
  <c r="M31" i="4"/>
  <c r="K31" i="4"/>
  <c r="Z30" i="4"/>
  <c r="Y30" i="4"/>
  <c r="X30" i="4"/>
  <c r="W30" i="4"/>
  <c r="U30" i="4"/>
  <c r="S30" i="4"/>
  <c r="Q30" i="4"/>
  <c r="O30" i="4"/>
  <c r="N30" i="4"/>
  <c r="M30" i="4"/>
  <c r="K30" i="4"/>
  <c r="Z29" i="4"/>
  <c r="Y29" i="4"/>
  <c r="X29" i="4"/>
  <c r="W29" i="4"/>
  <c r="U29" i="4"/>
  <c r="S29" i="4"/>
  <c r="Q29" i="4"/>
  <c r="O29" i="4"/>
  <c r="N29" i="4"/>
  <c r="M29" i="4"/>
  <c r="K29" i="4"/>
  <c r="Z28" i="4"/>
  <c r="Y28" i="4"/>
  <c r="X28" i="4"/>
  <c r="W28" i="4"/>
  <c r="U28" i="4"/>
  <c r="S28" i="4"/>
  <c r="Q28" i="4"/>
  <c r="O28" i="4"/>
  <c r="N28" i="4"/>
  <c r="M28" i="4"/>
  <c r="K28" i="4"/>
  <c r="Z27" i="4"/>
  <c r="Y27" i="4"/>
  <c r="X27" i="4"/>
  <c r="W27" i="4"/>
  <c r="U27" i="4"/>
  <c r="S27" i="4"/>
  <c r="Q27" i="4"/>
  <c r="O27" i="4"/>
  <c r="N27" i="4"/>
  <c r="M27" i="4"/>
  <c r="K27" i="4"/>
  <c r="Z26" i="4"/>
  <c r="Y26" i="4"/>
  <c r="X26" i="4"/>
  <c r="W26" i="4"/>
  <c r="U26" i="4"/>
  <c r="S26" i="4"/>
  <c r="Q26" i="4"/>
  <c r="O26" i="4"/>
  <c r="N26" i="4"/>
  <c r="M26" i="4"/>
  <c r="K26" i="4"/>
  <c r="Z25" i="4"/>
  <c r="Y25" i="4"/>
  <c r="X25" i="4"/>
  <c r="W25" i="4"/>
  <c r="U25" i="4"/>
  <c r="S25" i="4"/>
  <c r="Q25" i="4"/>
  <c r="O25" i="4"/>
  <c r="N25" i="4"/>
  <c r="M25" i="4"/>
  <c r="K25" i="4"/>
  <c r="Z24" i="4"/>
  <c r="Y24" i="4"/>
  <c r="X24" i="4"/>
  <c r="W24" i="4"/>
  <c r="U24" i="4"/>
  <c r="S24" i="4"/>
  <c r="Q24" i="4"/>
  <c r="O24" i="4"/>
  <c r="N24" i="4"/>
  <c r="M24" i="4"/>
  <c r="K24" i="4"/>
  <c r="Z23" i="4"/>
  <c r="Y23" i="4"/>
  <c r="X23" i="4"/>
  <c r="W23" i="4"/>
  <c r="U23" i="4"/>
  <c r="S23" i="4"/>
  <c r="Q23" i="4"/>
  <c r="O23" i="4"/>
  <c r="N23" i="4"/>
  <c r="M23" i="4"/>
  <c r="K23" i="4"/>
  <c r="Z22" i="4"/>
  <c r="Y22" i="4"/>
  <c r="X22" i="4"/>
  <c r="W22" i="4"/>
  <c r="U22" i="4"/>
  <c r="S22" i="4"/>
  <c r="Q22" i="4"/>
  <c r="O22" i="4"/>
  <c r="N22" i="4"/>
  <c r="M22" i="4"/>
  <c r="K22" i="4"/>
  <c r="Z21" i="4"/>
  <c r="Y21" i="4"/>
  <c r="X21" i="4"/>
  <c r="W21" i="4"/>
  <c r="U21" i="4"/>
  <c r="S21" i="4"/>
  <c r="Q21" i="4"/>
  <c r="O21" i="4"/>
  <c r="N21" i="4"/>
  <c r="M21" i="4"/>
  <c r="K21" i="4"/>
  <c r="Z20" i="4"/>
  <c r="Y20" i="4"/>
  <c r="X20" i="4"/>
  <c r="W20" i="4"/>
  <c r="U20" i="4"/>
  <c r="S20" i="4"/>
  <c r="Q20" i="4"/>
  <c r="O20" i="4"/>
  <c r="N20" i="4"/>
  <c r="M20" i="4"/>
  <c r="K20" i="4"/>
  <c r="Z19" i="4"/>
  <c r="Y19" i="4"/>
  <c r="X19" i="4"/>
  <c r="W19" i="4"/>
  <c r="U19" i="4"/>
  <c r="S19" i="4"/>
  <c r="Q19" i="4"/>
  <c r="O19" i="4"/>
  <c r="N19" i="4"/>
  <c r="M19" i="4"/>
  <c r="K19" i="4"/>
  <c r="Z18" i="4"/>
  <c r="Y18" i="4"/>
  <c r="X18" i="4"/>
  <c r="W18" i="4"/>
  <c r="U18" i="4"/>
  <c r="S18" i="4"/>
  <c r="Q18" i="4"/>
  <c r="O18" i="4"/>
  <c r="N18" i="4"/>
  <c r="M18" i="4"/>
  <c r="K18" i="4"/>
  <c r="Z17" i="4"/>
  <c r="Y17" i="4"/>
  <c r="X17" i="4"/>
  <c r="W17" i="4"/>
  <c r="U17" i="4"/>
  <c r="S17" i="4"/>
  <c r="Q17" i="4"/>
  <c r="O17" i="4"/>
  <c r="N17" i="4"/>
  <c r="M17" i="4"/>
  <c r="K17" i="4"/>
  <c r="Z16" i="4"/>
  <c r="Y16" i="4"/>
  <c r="X16" i="4"/>
  <c r="W16" i="4"/>
  <c r="U16" i="4"/>
  <c r="S16" i="4"/>
  <c r="Q16" i="4"/>
  <c r="O16" i="4"/>
  <c r="N16" i="4"/>
  <c r="M16" i="4"/>
  <c r="K16" i="4"/>
  <c r="Z15" i="4"/>
  <c r="Y15" i="4"/>
  <c r="X15" i="4"/>
  <c r="W15" i="4"/>
  <c r="U15" i="4"/>
  <c r="S15" i="4"/>
  <c r="Q15" i="4"/>
  <c r="O15" i="4"/>
  <c r="N15" i="4"/>
  <c r="M15" i="4"/>
  <c r="K15" i="4"/>
  <c r="Z14" i="4"/>
  <c r="Y14" i="4"/>
  <c r="X14" i="4"/>
  <c r="W14" i="4"/>
  <c r="U14" i="4"/>
  <c r="S14" i="4"/>
  <c r="Q14" i="4"/>
  <c r="O14" i="4"/>
  <c r="N14" i="4"/>
  <c r="M14" i="4"/>
  <c r="K14" i="4"/>
  <c r="Z13" i="4"/>
  <c r="Y13" i="4"/>
  <c r="X13" i="4"/>
  <c r="W13" i="4"/>
  <c r="U13" i="4"/>
  <c r="S13" i="4"/>
  <c r="Q13" i="4"/>
  <c r="O13" i="4"/>
  <c r="N13" i="4"/>
  <c r="M13" i="4"/>
  <c r="K13" i="4"/>
  <c r="Z12" i="4"/>
  <c r="Y12" i="4"/>
  <c r="X12" i="4"/>
  <c r="W12" i="4"/>
  <c r="U12" i="4"/>
  <c r="S12" i="4"/>
  <c r="Q12" i="4"/>
  <c r="O12" i="4"/>
  <c r="N12" i="4"/>
  <c r="M12" i="4"/>
  <c r="K12" i="4"/>
  <c r="Z11" i="4"/>
  <c r="Y11" i="4"/>
  <c r="X11" i="4"/>
  <c r="W11" i="4"/>
  <c r="U11" i="4"/>
  <c r="S11" i="4"/>
  <c r="Q11" i="4"/>
  <c r="O11" i="4"/>
  <c r="N11" i="4"/>
  <c r="M11" i="4"/>
  <c r="K11" i="4"/>
  <c r="Z10" i="4"/>
  <c r="Y10" i="4"/>
  <c r="X10" i="4"/>
  <c r="W10" i="4"/>
  <c r="U10" i="4"/>
  <c r="S10" i="4"/>
  <c r="Q10" i="4"/>
  <c r="O10" i="4"/>
  <c r="N10" i="4"/>
  <c r="M10" i="4"/>
  <c r="K10" i="4"/>
  <c r="Z9" i="4"/>
  <c r="Y9" i="4"/>
  <c r="X9" i="4"/>
  <c r="W9" i="4"/>
  <c r="U9" i="4"/>
  <c r="S9" i="4"/>
  <c r="Q9" i="4"/>
  <c r="O9" i="4"/>
  <c r="N9" i="4"/>
  <c r="M9" i="4"/>
  <c r="K9" i="4"/>
  <c r="Z8" i="4"/>
  <c r="Y8" i="4"/>
  <c r="X8" i="4"/>
  <c r="W8" i="4"/>
  <c r="U8" i="4"/>
  <c r="S8" i="4"/>
  <c r="Q8" i="4"/>
  <c r="O8" i="4"/>
  <c r="N8" i="4"/>
  <c r="M8" i="4"/>
  <c r="K8" i="4"/>
  <c r="Z7" i="4"/>
  <c r="Y7" i="4"/>
  <c r="X7" i="4"/>
  <c r="W7" i="4"/>
  <c r="U7" i="4"/>
  <c r="S7" i="4"/>
  <c r="Q7" i="4"/>
  <c r="O7" i="4"/>
  <c r="N7" i="4"/>
  <c r="M7" i="4"/>
  <c r="K7" i="4"/>
  <c r="Z6" i="4"/>
  <c r="Y6" i="4"/>
  <c r="X6" i="4"/>
  <c r="W6" i="4"/>
  <c r="U6" i="4"/>
  <c r="S6" i="4"/>
  <c r="Q6" i="4"/>
  <c r="O6" i="4"/>
  <c r="N6" i="4"/>
  <c r="M6" i="4"/>
  <c r="K6" i="4"/>
  <c r="Z5" i="4"/>
  <c r="Y5" i="4"/>
  <c r="X5" i="4"/>
  <c r="W5" i="4"/>
  <c r="U5" i="4"/>
  <c r="S5" i="4"/>
  <c r="Q5" i="4"/>
  <c r="O5" i="4"/>
  <c r="N5" i="4"/>
  <c r="M5" i="4"/>
  <c r="K5" i="4"/>
  <c r="Z4" i="4"/>
  <c r="Y4" i="4"/>
  <c r="X4" i="4"/>
  <c r="W4" i="4"/>
  <c r="U4" i="4"/>
  <c r="S4" i="4"/>
  <c r="Q4" i="4"/>
  <c r="O4" i="4"/>
  <c r="N4" i="4"/>
  <c r="M4" i="4"/>
  <c r="K4" i="4"/>
  <c r="Z3" i="4"/>
  <c r="Y3" i="4"/>
  <c r="X3" i="4"/>
  <c r="W3" i="4"/>
  <c r="U3" i="4"/>
  <c r="S3" i="4"/>
  <c r="Q3" i="4"/>
  <c r="O3" i="4"/>
  <c r="N3" i="4"/>
  <c r="M3" i="4"/>
  <c r="K3" i="4"/>
  <c r="Z2" i="4"/>
  <c r="Y2" i="4"/>
  <c r="X2" i="4"/>
  <c r="W2" i="4"/>
  <c r="U2" i="4"/>
  <c r="S2" i="4"/>
  <c r="T2" i="4" s="1"/>
  <c r="Q2" i="4"/>
  <c r="O2" i="4"/>
  <c r="N2" i="4"/>
  <c r="M2" i="4"/>
  <c r="K2" i="4"/>
  <c r="T37" i="2"/>
  <c r="R3" i="2"/>
  <c r="R4" i="2"/>
  <c r="R5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Z52" i="2"/>
  <c r="Z53" i="2"/>
  <c r="Z54" i="2"/>
  <c r="Z55" i="2"/>
  <c r="Z56" i="2"/>
  <c r="Z57" i="2"/>
  <c r="Z58" i="2"/>
  <c r="Z59" i="2"/>
  <c r="Z60" i="2"/>
  <c r="Z61" i="2"/>
  <c r="Z62" i="2"/>
  <c r="Z63" i="2"/>
  <c r="Z64" i="2"/>
  <c r="Z65" i="2"/>
  <c r="Z66" i="2"/>
  <c r="Z2" i="2"/>
  <c r="AA2" i="2"/>
  <c r="X66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3" i="2"/>
  <c r="X2" i="2"/>
  <c r="Y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V2" i="2"/>
  <c r="T2" i="2"/>
  <c r="R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2" i="2"/>
  <c r="U9" i="2" l="1"/>
  <c r="Q9" i="2"/>
  <c r="W41" i="3"/>
  <c r="Q24" i="3"/>
  <c r="U35" i="3"/>
  <c r="AB33" i="3"/>
  <c r="AB41" i="3"/>
  <c r="AC41" i="3"/>
  <c r="AD31" i="3"/>
  <c r="AD40" i="3"/>
  <c r="AC40" i="3"/>
  <c r="U40" i="3"/>
  <c r="AB40" i="3"/>
  <c r="Q32" i="3"/>
  <c r="AB39" i="3"/>
  <c r="Q31" i="3"/>
  <c r="AE31" i="3"/>
  <c r="S21" i="3"/>
  <c r="S32" i="3"/>
  <c r="AC32" i="3"/>
  <c r="U34" i="3"/>
  <c r="AC33" i="3"/>
  <c r="W37" i="3"/>
  <c r="AC39" i="3"/>
  <c r="Q2" i="3"/>
  <c r="AB2" i="3"/>
  <c r="AD32" i="3"/>
  <c r="W34" i="3"/>
  <c r="AD33" i="3"/>
  <c r="W35" i="3"/>
  <c r="AD39" i="3"/>
  <c r="S33" i="3"/>
  <c r="S30" i="3"/>
  <c r="AD2" i="3"/>
  <c r="W33" i="3"/>
  <c r="AE33" i="3"/>
  <c r="AB35" i="3"/>
  <c r="Q38" i="3"/>
  <c r="AE39" i="3"/>
  <c r="Q39" i="3"/>
  <c r="AE32" i="3"/>
  <c r="U23" i="3"/>
  <c r="AE2" i="3"/>
  <c r="AB30" i="3"/>
  <c r="W32" i="3"/>
  <c r="AB34" i="3"/>
  <c r="Q36" i="3"/>
  <c r="AC35" i="3"/>
  <c r="S39" i="3"/>
  <c r="AB38" i="3"/>
  <c r="Q41" i="3"/>
  <c r="W31" i="3"/>
  <c r="AB32" i="3"/>
  <c r="AC34" i="3"/>
  <c r="S37" i="3"/>
  <c r="AD35" i="3"/>
  <c r="S36" i="3"/>
  <c r="S38" i="3"/>
  <c r="AC38" i="3"/>
  <c r="AB31" i="3"/>
  <c r="AD24" i="3"/>
  <c r="AD34" i="3"/>
  <c r="S35" i="3"/>
  <c r="AE37" i="3"/>
  <c r="U39" i="3"/>
  <c r="AD38" i="3"/>
  <c r="AD41" i="3"/>
  <c r="S41" i="3"/>
  <c r="AC27" i="3"/>
  <c r="AE22" i="3"/>
  <c r="Q33" i="3"/>
  <c r="AE34" i="3"/>
  <c r="Q34" i="3"/>
  <c r="U37" i="3"/>
  <c r="AE35" i="3"/>
  <c r="W39" i="3"/>
  <c r="AE38" i="3"/>
  <c r="AE41" i="3"/>
  <c r="V43" i="3"/>
  <c r="AD9" i="2"/>
  <c r="AB9" i="2"/>
  <c r="U41" i="3"/>
  <c r="U38" i="3"/>
  <c r="W38" i="3"/>
  <c r="AB36" i="3"/>
  <c r="Q37" i="3"/>
  <c r="Q35" i="3"/>
  <c r="U36" i="3"/>
  <c r="AC36" i="3"/>
  <c r="AD36" i="3"/>
  <c r="W36" i="3"/>
  <c r="AE36" i="3"/>
  <c r="AB37" i="3"/>
  <c r="AC37" i="3"/>
  <c r="AD37" i="3"/>
  <c r="U2" i="2"/>
  <c r="AB2" i="2"/>
  <c r="AD2" i="2"/>
  <c r="Q2" i="2"/>
  <c r="U33" i="3"/>
  <c r="S34" i="3"/>
  <c r="AB4" i="3"/>
  <c r="AB6" i="3"/>
  <c r="AB8" i="3"/>
  <c r="AB10" i="3"/>
  <c r="AB12" i="3"/>
  <c r="AB14" i="3"/>
  <c r="AB16" i="3"/>
  <c r="AB18" i="3"/>
  <c r="AB20" i="3"/>
  <c r="AB22" i="3"/>
  <c r="AB24" i="3"/>
  <c r="AB26" i="3"/>
  <c r="AB28" i="3"/>
  <c r="U2" i="3"/>
  <c r="AC2" i="3"/>
  <c r="Q3" i="3"/>
  <c r="U4" i="3"/>
  <c r="AC4" i="3"/>
  <c r="Q5" i="3"/>
  <c r="U6" i="3"/>
  <c r="AC6" i="3"/>
  <c r="Q7" i="3"/>
  <c r="U8" i="3"/>
  <c r="AC8" i="3"/>
  <c r="Q9" i="3"/>
  <c r="U10" i="3"/>
  <c r="AC10" i="3"/>
  <c r="Q11" i="3"/>
  <c r="U12" i="3"/>
  <c r="AC12" i="3"/>
  <c r="Q13" i="3"/>
  <c r="U14" i="3"/>
  <c r="AC14" i="3"/>
  <c r="Q15" i="3"/>
  <c r="U16" i="3"/>
  <c r="AC16" i="3"/>
  <c r="Q17" i="3"/>
  <c r="U18" i="3"/>
  <c r="AC18" i="3"/>
  <c r="Q19" i="3"/>
  <c r="U20" i="3"/>
  <c r="AC20" i="3"/>
  <c r="Q21" i="3"/>
  <c r="U22" i="3"/>
  <c r="AC22" i="3"/>
  <c r="Q23" i="3"/>
  <c r="U24" i="3"/>
  <c r="AC24" i="3"/>
  <c r="Q25" i="3"/>
  <c r="U26" i="3"/>
  <c r="AC26" i="3"/>
  <c r="Q27" i="3"/>
  <c r="U28" i="3"/>
  <c r="AC28" i="3"/>
  <c r="Q29" i="3"/>
  <c r="U30" i="3"/>
  <c r="AC30" i="3"/>
  <c r="AD30" i="3"/>
  <c r="AD4" i="3"/>
  <c r="AD6" i="3"/>
  <c r="AD8" i="3"/>
  <c r="AD10" i="3"/>
  <c r="AD12" i="3"/>
  <c r="AD14" i="3"/>
  <c r="AD16" i="3"/>
  <c r="AD18" i="3"/>
  <c r="AD20" i="3"/>
  <c r="AD22" i="3"/>
  <c r="AD26" i="3"/>
  <c r="AD28" i="3"/>
  <c r="W2" i="3"/>
  <c r="S3" i="3"/>
  <c r="W4" i="3"/>
  <c r="AE4" i="3"/>
  <c r="S5" i="3"/>
  <c r="W6" i="3"/>
  <c r="AE6" i="3"/>
  <c r="S7" i="3"/>
  <c r="W8" i="3"/>
  <c r="AE8" i="3"/>
  <c r="S9" i="3"/>
  <c r="W10" i="3"/>
  <c r="AE10" i="3"/>
  <c r="S11" i="3"/>
  <c r="W12" i="3"/>
  <c r="AE12" i="3"/>
  <c r="S13" i="3"/>
  <c r="W14" i="3"/>
  <c r="AE14" i="3"/>
  <c r="S15" i="3"/>
  <c r="W16" i="3"/>
  <c r="AE16" i="3"/>
  <c r="S17" i="3"/>
  <c r="W18" i="3"/>
  <c r="AE18" i="3"/>
  <c r="S19" i="3"/>
  <c r="W20" i="3"/>
  <c r="AE20" i="3"/>
  <c r="W22" i="3"/>
  <c r="S23" i="3"/>
  <c r="W24" i="3"/>
  <c r="AE24" i="3"/>
  <c r="S25" i="3"/>
  <c r="W26" i="3"/>
  <c r="AE26" i="3"/>
  <c r="S27" i="3"/>
  <c r="W28" i="3"/>
  <c r="AE28" i="3"/>
  <c r="S29" i="3"/>
  <c r="W30" i="3"/>
  <c r="AE30" i="3"/>
  <c r="S31" i="3"/>
  <c r="AB3" i="3"/>
  <c r="AB5" i="3"/>
  <c r="AB7" i="3"/>
  <c r="AB9" i="3"/>
  <c r="AB11" i="3"/>
  <c r="AB13" i="3"/>
  <c r="AB15" i="3"/>
  <c r="AB17" i="3"/>
  <c r="AB19" i="3"/>
  <c r="AB21" i="3"/>
  <c r="AB23" i="3"/>
  <c r="AB25" i="3"/>
  <c r="AB27" i="3"/>
  <c r="AB29" i="3"/>
  <c r="AC31" i="3"/>
  <c r="AC3" i="3"/>
  <c r="U5" i="3"/>
  <c r="Q6" i="3"/>
  <c r="AC7" i="3"/>
  <c r="AC9" i="3"/>
  <c r="U11" i="3"/>
  <c r="Q12" i="3"/>
  <c r="AC13" i="3"/>
  <c r="U15" i="3"/>
  <c r="Q16" i="3"/>
  <c r="U17" i="3"/>
  <c r="Q18" i="3"/>
  <c r="U19" i="3"/>
  <c r="Q20" i="3"/>
  <c r="AC21" i="3"/>
  <c r="AC23" i="3"/>
  <c r="U25" i="3"/>
  <c r="Q26" i="3"/>
  <c r="U27" i="3"/>
  <c r="Q28" i="3"/>
  <c r="U29" i="3"/>
  <c r="AC29" i="3"/>
  <c r="Q30" i="3"/>
  <c r="U31" i="3"/>
  <c r="AD3" i="3"/>
  <c r="AD5" i="3"/>
  <c r="AD7" i="3"/>
  <c r="AD9" i="3"/>
  <c r="AD11" i="3"/>
  <c r="AD13" i="3"/>
  <c r="AD15" i="3"/>
  <c r="AD17" i="3"/>
  <c r="AD19" i="3"/>
  <c r="AD21" i="3"/>
  <c r="AD23" i="3"/>
  <c r="AD25" i="3"/>
  <c r="AD27" i="3"/>
  <c r="AD29" i="3"/>
  <c r="U3" i="3"/>
  <c r="Q4" i="3"/>
  <c r="AC5" i="3"/>
  <c r="U7" i="3"/>
  <c r="Q8" i="3"/>
  <c r="U9" i="3"/>
  <c r="Q10" i="3"/>
  <c r="AC11" i="3"/>
  <c r="U13" i="3"/>
  <c r="Q14" i="3"/>
  <c r="AC15" i="3"/>
  <c r="AC17" i="3"/>
  <c r="AC19" i="3"/>
  <c r="U21" i="3"/>
  <c r="Q22" i="3"/>
  <c r="AC25" i="3"/>
  <c r="S2" i="3"/>
  <c r="W3" i="3"/>
  <c r="AE3" i="3"/>
  <c r="S4" i="3"/>
  <c r="W5" i="3"/>
  <c r="AE5" i="3"/>
  <c r="S6" i="3"/>
  <c r="W7" i="3"/>
  <c r="AE7" i="3"/>
  <c r="S8" i="3"/>
  <c r="W9" i="3"/>
  <c r="AE9" i="3"/>
  <c r="S10" i="3"/>
  <c r="W11" i="3"/>
  <c r="AE11" i="3"/>
  <c r="S12" i="3"/>
  <c r="W13" i="3"/>
  <c r="AE13" i="3"/>
  <c r="S14" i="3"/>
  <c r="W15" i="3"/>
  <c r="AE15" i="3"/>
  <c r="S16" i="3"/>
  <c r="W17" i="3"/>
  <c r="AE17" i="3"/>
  <c r="S18" i="3"/>
  <c r="W19" i="3"/>
  <c r="AE19" i="3"/>
  <c r="S20" i="3"/>
  <c r="W21" i="3"/>
  <c r="AE21" i="3"/>
  <c r="S22" i="3"/>
  <c r="W23" i="3"/>
  <c r="AE23" i="3"/>
  <c r="S24" i="3"/>
  <c r="W25" i="3"/>
  <c r="AE25" i="3"/>
  <c r="S26" i="3"/>
  <c r="W27" i="3"/>
  <c r="AE27" i="3"/>
  <c r="S28" i="3"/>
  <c r="W29" i="3"/>
  <c r="AE29" i="3"/>
  <c r="Q5" i="2"/>
  <c r="AD57" i="2"/>
  <c r="AD25" i="2"/>
  <c r="AB5" i="2"/>
  <c r="AB27" i="2"/>
  <c r="AB4" i="2"/>
  <c r="AD24" i="2"/>
  <c r="Q6" i="2"/>
  <c r="Q21" i="2"/>
  <c r="AB12" i="2"/>
  <c r="AD56" i="2"/>
  <c r="Q14" i="2"/>
  <c r="AB15" i="2"/>
  <c r="AB60" i="2"/>
  <c r="AB13" i="2"/>
  <c r="AB59" i="2"/>
  <c r="U14" i="2"/>
  <c r="AB28" i="2"/>
  <c r="Q38" i="2"/>
  <c r="AD17" i="2"/>
  <c r="P3" i="4"/>
  <c r="AD28" i="4"/>
  <c r="AD10" i="4"/>
  <c r="R43" i="4"/>
  <c r="AB11" i="4"/>
  <c r="T4" i="4"/>
  <c r="AC8" i="4"/>
  <c r="V46" i="4"/>
  <c r="AA43" i="4"/>
  <c r="AA12" i="4"/>
  <c r="P19" i="4"/>
  <c r="T6" i="4"/>
  <c r="T8" i="4"/>
  <c r="AC14" i="4"/>
  <c r="AC63" i="4"/>
  <c r="AB49" i="4"/>
  <c r="P62" i="4"/>
  <c r="AD14" i="4"/>
  <c r="P5" i="4"/>
  <c r="P7" i="4"/>
  <c r="P9" i="4"/>
  <c r="V10" i="4"/>
  <c r="AD32" i="4"/>
  <c r="R47" i="4"/>
  <c r="AB2" i="4"/>
  <c r="P13" i="4"/>
  <c r="T47" i="4"/>
  <c r="AC2" i="4"/>
  <c r="AD20" i="4"/>
  <c r="AA49" i="4"/>
  <c r="AC4" i="4"/>
  <c r="T45" i="4"/>
  <c r="AB8" i="4"/>
  <c r="T12" i="4"/>
  <c r="AB12" i="4"/>
  <c r="P14" i="4"/>
  <c r="P17" i="4"/>
  <c r="AB18" i="4"/>
  <c r="AA19" i="4"/>
  <c r="AA23" i="4"/>
  <c r="AA27" i="4"/>
  <c r="AA31" i="4"/>
  <c r="AA35" i="4"/>
  <c r="V38" i="4"/>
  <c r="P42" i="4"/>
  <c r="AB43" i="4"/>
  <c r="P50" i="4"/>
  <c r="T51" i="4"/>
  <c r="AC51" i="4"/>
  <c r="T55" i="4"/>
  <c r="AC55" i="4"/>
  <c r="T59" i="4"/>
  <c r="AC59" i="4"/>
  <c r="AA65" i="4"/>
  <c r="AD24" i="4"/>
  <c r="V66" i="4"/>
  <c r="V64" i="4"/>
  <c r="V62" i="4"/>
  <c r="V60" i="4"/>
  <c r="V58" i="4"/>
  <c r="V56" i="4"/>
  <c r="V54" i="4"/>
  <c r="V52" i="4"/>
  <c r="V35" i="4"/>
  <c r="V33" i="4"/>
  <c r="V31" i="4"/>
  <c r="V29" i="4"/>
  <c r="V27" i="4"/>
  <c r="V25" i="4"/>
  <c r="V23" i="4"/>
  <c r="V21" i="4"/>
  <c r="V19" i="4"/>
  <c r="V17" i="4"/>
  <c r="V15" i="4"/>
  <c r="V13" i="4"/>
  <c r="V11" i="4"/>
  <c r="V49" i="4"/>
  <c r="V47" i="4"/>
  <c r="V45" i="4"/>
  <c r="V43" i="4"/>
  <c r="V41" i="4"/>
  <c r="V39" i="4"/>
  <c r="V37" i="4"/>
  <c r="V65" i="4"/>
  <c r="V63" i="4"/>
  <c r="V61" i="4"/>
  <c r="V59" i="4"/>
  <c r="V57" i="4"/>
  <c r="V55" i="4"/>
  <c r="V53" i="4"/>
  <c r="V51" i="4"/>
  <c r="AC6" i="4"/>
  <c r="T11" i="4"/>
  <c r="V2" i="4"/>
  <c r="AD2" i="4"/>
  <c r="R3" i="4"/>
  <c r="V4" i="4"/>
  <c r="AD4" i="4"/>
  <c r="R5" i="4"/>
  <c r="V6" i="4"/>
  <c r="AD6" i="4"/>
  <c r="R7" i="4"/>
  <c r="V8" i="4"/>
  <c r="AD8" i="4"/>
  <c r="R9" i="4"/>
  <c r="AC12" i="4"/>
  <c r="R13" i="4"/>
  <c r="AA13" i="4"/>
  <c r="P15" i="4"/>
  <c r="AB16" i="4"/>
  <c r="AA17" i="4"/>
  <c r="T18" i="4"/>
  <c r="AC18" i="4"/>
  <c r="R19" i="4"/>
  <c r="V20" i="4"/>
  <c r="R23" i="4"/>
  <c r="V24" i="4"/>
  <c r="R27" i="4"/>
  <c r="V28" i="4"/>
  <c r="R31" i="4"/>
  <c r="V32" i="4"/>
  <c r="R35" i="4"/>
  <c r="V36" i="4"/>
  <c r="R41" i="4"/>
  <c r="AA41" i="4"/>
  <c r="AD42" i="4"/>
  <c r="T43" i="4"/>
  <c r="R49" i="4"/>
  <c r="AD50" i="4"/>
  <c r="AB65" i="4"/>
  <c r="T37" i="4"/>
  <c r="AB55" i="4"/>
  <c r="P66" i="4"/>
  <c r="P35" i="4"/>
  <c r="P33" i="4"/>
  <c r="P31" i="4"/>
  <c r="P29" i="4"/>
  <c r="P27" i="4"/>
  <c r="P25" i="4"/>
  <c r="P23" i="4"/>
  <c r="P21" i="4"/>
  <c r="P49" i="4"/>
  <c r="P47" i="4"/>
  <c r="P45" i="4"/>
  <c r="P43" i="4"/>
  <c r="P41" i="4"/>
  <c r="P39" i="4"/>
  <c r="P37" i="4"/>
  <c r="P65" i="4"/>
  <c r="P63" i="4"/>
  <c r="P61" i="4"/>
  <c r="P59" i="4"/>
  <c r="P57" i="4"/>
  <c r="P55" i="4"/>
  <c r="P53" i="4"/>
  <c r="P51" i="4"/>
  <c r="P36" i="4"/>
  <c r="P34" i="4"/>
  <c r="P32" i="4"/>
  <c r="P30" i="4"/>
  <c r="P28" i="4"/>
  <c r="P26" i="4"/>
  <c r="P24" i="4"/>
  <c r="P22" i="4"/>
  <c r="P20" i="4"/>
  <c r="P18" i="4"/>
  <c r="P16" i="4"/>
  <c r="AA36" i="4"/>
  <c r="AA34" i="4"/>
  <c r="AA32" i="4"/>
  <c r="AA30" i="4"/>
  <c r="AA28" i="4"/>
  <c r="AA26" i="4"/>
  <c r="AA24" i="4"/>
  <c r="AA22" i="4"/>
  <c r="AA20" i="4"/>
  <c r="AA18" i="4"/>
  <c r="AA16" i="4"/>
  <c r="AA14" i="4"/>
  <c r="AA50" i="4"/>
  <c r="AA48" i="4"/>
  <c r="AA46" i="4"/>
  <c r="AA44" i="4"/>
  <c r="AA42" i="4"/>
  <c r="AA40" i="4"/>
  <c r="AA38" i="4"/>
  <c r="AA66" i="4"/>
  <c r="AA64" i="4"/>
  <c r="AA62" i="4"/>
  <c r="AA60" i="4"/>
  <c r="AA58" i="4"/>
  <c r="AA56" i="4"/>
  <c r="AA54" i="4"/>
  <c r="AA52" i="4"/>
  <c r="AA3" i="4"/>
  <c r="AA5" i="4"/>
  <c r="AA7" i="4"/>
  <c r="AA9" i="4"/>
  <c r="P10" i="4"/>
  <c r="V12" i="4"/>
  <c r="AD12" i="4"/>
  <c r="AB13" i="4"/>
  <c r="AB14" i="4"/>
  <c r="AA15" i="4"/>
  <c r="T16" i="4"/>
  <c r="AC16" i="4"/>
  <c r="R17" i="4"/>
  <c r="AD18" i="4"/>
  <c r="AC22" i="4"/>
  <c r="AC26" i="4"/>
  <c r="AC30" i="4"/>
  <c r="AC34" i="4"/>
  <c r="P40" i="4"/>
  <c r="AB41" i="4"/>
  <c r="V44" i="4"/>
  <c r="P48" i="4"/>
  <c r="AA53" i="4"/>
  <c r="P54" i="4"/>
  <c r="AA57" i="4"/>
  <c r="P58" i="4"/>
  <c r="AA61" i="4"/>
  <c r="T65" i="4"/>
  <c r="AC65" i="4"/>
  <c r="AB4" i="4"/>
  <c r="P2" i="4"/>
  <c r="AB36" i="4"/>
  <c r="AB34" i="4"/>
  <c r="AB32" i="4"/>
  <c r="AB30" i="4"/>
  <c r="AB28" i="4"/>
  <c r="AB26" i="4"/>
  <c r="AB24" i="4"/>
  <c r="AB22" i="4"/>
  <c r="AB20" i="4"/>
  <c r="AB50" i="4"/>
  <c r="AB48" i="4"/>
  <c r="AB46" i="4"/>
  <c r="AB44" i="4"/>
  <c r="AB42" i="4"/>
  <c r="AB40" i="4"/>
  <c r="AB38" i="4"/>
  <c r="AB66" i="4"/>
  <c r="AB64" i="4"/>
  <c r="AB62" i="4"/>
  <c r="AB60" i="4"/>
  <c r="AB58" i="4"/>
  <c r="AB56" i="4"/>
  <c r="AB54" i="4"/>
  <c r="AB52" i="4"/>
  <c r="AB35" i="4"/>
  <c r="AB33" i="4"/>
  <c r="AB31" i="4"/>
  <c r="AB29" i="4"/>
  <c r="AB27" i="4"/>
  <c r="AB25" i="4"/>
  <c r="AB23" i="4"/>
  <c r="AB21" i="4"/>
  <c r="AB19" i="4"/>
  <c r="AB17" i="4"/>
  <c r="AB15" i="4"/>
  <c r="T3" i="4"/>
  <c r="AB3" i="4"/>
  <c r="P4" i="4"/>
  <c r="T5" i="4"/>
  <c r="AB5" i="4"/>
  <c r="P6" i="4"/>
  <c r="T7" i="4"/>
  <c r="AB7" i="4"/>
  <c r="P8" i="4"/>
  <c r="T9" i="4"/>
  <c r="AB9" i="4"/>
  <c r="T13" i="4"/>
  <c r="T14" i="4"/>
  <c r="R15" i="4"/>
  <c r="AD16" i="4"/>
  <c r="V18" i="4"/>
  <c r="AD22" i="4"/>
  <c r="AD26" i="4"/>
  <c r="AD30" i="4"/>
  <c r="AD34" i="4"/>
  <c r="R39" i="4"/>
  <c r="AA39" i="4"/>
  <c r="AD40" i="4"/>
  <c r="T41" i="4"/>
  <c r="AA47" i="4"/>
  <c r="AD48" i="4"/>
  <c r="T49" i="4"/>
  <c r="AB53" i="4"/>
  <c r="AB57" i="4"/>
  <c r="AB61" i="4"/>
  <c r="AD44" i="4"/>
  <c r="T63" i="4"/>
  <c r="R65" i="4"/>
  <c r="R63" i="4"/>
  <c r="R61" i="4"/>
  <c r="R59" i="4"/>
  <c r="R57" i="4"/>
  <c r="R55" i="4"/>
  <c r="R53" i="4"/>
  <c r="R51" i="4"/>
  <c r="R36" i="4"/>
  <c r="R34" i="4"/>
  <c r="R32" i="4"/>
  <c r="R30" i="4"/>
  <c r="R28" i="4"/>
  <c r="R26" i="4"/>
  <c r="R24" i="4"/>
  <c r="R22" i="4"/>
  <c r="R20" i="4"/>
  <c r="R18" i="4"/>
  <c r="R16" i="4"/>
  <c r="R14" i="4"/>
  <c r="R12" i="4"/>
  <c r="R10" i="4"/>
  <c r="R50" i="4"/>
  <c r="R48" i="4"/>
  <c r="R46" i="4"/>
  <c r="R44" i="4"/>
  <c r="R42" i="4"/>
  <c r="R40" i="4"/>
  <c r="R38" i="4"/>
  <c r="R66" i="4"/>
  <c r="R64" i="4"/>
  <c r="R62" i="4"/>
  <c r="R60" i="4"/>
  <c r="R58" i="4"/>
  <c r="R56" i="4"/>
  <c r="R54" i="4"/>
  <c r="R52" i="4"/>
  <c r="AC50" i="4"/>
  <c r="AC48" i="4"/>
  <c r="AC46" i="4"/>
  <c r="AC44" i="4"/>
  <c r="AC42" i="4"/>
  <c r="AC40" i="4"/>
  <c r="AC38" i="4"/>
  <c r="AC66" i="4"/>
  <c r="AC64" i="4"/>
  <c r="AC62" i="4"/>
  <c r="AC60" i="4"/>
  <c r="AC58" i="4"/>
  <c r="AC56" i="4"/>
  <c r="AC54" i="4"/>
  <c r="AC52" i="4"/>
  <c r="AC35" i="4"/>
  <c r="AC33" i="4"/>
  <c r="AC31" i="4"/>
  <c r="AC29" i="4"/>
  <c r="AC27" i="4"/>
  <c r="AC25" i="4"/>
  <c r="AC23" i="4"/>
  <c r="AC21" i="4"/>
  <c r="AC19" i="4"/>
  <c r="AC17" i="4"/>
  <c r="AC15" i="4"/>
  <c r="AC13" i="4"/>
  <c r="AC11" i="4"/>
  <c r="AC49" i="4"/>
  <c r="AC47" i="4"/>
  <c r="AC45" i="4"/>
  <c r="AC43" i="4"/>
  <c r="AC41" i="4"/>
  <c r="AC39" i="4"/>
  <c r="AC37" i="4"/>
  <c r="AC3" i="4"/>
  <c r="AC5" i="4"/>
  <c r="AC7" i="4"/>
  <c r="AC9" i="4"/>
  <c r="AA10" i="4"/>
  <c r="P11" i="4"/>
  <c r="V16" i="4"/>
  <c r="AA21" i="4"/>
  <c r="AA25" i="4"/>
  <c r="AA29" i="4"/>
  <c r="AA33" i="4"/>
  <c r="P38" i="4"/>
  <c r="AB39" i="4"/>
  <c r="V42" i="4"/>
  <c r="P46" i="4"/>
  <c r="AB47" i="4"/>
  <c r="V50" i="4"/>
  <c r="T53" i="4"/>
  <c r="AC53" i="4"/>
  <c r="T57" i="4"/>
  <c r="AC57" i="4"/>
  <c r="T61" i="4"/>
  <c r="AC61" i="4"/>
  <c r="P64" i="4"/>
  <c r="AB6" i="4"/>
  <c r="AD36" i="4"/>
  <c r="AB51" i="4"/>
  <c r="AB59" i="4"/>
  <c r="R2" i="4"/>
  <c r="AD66" i="4"/>
  <c r="AD64" i="4"/>
  <c r="AD62" i="4"/>
  <c r="AD60" i="4"/>
  <c r="AD58" i="4"/>
  <c r="AD56" i="4"/>
  <c r="AD54" i="4"/>
  <c r="AD52" i="4"/>
  <c r="AD35" i="4"/>
  <c r="AD33" i="4"/>
  <c r="AD31" i="4"/>
  <c r="AD29" i="4"/>
  <c r="AD27" i="4"/>
  <c r="AD25" i="4"/>
  <c r="AD23" i="4"/>
  <c r="AD21" i="4"/>
  <c r="AD19" i="4"/>
  <c r="AD17" i="4"/>
  <c r="AD15" i="4"/>
  <c r="AD13" i="4"/>
  <c r="AD11" i="4"/>
  <c r="AD9" i="4"/>
  <c r="AD49" i="4"/>
  <c r="AD47" i="4"/>
  <c r="AD45" i="4"/>
  <c r="AD43" i="4"/>
  <c r="AD41" i="4"/>
  <c r="AD39" i="4"/>
  <c r="AD37" i="4"/>
  <c r="AD65" i="4"/>
  <c r="AD63" i="4"/>
  <c r="AD61" i="4"/>
  <c r="AD59" i="4"/>
  <c r="AD57" i="4"/>
  <c r="AD55" i="4"/>
  <c r="AD53" i="4"/>
  <c r="AD51" i="4"/>
  <c r="V3" i="4"/>
  <c r="AD3" i="4"/>
  <c r="R4" i="4"/>
  <c r="V5" i="4"/>
  <c r="AD5" i="4"/>
  <c r="R6" i="4"/>
  <c r="V7" i="4"/>
  <c r="AD7" i="4"/>
  <c r="R8" i="4"/>
  <c r="V9" i="4"/>
  <c r="T10" i="4"/>
  <c r="AB10" i="4"/>
  <c r="P12" i="4"/>
  <c r="V14" i="4"/>
  <c r="R21" i="4"/>
  <c r="V22" i="4"/>
  <c r="R25" i="4"/>
  <c r="V26" i="4"/>
  <c r="R29" i="4"/>
  <c r="V30" i="4"/>
  <c r="R33" i="4"/>
  <c r="V34" i="4"/>
  <c r="R37" i="4"/>
  <c r="AA37" i="4"/>
  <c r="AD38" i="4"/>
  <c r="T39" i="4"/>
  <c r="R45" i="4"/>
  <c r="AA45" i="4"/>
  <c r="AD46" i="4"/>
  <c r="AA63" i="4"/>
  <c r="T36" i="4"/>
  <c r="T34" i="4"/>
  <c r="T32" i="4"/>
  <c r="T30" i="4"/>
  <c r="T28" i="4"/>
  <c r="T26" i="4"/>
  <c r="T24" i="4"/>
  <c r="T22" i="4"/>
  <c r="T20" i="4"/>
  <c r="T50" i="4"/>
  <c r="T48" i="4"/>
  <c r="T46" i="4"/>
  <c r="T44" i="4"/>
  <c r="T42" i="4"/>
  <c r="T40" i="4"/>
  <c r="T38" i="4"/>
  <c r="T66" i="4"/>
  <c r="T64" i="4"/>
  <c r="T62" i="4"/>
  <c r="T60" i="4"/>
  <c r="T58" i="4"/>
  <c r="T56" i="4"/>
  <c r="T54" i="4"/>
  <c r="T52" i="4"/>
  <c r="T35" i="4"/>
  <c r="T33" i="4"/>
  <c r="T31" i="4"/>
  <c r="T29" i="4"/>
  <c r="T27" i="4"/>
  <c r="T25" i="4"/>
  <c r="T23" i="4"/>
  <c r="T21" i="4"/>
  <c r="T19" i="4"/>
  <c r="T17" i="4"/>
  <c r="T15" i="4"/>
  <c r="AA2" i="4"/>
  <c r="AA4" i="4"/>
  <c r="AA6" i="4"/>
  <c r="AA8" i="4"/>
  <c r="AC10" i="4"/>
  <c r="R11" i="4"/>
  <c r="AA11" i="4"/>
  <c r="AC20" i="4"/>
  <c r="AC24" i="4"/>
  <c r="AC28" i="4"/>
  <c r="AC32" i="4"/>
  <c r="AC36" i="4"/>
  <c r="AB37" i="4"/>
  <c r="V40" i="4"/>
  <c r="P44" i="4"/>
  <c r="AB45" i="4"/>
  <c r="V48" i="4"/>
  <c r="AA51" i="4"/>
  <c r="P52" i="4"/>
  <c r="AA55" i="4"/>
  <c r="P56" i="4"/>
  <c r="AA59" i="4"/>
  <c r="P60" i="4"/>
  <c r="AB63" i="4"/>
  <c r="Q52" i="2"/>
  <c r="Q36" i="2"/>
  <c r="Q20" i="2"/>
  <c r="Q4" i="2"/>
  <c r="U55" i="2"/>
  <c r="U39" i="2"/>
  <c r="U16" i="2"/>
  <c r="AB52" i="2"/>
  <c r="AB20" i="2"/>
  <c r="AD49" i="2"/>
  <c r="Q54" i="2"/>
  <c r="Q22" i="2"/>
  <c r="U59" i="2"/>
  <c r="Q37" i="2"/>
  <c r="U56" i="2"/>
  <c r="U22" i="2"/>
  <c r="Q65" i="2"/>
  <c r="Q49" i="2"/>
  <c r="Q33" i="2"/>
  <c r="Q17" i="2"/>
  <c r="U54" i="2"/>
  <c r="U38" i="2"/>
  <c r="U15" i="2"/>
  <c r="AD10" i="2"/>
  <c r="AD18" i="2"/>
  <c r="AD26" i="2"/>
  <c r="AD34" i="2"/>
  <c r="AD42" i="2"/>
  <c r="AD50" i="2"/>
  <c r="AD58" i="2"/>
  <c r="AD66" i="2"/>
  <c r="AD11" i="2"/>
  <c r="AD19" i="2"/>
  <c r="AD27" i="2"/>
  <c r="AD35" i="2"/>
  <c r="AD43" i="2"/>
  <c r="AD51" i="2"/>
  <c r="AD59" i="2"/>
  <c r="AD3" i="2"/>
  <c r="AD4" i="2"/>
  <c r="AD12" i="2"/>
  <c r="AD20" i="2"/>
  <c r="AD28" i="2"/>
  <c r="AD36" i="2"/>
  <c r="AD44" i="2"/>
  <c r="AD52" i="2"/>
  <c r="AD60" i="2"/>
  <c r="AD5" i="2"/>
  <c r="AD13" i="2"/>
  <c r="AD21" i="2"/>
  <c r="AD29" i="2"/>
  <c r="AD37" i="2"/>
  <c r="AD45" i="2"/>
  <c r="AD53" i="2"/>
  <c r="AD61" i="2"/>
  <c r="AD6" i="2"/>
  <c r="AD14" i="2"/>
  <c r="AD22" i="2"/>
  <c r="AD30" i="2"/>
  <c r="AD38" i="2"/>
  <c r="AD46" i="2"/>
  <c r="AD54" i="2"/>
  <c r="AD62" i="2"/>
  <c r="AD7" i="2"/>
  <c r="AD15" i="2"/>
  <c r="AD23" i="2"/>
  <c r="AD31" i="2"/>
  <c r="AD39" i="2"/>
  <c r="AD47" i="2"/>
  <c r="AD55" i="2"/>
  <c r="AD63" i="2"/>
  <c r="AB51" i="2"/>
  <c r="AB19" i="2"/>
  <c r="AD48" i="2"/>
  <c r="AD16" i="2"/>
  <c r="Q62" i="2"/>
  <c r="Q46" i="2"/>
  <c r="Q30" i="2"/>
  <c r="U3" i="2"/>
  <c r="U51" i="2"/>
  <c r="U32" i="2"/>
  <c r="AB44" i="2"/>
  <c r="AD41" i="2"/>
  <c r="U10" i="2"/>
  <c r="U18" i="2"/>
  <c r="U26" i="2"/>
  <c r="U34" i="2"/>
  <c r="U42" i="2"/>
  <c r="U50" i="2"/>
  <c r="U58" i="2"/>
  <c r="U66" i="2"/>
  <c r="U11" i="2"/>
  <c r="U19" i="2"/>
  <c r="U27" i="2"/>
  <c r="U35" i="2"/>
  <c r="U5" i="2"/>
  <c r="U13" i="2"/>
  <c r="U21" i="2"/>
  <c r="U29" i="2"/>
  <c r="U37" i="2"/>
  <c r="U45" i="2"/>
  <c r="U53" i="2"/>
  <c r="U61" i="2"/>
  <c r="U43" i="2"/>
  <c r="U23" i="2"/>
  <c r="Q53" i="2"/>
  <c r="U40" i="2"/>
  <c r="Q7" i="2"/>
  <c r="Q15" i="2"/>
  <c r="Q23" i="2"/>
  <c r="Q31" i="2"/>
  <c r="Q39" i="2"/>
  <c r="Q47" i="2"/>
  <c r="Q55" i="2"/>
  <c r="Q63" i="2"/>
  <c r="Q8" i="2"/>
  <c r="Q16" i="2"/>
  <c r="Q24" i="2"/>
  <c r="Q32" i="2"/>
  <c r="Q40" i="2"/>
  <c r="Q48" i="2"/>
  <c r="Q56" i="2"/>
  <c r="Q64" i="2"/>
  <c r="Q10" i="2"/>
  <c r="Q18" i="2"/>
  <c r="Q26" i="2"/>
  <c r="Q34" i="2"/>
  <c r="Q42" i="2"/>
  <c r="Q50" i="2"/>
  <c r="Q58" i="2"/>
  <c r="Q66" i="2"/>
  <c r="Q11" i="2"/>
  <c r="Q19" i="2"/>
  <c r="Q27" i="2"/>
  <c r="Q35" i="2"/>
  <c r="Q43" i="2"/>
  <c r="Q51" i="2"/>
  <c r="Q59" i="2"/>
  <c r="Q3" i="2"/>
  <c r="Q61" i="2"/>
  <c r="Q45" i="2"/>
  <c r="Q29" i="2"/>
  <c r="Q13" i="2"/>
  <c r="U64" i="2"/>
  <c r="U48" i="2"/>
  <c r="U31" i="2"/>
  <c r="U8" i="2"/>
  <c r="AB18" i="2"/>
  <c r="AB26" i="2"/>
  <c r="AB34" i="2"/>
  <c r="AB42" i="2"/>
  <c r="AB50" i="2"/>
  <c r="AB58" i="2"/>
  <c r="AB66" i="2"/>
  <c r="AB43" i="2"/>
  <c r="AB11" i="2"/>
  <c r="AD40" i="2"/>
  <c r="AD8" i="2"/>
  <c r="Q60" i="2"/>
  <c r="Q44" i="2"/>
  <c r="Q28" i="2"/>
  <c r="Q12" i="2"/>
  <c r="U63" i="2"/>
  <c r="U47" i="2"/>
  <c r="U30" i="2"/>
  <c r="U7" i="2"/>
  <c r="AB36" i="2"/>
  <c r="AD65" i="2"/>
  <c r="AD33" i="2"/>
  <c r="Q57" i="2"/>
  <c r="Q41" i="2"/>
  <c r="Q25" i="2"/>
  <c r="U62" i="2"/>
  <c r="U46" i="2"/>
  <c r="U24" i="2"/>
  <c r="U6" i="2"/>
  <c r="AB35" i="2"/>
  <c r="AD64" i="2"/>
  <c r="AD32" i="2"/>
  <c r="AB10" i="2"/>
  <c r="AB65" i="2"/>
  <c r="AB57" i="2"/>
  <c r="AB49" i="2"/>
  <c r="AB41" i="2"/>
  <c r="AB33" i="2"/>
  <c r="AB25" i="2"/>
  <c r="AB17" i="2"/>
  <c r="U60" i="2"/>
  <c r="U52" i="2"/>
  <c r="U44" i="2"/>
  <c r="U36" i="2"/>
  <c r="U28" i="2"/>
  <c r="U20" i="2"/>
  <c r="U12" i="2"/>
  <c r="U4" i="2"/>
  <c r="AB3" i="2"/>
  <c r="AB64" i="2"/>
  <c r="AB56" i="2"/>
  <c r="AB48" i="2"/>
  <c r="AB40" i="2"/>
  <c r="AB32" i="2"/>
  <c r="AB24" i="2"/>
  <c r="AB16" i="2"/>
  <c r="AB8" i="2"/>
  <c r="AB63" i="2"/>
  <c r="AB55" i="2"/>
  <c r="AB47" i="2"/>
  <c r="AB39" i="2"/>
  <c r="AB31" i="2"/>
  <c r="AB23" i="2"/>
  <c r="AB7" i="2"/>
  <c r="AB62" i="2"/>
  <c r="AB54" i="2"/>
  <c r="AB46" i="2"/>
  <c r="AB38" i="2"/>
  <c r="AB30" i="2"/>
  <c r="AB22" i="2"/>
  <c r="AB14" i="2"/>
  <c r="U65" i="2"/>
  <c r="U57" i="2"/>
  <c r="U49" i="2"/>
  <c r="U41" i="2"/>
  <c r="U33" i="2"/>
  <c r="U25" i="2"/>
  <c r="U17" i="2"/>
  <c r="AB6" i="2"/>
  <c r="AB61" i="2"/>
  <c r="AB53" i="2"/>
  <c r="AB45" i="2"/>
  <c r="AB37" i="2"/>
  <c r="AB29" i="2"/>
  <c r="AB21" i="2"/>
  <c r="O8" i="2"/>
  <c r="R8" i="2"/>
  <c r="V8" i="2"/>
  <c r="Y8" i="2"/>
  <c r="AA8" i="2"/>
  <c r="AA66" i="2"/>
  <c r="Y66" i="2"/>
  <c r="V66" i="2"/>
  <c r="R66" i="2"/>
  <c r="O66" i="2"/>
  <c r="AA65" i="2"/>
  <c r="Y65" i="2"/>
  <c r="V65" i="2"/>
  <c r="R65" i="2"/>
  <c r="O65" i="2"/>
  <c r="AA64" i="2"/>
  <c r="Y64" i="2"/>
  <c r="V64" i="2"/>
  <c r="R64" i="2"/>
  <c r="O64" i="2"/>
  <c r="AA63" i="2"/>
  <c r="Y63" i="2"/>
  <c r="V63" i="2"/>
  <c r="R63" i="2"/>
  <c r="O63" i="2"/>
  <c r="AA62" i="2"/>
  <c r="Y62" i="2"/>
  <c r="V62" i="2"/>
  <c r="R62" i="2"/>
  <c r="O62" i="2"/>
  <c r="AA61" i="2"/>
  <c r="Y61" i="2"/>
  <c r="V61" i="2"/>
  <c r="R61" i="2"/>
  <c r="O61" i="2"/>
  <c r="AA60" i="2"/>
  <c r="Y60" i="2"/>
  <c r="V60" i="2"/>
  <c r="R60" i="2"/>
  <c r="O60" i="2"/>
  <c r="AA59" i="2"/>
  <c r="Y59" i="2"/>
  <c r="V59" i="2"/>
  <c r="R59" i="2"/>
  <c r="O59" i="2"/>
  <c r="AA58" i="2"/>
  <c r="Y58" i="2"/>
  <c r="V58" i="2"/>
  <c r="R58" i="2"/>
  <c r="O58" i="2"/>
  <c r="AA57" i="2"/>
  <c r="Y57" i="2"/>
  <c r="V57" i="2"/>
  <c r="R57" i="2"/>
  <c r="O57" i="2"/>
  <c r="AA56" i="2"/>
  <c r="Y56" i="2"/>
  <c r="V56" i="2"/>
  <c r="R56" i="2"/>
  <c r="O56" i="2"/>
  <c r="AA55" i="2"/>
  <c r="Y55" i="2"/>
  <c r="V55" i="2"/>
  <c r="R55" i="2"/>
  <c r="O55" i="2"/>
  <c r="AA54" i="2"/>
  <c r="Y54" i="2"/>
  <c r="V54" i="2"/>
  <c r="R54" i="2"/>
  <c r="O54" i="2"/>
  <c r="AA53" i="2"/>
  <c r="Y53" i="2"/>
  <c r="V53" i="2"/>
  <c r="R53" i="2"/>
  <c r="O53" i="2"/>
  <c r="AA52" i="2"/>
  <c r="Y52" i="2"/>
  <c r="V52" i="2"/>
  <c r="R52" i="2"/>
  <c r="O52" i="2"/>
  <c r="AA51" i="2"/>
  <c r="Y51" i="2"/>
  <c r="V51" i="2"/>
  <c r="R51" i="2"/>
  <c r="O51" i="2"/>
  <c r="AA50" i="2"/>
  <c r="Y50" i="2"/>
  <c r="V50" i="2"/>
  <c r="R50" i="2"/>
  <c r="O50" i="2"/>
  <c r="AA49" i="2"/>
  <c r="Y49" i="2"/>
  <c r="V49" i="2"/>
  <c r="R49" i="2"/>
  <c r="O49" i="2"/>
  <c r="AA48" i="2"/>
  <c r="Y48" i="2"/>
  <c r="V48" i="2"/>
  <c r="R48" i="2"/>
  <c r="O48" i="2"/>
  <c r="AA47" i="2"/>
  <c r="Y47" i="2"/>
  <c r="V47" i="2"/>
  <c r="R47" i="2"/>
  <c r="O47" i="2"/>
  <c r="AA46" i="2"/>
  <c r="Y46" i="2"/>
  <c r="V46" i="2"/>
  <c r="R46" i="2"/>
  <c r="O46" i="2"/>
  <c r="AA45" i="2"/>
  <c r="Y45" i="2"/>
  <c r="V45" i="2"/>
  <c r="R45" i="2"/>
  <c r="O45" i="2"/>
  <c r="AA44" i="2"/>
  <c r="Y44" i="2"/>
  <c r="V44" i="2"/>
  <c r="R44" i="2"/>
  <c r="O44" i="2"/>
  <c r="AA43" i="2"/>
  <c r="Y43" i="2"/>
  <c r="V43" i="2"/>
  <c r="R43" i="2"/>
  <c r="O43" i="2"/>
  <c r="AA42" i="2"/>
  <c r="Y42" i="2"/>
  <c r="V42" i="2"/>
  <c r="R42" i="2"/>
  <c r="O42" i="2"/>
  <c r="AA41" i="2"/>
  <c r="Y41" i="2"/>
  <c r="V41" i="2"/>
  <c r="R41" i="2"/>
  <c r="O41" i="2"/>
  <c r="AA40" i="2"/>
  <c r="Y40" i="2"/>
  <c r="V40" i="2"/>
  <c r="R40" i="2"/>
  <c r="O40" i="2"/>
  <c r="AA39" i="2"/>
  <c r="Y39" i="2"/>
  <c r="V39" i="2"/>
  <c r="R39" i="2"/>
  <c r="O39" i="2"/>
  <c r="AA38" i="2"/>
  <c r="Y38" i="2"/>
  <c r="V38" i="2"/>
  <c r="R38" i="2"/>
  <c r="O38" i="2"/>
  <c r="AA37" i="2"/>
  <c r="Y37" i="2"/>
  <c r="V37" i="2"/>
  <c r="R37" i="2"/>
  <c r="O37" i="2"/>
  <c r="AA36" i="2"/>
  <c r="Y36" i="2"/>
  <c r="V36" i="2"/>
  <c r="R36" i="2"/>
  <c r="O36" i="2"/>
  <c r="AA35" i="2"/>
  <c r="Y35" i="2"/>
  <c r="V35" i="2"/>
  <c r="R35" i="2"/>
  <c r="O35" i="2"/>
  <c r="AA34" i="2"/>
  <c r="Y34" i="2"/>
  <c r="V34" i="2"/>
  <c r="R34" i="2"/>
  <c r="O34" i="2"/>
  <c r="AA33" i="2"/>
  <c r="Y33" i="2"/>
  <c r="V33" i="2"/>
  <c r="R33" i="2"/>
  <c r="O33" i="2"/>
  <c r="AA32" i="2"/>
  <c r="Y32" i="2"/>
  <c r="V32" i="2"/>
  <c r="R32" i="2"/>
  <c r="O32" i="2"/>
  <c r="AA31" i="2"/>
  <c r="Y31" i="2"/>
  <c r="V31" i="2"/>
  <c r="R31" i="2"/>
  <c r="O31" i="2"/>
  <c r="AA30" i="2"/>
  <c r="Y30" i="2"/>
  <c r="V30" i="2"/>
  <c r="R30" i="2"/>
  <c r="O30" i="2"/>
  <c r="AA29" i="2"/>
  <c r="Y29" i="2"/>
  <c r="V29" i="2"/>
  <c r="R29" i="2"/>
  <c r="O29" i="2"/>
  <c r="AA28" i="2"/>
  <c r="Y28" i="2"/>
  <c r="V28" i="2"/>
  <c r="R28" i="2"/>
  <c r="O28" i="2"/>
  <c r="AA27" i="2"/>
  <c r="Y27" i="2"/>
  <c r="V27" i="2"/>
  <c r="R27" i="2"/>
  <c r="O27" i="2"/>
  <c r="AA26" i="2"/>
  <c r="Y26" i="2"/>
  <c r="V26" i="2"/>
  <c r="R26" i="2"/>
  <c r="O26" i="2"/>
  <c r="AA25" i="2"/>
  <c r="Y25" i="2"/>
  <c r="V25" i="2"/>
  <c r="R25" i="2"/>
  <c r="O25" i="2"/>
  <c r="AA24" i="2"/>
  <c r="Y24" i="2"/>
  <c r="V24" i="2"/>
  <c r="R24" i="2"/>
  <c r="N24" i="2"/>
  <c r="O24" i="2"/>
  <c r="AA23" i="2"/>
  <c r="Y23" i="2"/>
  <c r="V23" i="2"/>
  <c r="R23" i="2"/>
  <c r="O23" i="2"/>
  <c r="AA22" i="2"/>
  <c r="Y22" i="2"/>
  <c r="V22" i="2"/>
  <c r="R22" i="2"/>
  <c r="O22" i="2"/>
  <c r="AA21" i="2"/>
  <c r="Y21" i="2"/>
  <c r="V21" i="2"/>
  <c r="R21" i="2"/>
  <c r="O21" i="2"/>
  <c r="AA20" i="2"/>
  <c r="Y20" i="2"/>
  <c r="V20" i="2"/>
  <c r="R20" i="2"/>
  <c r="O20" i="2"/>
  <c r="AA19" i="2"/>
  <c r="Y19" i="2"/>
  <c r="V19" i="2"/>
  <c r="R19" i="2"/>
  <c r="O19" i="2"/>
  <c r="AA18" i="2"/>
  <c r="Y18" i="2"/>
  <c r="V18" i="2"/>
  <c r="R18" i="2"/>
  <c r="O18" i="2"/>
  <c r="AA17" i="2"/>
  <c r="Y17" i="2"/>
  <c r="V17" i="2"/>
  <c r="R17" i="2"/>
  <c r="O17" i="2"/>
  <c r="AA16" i="2"/>
  <c r="Y16" i="2"/>
  <c r="V16" i="2"/>
  <c r="R16" i="2"/>
  <c r="O16" i="2"/>
  <c r="AA15" i="2"/>
  <c r="Y15" i="2"/>
  <c r="V15" i="2"/>
  <c r="R15" i="2"/>
  <c r="O15" i="2"/>
  <c r="AA14" i="2"/>
  <c r="Y14" i="2"/>
  <c r="V14" i="2"/>
  <c r="R14" i="2"/>
  <c r="O14" i="2"/>
  <c r="AA13" i="2"/>
  <c r="Y13" i="2"/>
  <c r="V13" i="2"/>
  <c r="R13" i="2"/>
  <c r="O13" i="2"/>
  <c r="AA12" i="2"/>
  <c r="Y12" i="2"/>
  <c r="V12" i="2"/>
  <c r="R12" i="2"/>
  <c r="O12" i="2"/>
  <c r="AA11" i="2"/>
  <c r="Y11" i="2"/>
  <c r="V11" i="2"/>
  <c r="R11" i="2"/>
  <c r="O11" i="2"/>
  <c r="AA10" i="2"/>
  <c r="Y10" i="2"/>
  <c r="V10" i="2"/>
  <c r="R10" i="2"/>
  <c r="O10" i="2"/>
  <c r="AA9" i="2"/>
  <c r="Y9" i="2"/>
  <c r="R9" i="2"/>
  <c r="O9" i="2"/>
  <c r="AA7" i="2"/>
  <c r="Y7" i="2"/>
  <c r="V7" i="2"/>
  <c r="R7" i="2"/>
  <c r="O7" i="2"/>
  <c r="AA6" i="2"/>
  <c r="Y6" i="2"/>
  <c r="V6" i="2"/>
  <c r="R6" i="2"/>
  <c r="O6" i="2"/>
  <c r="AA5" i="2"/>
  <c r="Y5" i="2"/>
  <c r="V5" i="2"/>
  <c r="O5" i="2"/>
  <c r="AA4" i="2"/>
  <c r="Y4" i="2"/>
  <c r="V4" i="2"/>
  <c r="O4" i="2"/>
  <c r="AA3" i="2"/>
  <c r="Y3" i="2"/>
  <c r="V3" i="2"/>
  <c r="O3" i="2"/>
  <c r="O2" i="2"/>
  <c r="W2" i="2" l="1"/>
  <c r="AC2" i="2"/>
  <c r="AE2" i="2"/>
  <c r="S2" i="2"/>
  <c r="W9" i="2"/>
  <c r="AC14" i="2"/>
  <c r="AE9" i="2"/>
  <c r="S9" i="2"/>
  <c r="S3" i="2"/>
  <c r="W3" i="2"/>
  <c r="AE3" i="2"/>
  <c r="S8" i="2"/>
  <c r="W8" i="2"/>
  <c r="AC8" i="2"/>
  <c r="AC3" i="2"/>
  <c r="S30" i="2"/>
  <c r="AE8" i="2"/>
  <c r="W62" i="2"/>
  <c r="W32" i="2"/>
  <c r="AE56" i="2"/>
  <c r="AC61" i="2"/>
  <c r="AE66" i="2"/>
  <c r="AC31" i="2"/>
  <c r="W52" i="2"/>
  <c r="S60" i="2"/>
  <c r="AC37" i="2"/>
  <c r="AC18" i="2"/>
  <c r="S25" i="2"/>
  <c r="AE50" i="2"/>
  <c r="W57" i="2"/>
  <c r="W22" i="2"/>
  <c r="AE26" i="2"/>
  <c r="W30" i="2"/>
  <c r="AE34" i="2"/>
  <c r="AE5" i="2"/>
  <c r="S7" i="2"/>
  <c r="AE13" i="2"/>
  <c r="S15" i="2"/>
  <c r="AC16" i="2"/>
  <c r="W17" i="2"/>
  <c r="AE21" i="2"/>
  <c r="S23" i="2"/>
  <c r="AC24" i="2"/>
  <c r="W25" i="2"/>
  <c r="AE29" i="2"/>
  <c r="S31" i="2"/>
  <c r="AC32" i="2"/>
  <c r="W33" i="2"/>
  <c r="AE40" i="2"/>
  <c r="S42" i="2"/>
  <c r="AC43" i="2"/>
  <c r="W44" i="2"/>
  <c r="AE48" i="2"/>
  <c r="S50" i="2"/>
  <c r="AE51" i="2"/>
  <c r="S53" i="2"/>
  <c r="AC54" i="2"/>
  <c r="W55" i="2"/>
  <c r="AE59" i="2"/>
  <c r="S61" i="2"/>
  <c r="AC62" i="2"/>
  <c r="W63" i="2"/>
  <c r="W38" i="2"/>
  <c r="AC45" i="2"/>
  <c r="AE53" i="2"/>
  <c r="AC56" i="2"/>
  <c r="S12" i="2"/>
  <c r="W14" i="2"/>
  <c r="AC21" i="2"/>
  <c r="S28" i="2"/>
  <c r="AC40" i="2"/>
  <c r="W49" i="2"/>
  <c r="AC51" i="2"/>
  <c r="W60" i="2"/>
  <c r="S66" i="2"/>
  <c r="W4" i="2"/>
  <c r="S10" i="2"/>
  <c r="AC11" i="2"/>
  <c r="W12" i="2"/>
  <c r="AE16" i="2"/>
  <c r="S18" i="2"/>
  <c r="AC19" i="2"/>
  <c r="W20" i="2"/>
  <c r="AE24" i="2"/>
  <c r="S26" i="2"/>
  <c r="AC27" i="2"/>
  <c r="W28" i="2"/>
  <c r="AE32" i="2"/>
  <c r="S34" i="2"/>
  <c r="AC35" i="2"/>
  <c r="W36" i="2"/>
  <c r="S37" i="2"/>
  <c r="AC38" i="2"/>
  <c r="W39" i="2"/>
  <c r="AE43" i="2"/>
  <c r="S45" i="2"/>
  <c r="AC46" i="2"/>
  <c r="W47" i="2"/>
  <c r="AE54" i="2"/>
  <c r="S56" i="2"/>
  <c r="AC57" i="2"/>
  <c r="W58" i="2"/>
  <c r="AE62" i="2"/>
  <c r="S64" i="2"/>
  <c r="AC65" i="2"/>
  <c r="W66" i="2"/>
  <c r="AC10" i="2"/>
  <c r="S17" i="2"/>
  <c r="W19" i="2"/>
  <c r="AC26" i="2"/>
  <c r="AE31" i="2"/>
  <c r="W35" i="2"/>
  <c r="S44" i="2"/>
  <c r="S55" i="2"/>
  <c r="AE61" i="2"/>
  <c r="AC64" i="2"/>
  <c r="S20" i="2"/>
  <c r="S39" i="2"/>
  <c r="AC48" i="2"/>
  <c r="AE64" i="2"/>
  <c r="S5" i="2"/>
  <c r="AC6" i="2"/>
  <c r="W7" i="2"/>
  <c r="AE11" i="2"/>
  <c r="S13" i="2"/>
  <c r="W15" i="2"/>
  <c r="AE19" i="2"/>
  <c r="S21" i="2"/>
  <c r="AC22" i="2"/>
  <c r="W23" i="2"/>
  <c r="AE27" i="2"/>
  <c r="S29" i="2"/>
  <c r="AC30" i="2"/>
  <c r="W31" i="2"/>
  <c r="AE35" i="2"/>
  <c r="AE38" i="2"/>
  <c r="S40" i="2"/>
  <c r="AC41" i="2"/>
  <c r="W42" i="2"/>
  <c r="AE46" i="2"/>
  <c r="S48" i="2"/>
  <c r="AC49" i="2"/>
  <c r="W50" i="2"/>
  <c r="S51" i="2"/>
  <c r="AC52" i="2"/>
  <c r="W53" i="2"/>
  <c r="AE57" i="2"/>
  <c r="S59" i="2"/>
  <c r="AC60" i="2"/>
  <c r="W61" i="2"/>
  <c r="AE65" i="2"/>
  <c r="AE15" i="2"/>
  <c r="W6" i="2"/>
  <c r="AE10" i="2"/>
  <c r="S36" i="2"/>
  <c r="W41" i="2"/>
  <c r="S47" i="2"/>
  <c r="AE6" i="2"/>
  <c r="AC9" i="2"/>
  <c r="W10" i="2"/>
  <c r="AE14" i="2"/>
  <c r="S16" i="2"/>
  <c r="AC17" i="2"/>
  <c r="W18" i="2"/>
  <c r="AE22" i="2"/>
  <c r="S24" i="2"/>
  <c r="AC25" i="2"/>
  <c r="W26" i="2"/>
  <c r="AE30" i="2"/>
  <c r="S32" i="2"/>
  <c r="AC33" i="2"/>
  <c r="W34" i="2"/>
  <c r="W37" i="2"/>
  <c r="AE41" i="2"/>
  <c r="S43" i="2"/>
  <c r="AC44" i="2"/>
  <c r="W45" i="2"/>
  <c r="AE49" i="2"/>
  <c r="AE52" i="2"/>
  <c r="S54" i="2"/>
  <c r="AC55" i="2"/>
  <c r="W56" i="2"/>
  <c r="AE60" i="2"/>
  <c r="S62" i="2"/>
  <c r="AC63" i="2"/>
  <c r="W64" i="2"/>
  <c r="W27" i="2"/>
  <c r="S33" i="2"/>
  <c r="S63" i="2"/>
  <c r="S4" i="2"/>
  <c r="AC13" i="2"/>
  <c r="AE18" i="2"/>
  <c r="AC29" i="2"/>
  <c r="AE37" i="2"/>
  <c r="AC4" i="2"/>
  <c r="W5" i="2"/>
  <c r="S11" i="2"/>
  <c r="AC12" i="2"/>
  <c r="W13" i="2"/>
  <c r="AE17" i="2"/>
  <c r="S19" i="2"/>
  <c r="AC20" i="2"/>
  <c r="W21" i="2"/>
  <c r="AE25" i="2"/>
  <c r="S27" i="2"/>
  <c r="AC28" i="2"/>
  <c r="W29" i="2"/>
  <c r="AE33" i="2"/>
  <c r="S35" i="2"/>
  <c r="AC36" i="2"/>
  <c r="S38" i="2"/>
  <c r="AC39" i="2"/>
  <c r="W40" i="2"/>
  <c r="AE44" i="2"/>
  <c r="S46" i="2"/>
  <c r="AC47" i="2"/>
  <c r="W48" i="2"/>
  <c r="W51" i="2"/>
  <c r="AE55" i="2"/>
  <c r="S57" i="2"/>
  <c r="AC58" i="2"/>
  <c r="W59" i="2"/>
  <c r="AE63" i="2"/>
  <c r="S65" i="2"/>
  <c r="AC66" i="2"/>
  <c r="AE7" i="2"/>
  <c r="W11" i="2"/>
  <c r="AE23" i="2"/>
  <c r="AC34" i="2"/>
  <c r="AE42" i="2"/>
  <c r="W46" i="2"/>
  <c r="W65" i="2"/>
  <c r="AC5" i="2"/>
  <c r="AE45" i="2"/>
  <c r="S58" i="2"/>
  <c r="AC59" i="2"/>
  <c r="AE4" i="2"/>
  <c r="S6" i="2"/>
  <c r="AC7" i="2"/>
  <c r="AE12" i="2"/>
  <c r="S14" i="2"/>
  <c r="AC15" i="2"/>
  <c r="W16" i="2"/>
  <c r="AE20" i="2"/>
  <c r="S22" i="2"/>
  <c r="AC23" i="2"/>
  <c r="W24" i="2"/>
  <c r="AE28" i="2"/>
  <c r="AE36" i="2"/>
  <c r="AE39" i="2"/>
  <c r="S41" i="2"/>
  <c r="AC42" i="2"/>
  <c r="W43" i="2"/>
  <c r="AE47" i="2"/>
  <c r="S49" i="2"/>
  <c r="AC50" i="2"/>
  <c r="S52" i="2"/>
  <c r="AC53" i="2"/>
  <c r="W54" i="2"/>
  <c r="AE58" i="2"/>
</calcChain>
</file>

<file path=xl/sharedStrings.xml><?xml version="1.0" encoding="utf-8"?>
<sst xmlns="http://schemas.openxmlformats.org/spreadsheetml/2006/main" count="742" uniqueCount="142">
  <si>
    <t>Program</t>
  </si>
  <si>
    <t>Intervention name</t>
  </si>
  <si>
    <t>DALYs averted per patient (2021)</t>
  </si>
  <si>
    <t>Cost per case (2021 USD)</t>
  </si>
  <si>
    <t>Target pop. Size (2021)</t>
  </si>
  <si>
    <t>% in need</t>
  </si>
  <si>
    <t>Max. feasible coverage</t>
  </si>
  <si>
    <t>Maternal/Newborn and Reproductive Health</t>
  </si>
  <si>
    <t>Antenatal corticosteroids</t>
  </si>
  <si>
    <t>Antibiotics for pPROM</t>
  </si>
  <si>
    <t>Basic Antenatal care (ANC)</t>
  </si>
  <si>
    <t>Normal delivery by skilled attendant</t>
  </si>
  <si>
    <t>Elective cesaerean section</t>
  </si>
  <si>
    <t>Current trend in condom use</t>
  </si>
  <si>
    <t>Management of obstructed labour</t>
  </si>
  <si>
    <t>Management of pre-eclampsia</t>
  </si>
  <si>
    <t>Management of maternal sepsis</t>
  </si>
  <si>
    <t>Emergency neonatal care</t>
  </si>
  <si>
    <t>Safe abortion services</t>
  </si>
  <si>
    <t>Post-abortion case management</t>
  </si>
  <si>
    <t>Prenatal distribution of misoprostol for PPH prevention</t>
  </si>
  <si>
    <t>Tetanus toxoid vaccination for pregnant women</t>
  </si>
  <si>
    <t>Nutrition</t>
  </si>
  <si>
    <t>Fortification of sugar, oil, maize meal, &amp; wheat flour with iron, vitamin A, and zinc</t>
  </si>
  <si>
    <t>Community-based management of acute malnutrition</t>
  </si>
  <si>
    <t>Moderate Acute Malnutrition treatment with ready-to-use supplementary foods</t>
  </si>
  <si>
    <t>Inpatient treatment for severe acute malnutrition</t>
  </si>
  <si>
    <t>Supplementary food and nutrition counselling with growth monitoring</t>
  </si>
  <si>
    <t>Vitamin-A supplementation of under 5s</t>
  </si>
  <si>
    <t>Child Health</t>
  </si>
  <si>
    <t>Antibiotics for treatment of dysentery</t>
  </si>
  <si>
    <t>Case management of childhood pneumonia</t>
  </si>
  <si>
    <t>ORS and zinc for diarrhoea treatment</t>
  </si>
  <si>
    <t>IV treatment for diarrhoea</t>
  </si>
  <si>
    <t>Deworming</t>
  </si>
  <si>
    <t>Vaccine Preventable Disease</t>
  </si>
  <si>
    <t>BCG vaccination</t>
  </si>
  <si>
    <t>HPV vaccination</t>
  </si>
  <si>
    <t>Measles vaccination</t>
  </si>
  <si>
    <t>School-based oral cholera vaccination</t>
  </si>
  <si>
    <t>Pentavalent vaccination</t>
  </si>
  <si>
    <t>Pneumococcal conjugate vaccination</t>
  </si>
  <si>
    <t>Polio vaccination</t>
  </si>
  <si>
    <t>Rotavirus vaccination</t>
  </si>
  <si>
    <t>Malaria</t>
  </si>
  <si>
    <t>Parenteral artesunate for children</t>
  </si>
  <si>
    <t>Intermittent presumptive treatment (IPTp) with sulfadoxine-pyrimethamine for pregnant women</t>
  </si>
  <si>
    <t>Mass ITN distribution</t>
  </si>
  <si>
    <t>Uncomplicated malaria treatment</t>
  </si>
  <si>
    <t>HIV</t>
  </si>
  <si>
    <t>Universal ART</t>
  </si>
  <si>
    <t>Clinical monitoring and quarterly CD4 counts (clinical/CD4)</t>
  </si>
  <si>
    <t>Condom distribution</t>
  </si>
  <si>
    <t>Voluntary HIV testing and counselling</t>
  </si>
  <si>
    <t>Prevention of Mother to Child HIV Infection (PMTCT)</t>
  </si>
  <si>
    <t>Treatment of STIs (other than HIV)</t>
  </si>
  <si>
    <t>Methadone Maintenance treatment (MMT) among injectable drug users (IDUs)</t>
  </si>
  <si>
    <t>Peer education of sex workers</t>
  </si>
  <si>
    <t>Mental, Neurological and Substance use disorders</t>
  </si>
  <si>
    <t>Anti-epileptic medication</t>
  </si>
  <si>
    <t>Maintenance psychosocial treatment plus newer antidepressants (50% coverage)</t>
  </si>
  <si>
    <t>Education and psychosocial counselling for substance use disorder (alcohol)</t>
  </si>
  <si>
    <t>Episodic treatment of depression with new antidepressants (TCAs)</t>
  </si>
  <si>
    <t>Non-Communicable Disease and Injury</t>
  </si>
  <si>
    <t>Basic palliative care (BPC) for breast cancer</t>
  </si>
  <si>
    <t>Cervical cancer screening</t>
  </si>
  <si>
    <t>Treatment of invasive cervical cancer</t>
  </si>
  <si>
    <t>Hypertension monitoring</t>
  </si>
  <si>
    <t>Treatment of breast cancer</t>
  </si>
  <si>
    <t>Fracture - fixation</t>
  </si>
  <si>
    <t>Elective inguinal hernia repair</t>
  </si>
  <si>
    <t>Fistula repair surgery</t>
  </si>
  <si>
    <t>Tuberculosis</t>
  </si>
  <si>
    <t>First line treatment for new TB cases for adults</t>
  </si>
  <si>
    <t>Diagnosis with GeneXpert for presumptive TB cases</t>
  </si>
  <si>
    <t>Preventive isoniazid treatment of under-15 contacts of TB cases</t>
  </si>
  <si>
    <t>Isoniazid preventive therapy of all HIV+ pregnant women</t>
  </si>
  <si>
    <t>Case management of MDR-TB Cases</t>
  </si>
  <si>
    <t>Alternative first line treatment with Pyrazid for new paediatric TB cases (used in hospitals)</t>
  </si>
  <si>
    <t>ICER</t>
  </si>
  <si>
    <t>Physicians (# of minutes/case)</t>
  </si>
  <si>
    <t>Nursing staff (# of minutes/case)</t>
  </si>
  <si>
    <t>Total net
DALYS averted if only included interventions done (maximum health benefit)</t>
  </si>
  <si>
    <t>Malaria vaccine for children under 5</t>
  </si>
  <si>
    <t>Lavimudine</t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</si>
  <si>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Assume
100% of children under 5 require malaria vaccine and 100% of population require new HIV drug</t>
    </r>
  </si>
  <si>
    <r>
      <rPr>
        <b/>
        <sz val="11"/>
        <color theme="1"/>
        <rFont val="Calibri"/>
        <family val="2"/>
        <scheme val="minor"/>
      </rPr>
      <t>Note:</t>
    </r>
    <r>
      <rPr>
        <sz val="11"/>
        <color theme="1"/>
        <rFont val="Calibri"/>
        <family val="2"/>
        <scheme val="minor"/>
      </rPr>
      <t xml:space="preserve"> Current ART
has ICER = USD 396.81 per DALY averted. Lavimudine is better with ICER = USD 300</t>
    </r>
  </si>
  <si>
    <t>Include/
exclude based on if ICER &lt; 102</t>
  </si>
  <si>
    <t>Cost of commodities if intervention delivered to the target population in need with the max feasible coverage</t>
  </si>
  <si>
    <t>Net DALYs
averted if the intervention is delivered to the target population in need at the maximum feasible coverage</t>
  </si>
  <si>
    <t>Cost of cases if intervention delivered to the target population in need with the max feasible coverage</t>
  </si>
  <si>
    <t>Cumulative 
sum of commodities cost</t>
  </si>
  <si>
    <t>Total time 
required by physicians</t>
  </si>
  <si>
    <r>
      <t>Note</t>
    </r>
    <r>
      <rPr>
        <sz val="11"/>
        <color theme="1"/>
        <rFont val="Calibri"/>
        <family val="2"/>
        <scheme val="minor"/>
      </rPr>
      <t xml:space="preserve">: 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 xml:space="preserve">The maximum number of minutes all physicians can work in the year is: </t>
    </r>
    <r>
      <rPr>
        <b/>
        <sz val="11"/>
        <color theme="1"/>
        <rFont val="Calibri"/>
        <family val="2"/>
        <scheme val="minor"/>
      </rPr>
      <t xml:space="preserve">750*280*6*60 = 75,600,000
</t>
    </r>
    <r>
      <rPr>
        <sz val="11"/>
        <color theme="1"/>
        <rFont val="Calibri"/>
        <family val="2"/>
        <scheme val="minor"/>
      </rPr>
      <t xml:space="preserve">For nursing staff it is: </t>
    </r>
    <r>
      <rPr>
        <b/>
        <sz val="11"/>
        <color theme="1"/>
        <rFont val="Calibri"/>
        <family val="2"/>
        <scheme val="minor"/>
      </rPr>
      <t>2500*280*6*60 = 252,000,000</t>
    </r>
  </si>
  <si>
    <r>
      <t xml:space="preserve">Note: 
</t>
    </r>
    <r>
      <rPr>
        <sz val="11"/>
        <color theme="1"/>
        <rFont val="Calibri"/>
        <family val="2"/>
        <scheme val="minor"/>
      </rPr>
      <t>Total budget available for the HBP is  4% of USD 19,013,244,640 =  760,529,785.6</t>
    </r>
  </si>
  <si>
    <r>
      <t>Note:</t>
    </r>
    <r>
      <rPr>
        <sz val="11"/>
        <color theme="1"/>
        <rFont val="Calibri"/>
        <family val="2"/>
        <scheme val="minor"/>
      </rPr>
      <t xml:space="preserve"> Assume</t>
    </r>
    <r>
      <rPr>
        <b/>
        <sz val="11"/>
        <color theme="1"/>
        <rFont val="Calibri"/>
        <family val="2"/>
        <scheme val="minor"/>
      </rPr>
      <t xml:space="preserve">
</t>
    </r>
    <r>
      <rPr>
        <sz val="11"/>
        <color theme="1"/>
        <rFont val="Calibri"/>
        <family val="2"/>
        <scheme val="minor"/>
      </rPr>
      <t>same coverage and number of minutes required by physicians and nursing staff for this vaccine as most other vaccine schemes = 90%</t>
    </r>
  </si>
  <si>
    <r>
      <t>Note:</t>
    </r>
    <r>
      <rPr>
        <sz val="11"/>
        <color theme="1"/>
        <rFont val="Calibri"/>
        <family val="2"/>
        <scheme val="minor"/>
      </rPr>
      <t xml:space="preserve"> Assume
equal population size, minutes required by physicians and nursing staff for target population for lavimudine than for the ART treatments </t>
    </r>
  </si>
  <si>
    <t>Average Consumables cost per case (2021 USD)</t>
  </si>
  <si>
    <t>cost</t>
  </si>
  <si>
    <t>pop</t>
  </si>
  <si>
    <t>need</t>
  </si>
  <si>
    <t>cov</t>
  </si>
  <si>
    <t>phy</t>
  </si>
  <si>
    <t>icer</t>
  </si>
  <si>
    <t>time_phy</t>
  </si>
  <si>
    <t>Net DALYs
averted if the intervention is delivered to the target population in need</t>
  </si>
  <si>
    <t>Cost of cases if intervention delivered to the target population in need</t>
  </si>
  <si>
    <t>Cost of commodities if intervention delivered to the target population in need</t>
  </si>
  <si>
    <t xml:space="preserve">Cumulative
sum of costs (max feasible cov) </t>
  </si>
  <si>
    <t>Cumulative sum of costs</t>
  </si>
  <si>
    <t xml:space="preserve">Cumulative 
sum of commodities cost (max feasible cov) </t>
  </si>
  <si>
    <t xml:space="preserve">Cumulative time 
required by nursing staff (max feasible cov) </t>
  </si>
  <si>
    <t xml:space="preserve">Cumulative time 
required by physicians (max feasible cov) </t>
  </si>
  <si>
    <t xml:space="preserve">Total time 
required by nursing staff (max feasible cov) </t>
  </si>
  <si>
    <t>Total time 
required by physicians (max feasible cov)</t>
  </si>
  <si>
    <t xml:space="preserve">Total time 
required by nursing staff </t>
  </si>
  <si>
    <t xml:space="preserve">Cumulative time 
required by physicians </t>
  </si>
  <si>
    <t xml:space="preserve">Cumulative time 
required by nursing staff </t>
  </si>
  <si>
    <t>con</t>
  </si>
  <si>
    <t>nur</t>
  </si>
  <si>
    <t>daly</t>
  </si>
  <si>
    <t>net_daly</t>
  </si>
  <si>
    <t>net_daly_cov</t>
  </si>
  <si>
    <t>cost_need</t>
  </si>
  <si>
    <t>cum_cost_need</t>
  </si>
  <si>
    <t>cost_cov</t>
  </si>
  <si>
    <t>cum_cost_cov</t>
  </si>
  <si>
    <t>cost_com_need</t>
  </si>
  <si>
    <t>cum_cost_com_need</t>
  </si>
  <si>
    <t>cost_com_cov</t>
  </si>
  <si>
    <t>cum_cost_com_cov</t>
  </si>
  <si>
    <t>tot_time_phy</t>
  </si>
  <si>
    <t>tot_time_nur</t>
  </si>
  <si>
    <t>time_nur</t>
  </si>
  <si>
    <t>cum_time_phy_cov</t>
  </si>
  <si>
    <t>cum_time_phy_need</t>
  </si>
  <si>
    <t>cum_time_nur_need</t>
  </si>
  <si>
    <t>cum_time_nur_cov</t>
  </si>
  <si>
    <t>icer_rank</t>
  </si>
  <si>
    <t xml:space="preserve">Total net DALYs 
averted if the intervention is delivered to (i) the target population in need and (ii) at the maximum feasible coverage -&gt; </t>
  </si>
  <si>
    <t>Average
feasible coverage -&gt;</t>
  </si>
  <si>
    <t>ICER rank /
Intervention key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</si>
</sst>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7"/>
      <name val="Times New Roman"/>
      <family val="1"/>
    </font>
    <font>
      <sz val="7"/>
      <name val="Times New Roman"/>
      <family val="1"/>
    </font>
    <font>
      <sz val="7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1" xfId="0" applyBorder="1" applyAlignment="1">
      <alignment wrapText="1"/>
    </xf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0" fontId="0" fillId="2" borderId="1" xfId="0" applyFill="1" applyBorder="1" applyAlignment="1">
      <alignment wrapText="1"/>
    </xf>
    <xf numFmtId="2" fontId="0" fillId="2" borderId="1" xfId="0" applyNumberFormat="1" applyFill="1" applyBorder="1" applyAlignment="1">
      <alignment wrapText="1"/>
    </xf>
    <xf numFmtId="2" fontId="1" fillId="2" borderId="1" xfId="0" applyNumberFormat="1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2" fillId="4" borderId="1" xfId="0" applyFont="1" applyFill="1" applyBorder="1"/>
    <xf numFmtId="0" fontId="4" fillId="4" borderId="1" xfId="0" applyFont="1" applyFill="1" applyBorder="1" applyAlignment="1">
      <alignment vertical="center"/>
    </xf>
    <xf numFmtId="3" fontId="4" fillId="4" borderId="1" xfId="0" applyNumberFormat="1" applyFont="1" applyFill="1" applyBorder="1" applyAlignment="1">
      <alignment vertical="center"/>
    </xf>
    <xf numFmtId="2" fontId="4" fillId="4" borderId="1" xfId="0" applyNumberFormat="1" applyFont="1" applyFill="1" applyBorder="1" applyAlignment="1">
      <alignment vertical="center"/>
    </xf>
    <xf numFmtId="4" fontId="4" fillId="4" borderId="1" xfId="0" applyNumberFormat="1" applyFont="1" applyFill="1" applyBorder="1" applyAlignment="1">
      <alignment vertical="center"/>
    </xf>
    <xf numFmtId="0" fontId="3" fillId="4" borderId="1" xfId="0" applyFont="1" applyFill="1" applyBorder="1"/>
    <xf numFmtId="2" fontId="2" fillId="4" borderId="1" xfId="0" applyNumberFormat="1" applyFont="1" applyFill="1" applyBorder="1"/>
    <xf numFmtId="0" fontId="2" fillId="3" borderId="1" xfId="0" applyFont="1" applyFill="1" applyBorder="1"/>
    <xf numFmtId="0" fontId="5" fillId="5" borderId="1" xfId="0" applyFont="1" applyFill="1" applyBorder="1" applyAlignment="1">
      <alignment vertical="top" wrapText="1"/>
    </xf>
    <xf numFmtId="2" fontId="5" fillId="5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 wrapText="1"/>
    </xf>
    <xf numFmtId="0" fontId="3" fillId="5" borderId="1" xfId="0" applyFont="1" applyFill="1" applyBorder="1" applyAlignment="1">
      <alignment vertical="top"/>
    </xf>
    <xf numFmtId="2" fontId="3" fillId="4" borderId="1" xfId="0" applyNumberFormat="1" applyFont="1" applyFill="1" applyBorder="1"/>
    <xf numFmtId="0" fontId="5" fillId="4" borderId="1" xfId="0" applyFont="1" applyFill="1" applyBorder="1" applyAlignment="1">
      <alignment vertical="center"/>
    </xf>
    <xf numFmtId="0" fontId="3" fillId="3" borderId="1" xfId="0" applyFont="1" applyFill="1" applyBorder="1"/>
    <xf numFmtId="3" fontId="5" fillId="4" borderId="1" xfId="0" applyNumberFormat="1" applyFont="1" applyFill="1" applyBorder="1" applyAlignment="1">
      <alignment vertical="center"/>
    </xf>
    <xf numFmtId="2" fontId="5" fillId="4" borderId="1" xfId="0" applyNumberFormat="1" applyFont="1" applyFill="1" applyBorder="1" applyAlignment="1">
      <alignment vertical="center"/>
    </xf>
    <xf numFmtId="0" fontId="1" fillId="0" borderId="1" xfId="0" applyFont="1" applyBorder="1"/>
    <xf numFmtId="2" fontId="1" fillId="0" borderId="1" xfId="0" applyNumberFormat="1" applyFont="1" applyBorder="1" applyAlignment="1">
      <alignment wrapText="1"/>
    </xf>
    <xf numFmtId="2" fontId="1" fillId="0" borderId="1" xfId="0" applyNumberFormat="1" applyFont="1" applyBorder="1"/>
    <xf numFmtId="0" fontId="1" fillId="0" borderId="1" xfId="0" applyFont="1" applyBorder="1" applyAlignment="1">
      <alignment wrapText="1"/>
    </xf>
    <xf numFmtId="0" fontId="4" fillId="4" borderId="0" xfId="0" applyFont="1" applyFill="1" applyBorder="1" applyAlignment="1">
      <alignment vertical="center"/>
    </xf>
    <xf numFmtId="0" fontId="2" fillId="4" borderId="0" xfId="0" applyFont="1" applyFill="1" applyBorder="1"/>
    <xf numFmtId="0" fontId="7" fillId="0" borderId="1" xfId="0" applyFont="1" applyFill="1" applyBorder="1" applyAlignment="1">
      <alignment vertical="center"/>
    </xf>
    <xf numFmtId="4" fontId="7" fillId="0" borderId="1" xfId="0" applyNumberFormat="1" applyFont="1" applyFill="1" applyBorder="1" applyAlignment="1">
      <alignment vertical="center"/>
    </xf>
    <xf numFmtId="3" fontId="7" fillId="0" borderId="1" xfId="0" applyNumberFormat="1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0" fontId="7" fillId="0" borderId="1" xfId="0" applyFont="1" applyFill="1" applyBorder="1"/>
    <xf numFmtId="0" fontId="6" fillId="0" borderId="1" xfId="0" applyFont="1" applyFill="1" applyBorder="1" applyAlignment="1">
      <alignment vertical="center"/>
    </xf>
    <xf numFmtId="2" fontId="6" fillId="0" borderId="1" xfId="0" applyNumberFormat="1" applyFont="1" applyFill="1" applyBorder="1" applyAlignment="1">
      <alignment vertical="center"/>
    </xf>
    <xf numFmtId="0" fontId="6" fillId="0" borderId="1" xfId="0" applyFont="1" applyFill="1" applyBorder="1"/>
    <xf numFmtId="3" fontId="6" fillId="0" borderId="1" xfId="0" applyNumberFormat="1" applyFont="1" applyFill="1" applyBorder="1" applyAlignment="1">
      <alignment vertical="center"/>
    </xf>
    <xf numFmtId="2" fontId="6" fillId="0" borderId="1" xfId="0" applyNumberFormat="1" applyFont="1" applyFill="1" applyBorder="1"/>
    <xf numFmtId="0" fontId="8" fillId="0" borderId="1" xfId="0" applyFont="1" applyFill="1" applyBorder="1"/>
    <xf numFmtId="2" fontId="8" fillId="0" borderId="1" xfId="0" applyNumberFormat="1" applyFont="1" applyFill="1" applyBorder="1"/>
    <xf numFmtId="0" fontId="6" fillId="6" borderId="1" xfId="0" applyFont="1" applyFill="1" applyBorder="1" applyAlignment="1">
      <alignment vertical="top" wrapText="1"/>
    </xf>
    <xf numFmtId="2" fontId="6" fillId="6" borderId="1" xfId="0" applyNumberFormat="1" applyFont="1" applyFill="1" applyBorder="1" applyAlignment="1">
      <alignment vertical="top" wrapText="1"/>
    </xf>
    <xf numFmtId="0" fontId="6" fillId="6" borderId="1" xfId="0" applyFont="1" applyFill="1" applyBorder="1" applyAlignment="1">
      <alignment vertical="top"/>
    </xf>
    <xf numFmtId="3" fontId="8" fillId="0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7D2C3"/>
      <color rgb="FFEEE5FF"/>
      <color rgb="FFBA97FF"/>
      <color rgb="FFFFCB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D0486-5215-429A-B50D-3E3C0AD28232}">
  <dimension ref="A1:AD69"/>
  <sheetViews>
    <sheetView topLeftCell="E1" zoomScale="40" workbookViewId="0">
      <selection activeCell="H21" sqref="H21"/>
    </sheetView>
  </sheetViews>
  <sheetFormatPr defaultRowHeight="15.5" thickBottom="1" x14ac:dyDescent="0.9"/>
  <cols>
    <col min="1" max="1" width="12.40625" style="2" customWidth="1"/>
    <col min="2" max="2" width="31.04296875" style="2" customWidth="1"/>
    <col min="3" max="4" width="8.7265625" style="2"/>
    <col min="5" max="5" width="13.58984375" style="2" customWidth="1"/>
    <col min="6" max="6" width="10.58984375" style="3" customWidth="1"/>
    <col min="7" max="7" width="10.08984375" style="3" customWidth="1"/>
    <col min="8" max="8" width="11.31640625" style="2" customWidth="1"/>
    <col min="9" max="9" width="8.7265625" style="2"/>
    <col min="10" max="12" width="12.2265625" style="2" customWidth="1"/>
    <col min="13" max="13" width="21.04296875" style="2" customWidth="1"/>
    <col min="14" max="14" width="21.54296875" style="2" customWidth="1"/>
    <col min="15" max="16" width="17.7265625" style="2" customWidth="1"/>
    <col min="17" max="17" width="14.6328125" style="2" customWidth="1"/>
    <col min="18" max="20" width="15.6796875" style="2" customWidth="1"/>
    <col min="21" max="21" width="27.86328125" style="2" customWidth="1"/>
    <col min="22" max="23" width="13.58984375" style="2" customWidth="1"/>
    <col min="24" max="25" width="14.40625" style="2" customWidth="1"/>
    <col min="26" max="27" width="15.2265625" style="2" customWidth="1"/>
    <col min="28" max="29" width="15.04296875" style="2" customWidth="1"/>
    <col min="30" max="30" width="13.31640625" style="2" customWidth="1"/>
    <col min="31" max="16384" width="8.7265625" style="2"/>
  </cols>
  <sheetData>
    <row r="1" spans="1:30" s="20" customFormat="1" ht="30.25" thickBot="1" x14ac:dyDescent="0.9">
      <c r="A1" s="17" t="s">
        <v>0</v>
      </c>
      <c r="B1" s="17" t="s">
        <v>1</v>
      </c>
      <c r="C1" s="17" t="s">
        <v>120</v>
      </c>
      <c r="D1" s="17" t="s">
        <v>98</v>
      </c>
      <c r="E1" s="17" t="s">
        <v>99</v>
      </c>
      <c r="F1" s="18" t="s">
        <v>100</v>
      </c>
      <c r="G1" s="18" t="s">
        <v>101</v>
      </c>
      <c r="H1" s="17" t="s">
        <v>118</v>
      </c>
      <c r="I1" s="17" t="s">
        <v>102</v>
      </c>
      <c r="J1" s="17" t="s">
        <v>119</v>
      </c>
      <c r="K1" s="17" t="s">
        <v>103</v>
      </c>
      <c r="L1" s="17" t="s">
        <v>138</v>
      </c>
      <c r="M1" s="19" t="s">
        <v>121</v>
      </c>
      <c r="N1" s="19" t="s">
        <v>122</v>
      </c>
      <c r="O1" s="19" t="s">
        <v>123</v>
      </c>
      <c r="P1" s="19" t="s">
        <v>124</v>
      </c>
      <c r="Q1" s="19" t="s">
        <v>125</v>
      </c>
      <c r="R1" s="19" t="s">
        <v>126</v>
      </c>
      <c r="S1" s="19" t="s">
        <v>127</v>
      </c>
      <c r="T1" s="19" t="s">
        <v>128</v>
      </c>
      <c r="U1" s="19" t="s">
        <v>129</v>
      </c>
      <c r="V1" s="19" t="s">
        <v>130</v>
      </c>
      <c r="W1" s="19" t="s">
        <v>104</v>
      </c>
      <c r="X1" s="19" t="s">
        <v>131</v>
      </c>
      <c r="Y1" s="19" t="s">
        <v>133</v>
      </c>
      <c r="Z1" s="19" t="s">
        <v>132</v>
      </c>
      <c r="AA1" s="19" t="s">
        <v>135</v>
      </c>
      <c r="AB1" s="19" t="s">
        <v>134</v>
      </c>
      <c r="AC1" s="19" t="s">
        <v>136</v>
      </c>
      <c r="AD1" s="19" t="s">
        <v>137</v>
      </c>
    </row>
    <row r="2" spans="1:30" s="9" customFormat="1" thickBot="1" x14ac:dyDescent="0.9">
      <c r="A2" s="10" t="s">
        <v>22</v>
      </c>
      <c r="B2" s="10" t="s">
        <v>25</v>
      </c>
      <c r="C2" s="10">
        <v>52.570999999999998</v>
      </c>
      <c r="D2" s="10">
        <v>0.16</v>
      </c>
      <c r="E2" s="11">
        <v>7633176</v>
      </c>
      <c r="F2" s="12">
        <v>0.05</v>
      </c>
      <c r="G2" s="12">
        <v>0.01</v>
      </c>
      <c r="H2" s="10">
        <v>22</v>
      </c>
      <c r="I2" s="10">
        <v>0</v>
      </c>
      <c r="J2" s="10">
        <v>0</v>
      </c>
      <c r="K2" s="10">
        <f t="shared" ref="K2:K36" si="0">D2/C2</f>
        <v>3.0435030720359136E-3</v>
      </c>
      <c r="L2" s="10">
        <v>1</v>
      </c>
      <c r="M2" s="10">
        <f t="shared" ref="M2:M33" si="1">(C2-D2/102)*E2*F2</f>
        <v>20063586.094329413</v>
      </c>
      <c r="N2" s="9">
        <f t="shared" ref="N2:N33" si="2">(C2-D2/102)*E2*F2*G2</f>
        <v>200635.86094329413</v>
      </c>
      <c r="O2" s="9">
        <f t="shared" ref="O2:O33" si="3">D2*E2*F2</f>
        <v>61065.407999999996</v>
      </c>
      <c r="P2" s="16">
        <f>O2</f>
        <v>61065.407999999996</v>
      </c>
      <c r="Q2" s="9">
        <f t="shared" ref="Q2:Q33" si="4">D2*E2*F2*G2</f>
        <v>610.65408000000002</v>
      </c>
      <c r="R2" s="16">
        <f>Q2</f>
        <v>610.65408000000002</v>
      </c>
      <c r="S2" s="9">
        <f t="shared" ref="S2:S33" si="5">H2*E2*F2</f>
        <v>8396493.5999999996</v>
      </c>
      <c r="T2" s="16">
        <f>S2</f>
        <v>8396493.5999999996</v>
      </c>
      <c r="U2" s="9">
        <f t="shared" ref="U2:U33" si="6">E2*F2*G2*H2</f>
        <v>83964.936000000016</v>
      </c>
      <c r="V2" s="16">
        <f>U2</f>
        <v>83964.936000000016</v>
      </c>
      <c r="W2" s="9">
        <f t="shared" ref="W2:W33" si="7">E2*F2*I2</f>
        <v>0</v>
      </c>
      <c r="X2" s="9">
        <f t="shared" ref="X2:X33" si="8">E2*F2*G2*I2</f>
        <v>0</v>
      </c>
      <c r="Y2" s="9">
        <f t="shared" ref="Y2:Y33" si="9">E2*F2*J2</f>
        <v>0</v>
      </c>
      <c r="Z2" s="9">
        <f t="shared" ref="Z2:Z33" si="10">E2*F2*G2*J2</f>
        <v>0</v>
      </c>
      <c r="AA2" s="16">
        <f>W2</f>
        <v>0</v>
      </c>
      <c r="AB2" s="16">
        <f>X2</f>
        <v>0</v>
      </c>
      <c r="AC2" s="16">
        <f>Y2</f>
        <v>0</v>
      </c>
      <c r="AD2" s="16">
        <f>Z2</f>
        <v>0</v>
      </c>
    </row>
    <row r="3" spans="1:30" s="9" customFormat="1" thickBot="1" x14ac:dyDescent="0.9">
      <c r="A3" s="10" t="s">
        <v>72</v>
      </c>
      <c r="B3" s="10" t="s">
        <v>76</v>
      </c>
      <c r="C3" s="10">
        <v>20.49</v>
      </c>
      <c r="D3" s="10">
        <v>27.09</v>
      </c>
      <c r="E3" s="11">
        <v>90657</v>
      </c>
      <c r="F3" s="12">
        <v>1</v>
      </c>
      <c r="G3" s="12">
        <v>0.85</v>
      </c>
      <c r="H3" s="10">
        <v>12.4</v>
      </c>
      <c r="I3" s="10">
        <v>9</v>
      </c>
      <c r="J3" s="10">
        <v>13</v>
      </c>
      <c r="K3" s="10">
        <f t="shared" si="0"/>
        <v>1.3221083455344071</v>
      </c>
      <c r="L3" s="10">
        <v>2</v>
      </c>
      <c r="M3" s="10">
        <f t="shared" si="1"/>
        <v>1833484.497352941</v>
      </c>
      <c r="N3" s="9">
        <f t="shared" si="2"/>
        <v>1558461.8227499998</v>
      </c>
      <c r="O3" s="9">
        <f t="shared" si="3"/>
        <v>2455898.13</v>
      </c>
      <c r="P3" s="16">
        <f>SUM($O$2:O3)</f>
        <v>2516963.5379999997</v>
      </c>
      <c r="Q3" s="9">
        <f t="shared" si="4"/>
        <v>2087513.4104999998</v>
      </c>
      <c r="R3" s="16">
        <f>SUM($Q$2:Q3)</f>
        <v>2088124.0645799998</v>
      </c>
      <c r="S3" s="9">
        <f t="shared" si="5"/>
        <v>1124146.8</v>
      </c>
      <c r="T3" s="16">
        <f>SUM($S$2:S3)</f>
        <v>9520640.4000000004</v>
      </c>
      <c r="U3" s="9">
        <f t="shared" si="6"/>
        <v>955524.78</v>
      </c>
      <c r="V3" s="16">
        <f>SUM($U$2:U3)</f>
        <v>1039489.716</v>
      </c>
      <c r="W3" s="9">
        <f t="shared" si="7"/>
        <v>815913</v>
      </c>
      <c r="X3" s="9">
        <f t="shared" si="8"/>
        <v>693526.04999999993</v>
      </c>
      <c r="Y3" s="9">
        <f t="shared" si="9"/>
        <v>1178541</v>
      </c>
      <c r="Z3" s="9">
        <f t="shared" si="10"/>
        <v>1001759.85</v>
      </c>
      <c r="AA3" s="16">
        <f>SUM($W$2:W3)</f>
        <v>815913</v>
      </c>
      <c r="AB3" s="16">
        <f>SUM($X$2:X3)</f>
        <v>693526.04999999993</v>
      </c>
      <c r="AC3" s="16">
        <f>SUM($Y$2:Y3)</f>
        <v>1178541</v>
      </c>
      <c r="AD3" s="16">
        <f>SUM($Z$2:Z3)</f>
        <v>1001759.85</v>
      </c>
    </row>
    <row r="4" spans="1:30" s="9" customFormat="1" thickBot="1" x14ac:dyDescent="0.9">
      <c r="A4" s="10" t="s">
        <v>49</v>
      </c>
      <c r="B4" s="10" t="s">
        <v>57</v>
      </c>
      <c r="C4" s="13">
        <v>15850.903</v>
      </c>
      <c r="D4" s="10">
        <v>40343.46</v>
      </c>
      <c r="E4" s="11">
        <v>38192</v>
      </c>
      <c r="F4" s="12">
        <v>1</v>
      </c>
      <c r="G4" s="12">
        <v>0.71</v>
      </c>
      <c r="H4" s="10">
        <v>0</v>
      </c>
      <c r="I4" s="10">
        <v>0</v>
      </c>
      <c r="J4" s="10">
        <v>0</v>
      </c>
      <c r="K4" s="10">
        <f t="shared" si="0"/>
        <v>2.545183703414247</v>
      </c>
      <c r="L4" s="10">
        <v>3</v>
      </c>
      <c r="M4" s="10">
        <f t="shared" si="1"/>
        <v>590271830.27482355</v>
      </c>
      <c r="N4" s="9">
        <f t="shared" si="2"/>
        <v>419092999.4951247</v>
      </c>
      <c r="O4" s="9">
        <f t="shared" si="3"/>
        <v>1540797424.3199999</v>
      </c>
      <c r="P4" s="16">
        <f>SUM($O$2:O4)</f>
        <v>1543314387.858</v>
      </c>
      <c r="Q4" s="9">
        <f t="shared" si="4"/>
        <v>1093966171.2672</v>
      </c>
      <c r="R4" s="16">
        <f>SUM($Q$2:Q4)</f>
        <v>1096054295.33178</v>
      </c>
      <c r="S4" s="9">
        <f t="shared" si="5"/>
        <v>0</v>
      </c>
      <c r="T4" s="16">
        <f>SUM($S$2:S4)</f>
        <v>9520640.4000000004</v>
      </c>
      <c r="U4" s="9">
        <f t="shared" si="6"/>
        <v>0</v>
      </c>
      <c r="V4" s="16">
        <f>SUM($U$2:U4)</f>
        <v>1039489.716</v>
      </c>
      <c r="W4" s="9">
        <f t="shared" si="7"/>
        <v>0</v>
      </c>
      <c r="X4" s="9">
        <f t="shared" si="8"/>
        <v>0</v>
      </c>
      <c r="Y4" s="9">
        <f t="shared" si="9"/>
        <v>0</v>
      </c>
      <c r="Z4" s="9">
        <f t="shared" si="10"/>
        <v>0</v>
      </c>
      <c r="AA4" s="16">
        <f>SUM($W$2:W4)</f>
        <v>815913</v>
      </c>
      <c r="AB4" s="16">
        <f>SUM($X$2:X4)</f>
        <v>693526.04999999993</v>
      </c>
      <c r="AC4" s="16">
        <f>SUM($Y$2:Y4)</f>
        <v>1178541</v>
      </c>
      <c r="AD4" s="16">
        <f>SUM($Z$2:Z4)</f>
        <v>1001759.85</v>
      </c>
    </row>
    <row r="5" spans="1:30" s="9" customFormat="1" thickBot="1" x14ac:dyDescent="0.9">
      <c r="A5" s="10" t="s">
        <v>35</v>
      </c>
      <c r="B5" s="10" t="s">
        <v>38</v>
      </c>
      <c r="C5" s="10">
        <v>6.0000000000000001E-3</v>
      </c>
      <c r="D5" s="10">
        <v>0.02</v>
      </c>
      <c r="E5" s="11">
        <v>516770</v>
      </c>
      <c r="F5" s="12">
        <v>1</v>
      </c>
      <c r="G5" s="12">
        <v>0.9</v>
      </c>
      <c r="H5" s="10">
        <v>0.78</v>
      </c>
      <c r="I5" s="10">
        <v>0</v>
      </c>
      <c r="J5" s="10">
        <v>1</v>
      </c>
      <c r="K5" s="10">
        <f t="shared" si="0"/>
        <v>3.3333333333333335</v>
      </c>
      <c r="L5" s="10">
        <v>4</v>
      </c>
      <c r="M5" s="10">
        <f t="shared" si="1"/>
        <v>2999.2925490196076</v>
      </c>
      <c r="N5" s="9">
        <f t="shared" si="2"/>
        <v>2699.363294117647</v>
      </c>
      <c r="O5" s="9">
        <f t="shared" si="3"/>
        <v>10335.4</v>
      </c>
      <c r="P5" s="16">
        <f>SUM($O$2:O5)</f>
        <v>1543324723.2580001</v>
      </c>
      <c r="Q5" s="9">
        <f t="shared" si="4"/>
        <v>9301.86</v>
      </c>
      <c r="R5" s="16">
        <f>SUM($Q$2:Q5)</f>
        <v>1096063597.1917799</v>
      </c>
      <c r="S5" s="9">
        <f t="shared" si="5"/>
        <v>403080.60000000003</v>
      </c>
      <c r="T5" s="16">
        <f>SUM($S$2:S5)</f>
        <v>9923721</v>
      </c>
      <c r="U5" s="9">
        <f t="shared" si="6"/>
        <v>362772.54000000004</v>
      </c>
      <c r="V5" s="16">
        <f>SUM($U$2:U5)</f>
        <v>1402262.2560000001</v>
      </c>
      <c r="W5" s="9">
        <f t="shared" si="7"/>
        <v>0</v>
      </c>
      <c r="X5" s="9">
        <f t="shared" si="8"/>
        <v>0</v>
      </c>
      <c r="Y5" s="9">
        <f t="shared" si="9"/>
        <v>516770</v>
      </c>
      <c r="Z5" s="9">
        <f t="shared" si="10"/>
        <v>465093</v>
      </c>
      <c r="AA5" s="16">
        <f>SUM($W$2:W5)</f>
        <v>815913</v>
      </c>
      <c r="AB5" s="16">
        <f>SUM($X$2:X5)</f>
        <v>693526.04999999993</v>
      </c>
      <c r="AC5" s="16">
        <f>SUM($Y$2:Y5)</f>
        <v>1695311</v>
      </c>
      <c r="AD5" s="16">
        <f>SUM($Z$2:Z5)</f>
        <v>1466852.85</v>
      </c>
    </row>
    <row r="6" spans="1:30" s="9" customFormat="1" thickBot="1" x14ac:dyDescent="0.9">
      <c r="A6" s="10" t="s">
        <v>72</v>
      </c>
      <c r="B6" s="10" t="s">
        <v>73</v>
      </c>
      <c r="C6" s="10">
        <v>72.980999999999995</v>
      </c>
      <c r="D6" s="10">
        <v>362.33</v>
      </c>
      <c r="E6" s="11">
        <v>27880</v>
      </c>
      <c r="F6" s="12">
        <v>1</v>
      </c>
      <c r="G6" s="12">
        <v>0.85</v>
      </c>
      <c r="H6" s="10">
        <v>41.05</v>
      </c>
      <c r="I6" s="10">
        <v>9</v>
      </c>
      <c r="J6" s="10">
        <v>13</v>
      </c>
      <c r="K6" s="10">
        <f t="shared" si="0"/>
        <v>4.9647168441101108</v>
      </c>
      <c r="L6" s="10">
        <v>5</v>
      </c>
      <c r="M6" s="10">
        <f t="shared" si="1"/>
        <v>1935673.4133333333</v>
      </c>
      <c r="N6" s="9">
        <f t="shared" si="2"/>
        <v>1645322.4013333332</v>
      </c>
      <c r="O6" s="9">
        <f t="shared" si="3"/>
        <v>10101760.4</v>
      </c>
      <c r="P6" s="16">
        <f>SUM($O$2:O6)</f>
        <v>1553426483.6580002</v>
      </c>
      <c r="Q6" s="9">
        <f t="shared" si="4"/>
        <v>8586496.3399999999</v>
      </c>
      <c r="R6" s="16">
        <f>SUM($Q$2:Q6)</f>
        <v>1104650093.5317798</v>
      </c>
      <c r="S6" s="9">
        <f t="shared" si="5"/>
        <v>1144474</v>
      </c>
      <c r="T6" s="16">
        <f>SUM($S$2:S6)</f>
        <v>11068195</v>
      </c>
      <c r="U6" s="9">
        <f t="shared" si="6"/>
        <v>972802.89999999991</v>
      </c>
      <c r="V6" s="16">
        <f>SUM($U$2:U6)</f>
        <v>2375065.156</v>
      </c>
      <c r="W6" s="9">
        <f t="shared" si="7"/>
        <v>250920</v>
      </c>
      <c r="X6" s="9">
        <f t="shared" si="8"/>
        <v>213282</v>
      </c>
      <c r="Y6" s="9">
        <f t="shared" si="9"/>
        <v>362440</v>
      </c>
      <c r="Z6" s="9">
        <f t="shared" si="10"/>
        <v>308074</v>
      </c>
      <c r="AA6" s="16">
        <f>SUM($W$2:W6)</f>
        <v>1066833</v>
      </c>
      <c r="AB6" s="16">
        <f>SUM($X$2:X6)</f>
        <v>906808.04999999993</v>
      </c>
      <c r="AC6" s="16">
        <f>SUM($Y$2:Y6)</f>
        <v>2057751</v>
      </c>
      <c r="AD6" s="16">
        <f>SUM($Z$2:Z6)</f>
        <v>1774926.85</v>
      </c>
    </row>
    <row r="7" spans="1:30" s="9" customFormat="1" thickBot="1" x14ac:dyDescent="0.9">
      <c r="A7" s="10" t="s">
        <v>7</v>
      </c>
      <c r="B7" s="10" t="s">
        <v>20</v>
      </c>
      <c r="C7" s="10">
        <v>8.1000000000000003E-2</v>
      </c>
      <c r="D7" s="10">
        <v>0.43</v>
      </c>
      <c r="E7" s="11">
        <v>1007295</v>
      </c>
      <c r="F7" s="12">
        <v>1</v>
      </c>
      <c r="G7" s="12">
        <v>1</v>
      </c>
      <c r="H7" s="10">
        <v>0.39</v>
      </c>
      <c r="I7" s="10">
        <v>0</v>
      </c>
      <c r="J7" s="10">
        <v>1</v>
      </c>
      <c r="K7" s="10">
        <f t="shared" si="0"/>
        <v>5.3086419753086416</v>
      </c>
      <c r="L7" s="10">
        <v>6</v>
      </c>
      <c r="M7" s="10">
        <f t="shared" si="1"/>
        <v>77344.455294117652</v>
      </c>
      <c r="N7" s="9">
        <f t="shared" si="2"/>
        <v>77344.455294117652</v>
      </c>
      <c r="O7" s="9">
        <f t="shared" si="3"/>
        <v>433136.85</v>
      </c>
      <c r="P7" s="16">
        <f>SUM($O$2:O7)</f>
        <v>1553859620.5080001</v>
      </c>
      <c r="Q7" s="9">
        <f t="shared" si="4"/>
        <v>433136.85</v>
      </c>
      <c r="R7" s="16">
        <f>SUM($Q$2:Q7)</f>
        <v>1105083230.3817797</v>
      </c>
      <c r="S7" s="9">
        <f t="shared" si="5"/>
        <v>392845.05</v>
      </c>
      <c r="T7" s="16">
        <f>SUM($S$2:S7)</f>
        <v>11461040.050000001</v>
      </c>
      <c r="U7" s="9">
        <f t="shared" si="6"/>
        <v>392845.05</v>
      </c>
      <c r="V7" s="16">
        <f>SUM($U$2:U7)</f>
        <v>2767910.2059999998</v>
      </c>
      <c r="W7" s="9">
        <f t="shared" si="7"/>
        <v>0</v>
      </c>
      <c r="X7" s="9">
        <f t="shared" si="8"/>
        <v>0</v>
      </c>
      <c r="Y7" s="9">
        <f t="shared" si="9"/>
        <v>1007295</v>
      </c>
      <c r="Z7" s="9">
        <f t="shared" si="10"/>
        <v>1007295</v>
      </c>
      <c r="AA7" s="16">
        <f>SUM($W$2:W7)</f>
        <v>1066833</v>
      </c>
      <c r="AB7" s="16">
        <f>SUM($X$2:X7)</f>
        <v>906808.04999999993</v>
      </c>
      <c r="AC7" s="16">
        <f>SUM($Y$2:Y7)</f>
        <v>3065046</v>
      </c>
      <c r="AD7" s="16">
        <f>SUM($Z$2:Z7)</f>
        <v>2782221.85</v>
      </c>
    </row>
    <row r="8" spans="1:30" s="9" customFormat="1" thickBot="1" x14ac:dyDescent="0.9">
      <c r="A8" s="10" t="s">
        <v>44</v>
      </c>
      <c r="B8" s="10" t="s">
        <v>45</v>
      </c>
      <c r="C8" s="10">
        <v>0.70699999999999996</v>
      </c>
      <c r="D8" s="10">
        <v>3.98</v>
      </c>
      <c r="E8" s="11">
        <v>2153207</v>
      </c>
      <c r="F8" s="12">
        <v>0</v>
      </c>
      <c r="G8" s="12">
        <v>1</v>
      </c>
      <c r="H8" s="10">
        <v>14.18</v>
      </c>
      <c r="I8" s="10">
        <v>11</v>
      </c>
      <c r="J8" s="10">
        <v>7</v>
      </c>
      <c r="K8" s="10">
        <f t="shared" si="0"/>
        <v>5.6294200848656297</v>
      </c>
      <c r="L8" s="10">
        <v>7</v>
      </c>
      <c r="M8" s="10">
        <f t="shared" si="1"/>
        <v>0</v>
      </c>
      <c r="N8" s="9">
        <f t="shared" si="2"/>
        <v>0</v>
      </c>
      <c r="O8" s="9">
        <f t="shared" si="3"/>
        <v>0</v>
      </c>
      <c r="P8" s="16">
        <f>SUM($O$2:O8)</f>
        <v>1553859620.5080001</v>
      </c>
      <c r="Q8" s="9">
        <f t="shared" si="4"/>
        <v>0</v>
      </c>
      <c r="R8" s="16">
        <f>SUM($Q$2:Q8)</f>
        <v>1105083230.3817797</v>
      </c>
      <c r="S8" s="9">
        <f t="shared" si="5"/>
        <v>0</v>
      </c>
      <c r="T8" s="16">
        <f>SUM($S$2:S8)</f>
        <v>11461040.050000001</v>
      </c>
      <c r="U8" s="9">
        <f t="shared" si="6"/>
        <v>0</v>
      </c>
      <c r="V8" s="16">
        <f>SUM($U$2:U8)</f>
        <v>2767910.2059999998</v>
      </c>
      <c r="W8" s="9">
        <f t="shared" si="7"/>
        <v>0</v>
      </c>
      <c r="X8" s="9">
        <f t="shared" si="8"/>
        <v>0</v>
      </c>
      <c r="Y8" s="9">
        <f t="shared" si="9"/>
        <v>0</v>
      </c>
      <c r="Z8" s="9">
        <f t="shared" si="10"/>
        <v>0</v>
      </c>
      <c r="AA8" s="16">
        <f>SUM($W$2:W8)</f>
        <v>1066833</v>
      </c>
      <c r="AB8" s="16">
        <f>SUM($X$2:X8)</f>
        <v>906808.04999999993</v>
      </c>
      <c r="AC8" s="16">
        <f>SUM($Y$2:Y8)</f>
        <v>3065046</v>
      </c>
      <c r="AD8" s="16">
        <f>SUM($Z$2:Z8)</f>
        <v>2782221.85</v>
      </c>
    </row>
    <row r="9" spans="1:30" s="9" customFormat="1" thickBot="1" x14ac:dyDescent="0.9">
      <c r="A9" s="10" t="s">
        <v>72</v>
      </c>
      <c r="B9" s="10" t="s">
        <v>78</v>
      </c>
      <c r="C9" s="10">
        <v>75.349999999999994</v>
      </c>
      <c r="D9" s="10">
        <v>505</v>
      </c>
      <c r="E9" s="10">
        <v>90657</v>
      </c>
      <c r="F9" s="12">
        <v>1</v>
      </c>
      <c r="G9" s="12">
        <v>0.27</v>
      </c>
      <c r="H9" s="10">
        <v>17.64</v>
      </c>
      <c r="I9" s="10">
        <v>20</v>
      </c>
      <c r="J9" s="10">
        <v>5</v>
      </c>
      <c r="K9" s="10">
        <f t="shared" si="0"/>
        <v>6.7020570670205712</v>
      </c>
      <c r="L9" s="10">
        <v>8</v>
      </c>
      <c r="M9" s="10">
        <f t="shared" si="1"/>
        <v>6382163.9205882344</v>
      </c>
      <c r="N9" s="9">
        <f t="shared" si="2"/>
        <v>1723184.2585588235</v>
      </c>
      <c r="O9" s="9">
        <f t="shared" si="3"/>
        <v>45781785</v>
      </c>
      <c r="P9" s="16">
        <f>SUM($O$2:O9)</f>
        <v>1599641405.5080001</v>
      </c>
      <c r="Q9" s="9">
        <f t="shared" si="4"/>
        <v>12361081.950000001</v>
      </c>
      <c r="R9" s="16">
        <f>SUM($Q$2:Q9)</f>
        <v>1117444312.3317797</v>
      </c>
      <c r="S9" s="9">
        <f t="shared" si="5"/>
        <v>1599189.48</v>
      </c>
      <c r="T9" s="16">
        <f>SUM($S$2:S9)</f>
        <v>13060229.530000001</v>
      </c>
      <c r="U9" s="9">
        <f t="shared" si="6"/>
        <v>431781.15960000007</v>
      </c>
      <c r="V9" s="16">
        <f>SUM($U$2:U9)</f>
        <v>3199691.3655999997</v>
      </c>
      <c r="W9" s="9">
        <f t="shared" si="7"/>
        <v>1813140</v>
      </c>
      <c r="X9" s="9">
        <f t="shared" si="8"/>
        <v>489547.80000000005</v>
      </c>
      <c r="Y9" s="9">
        <f t="shared" si="9"/>
        <v>453285</v>
      </c>
      <c r="Z9" s="9">
        <f t="shared" si="10"/>
        <v>122386.95000000001</v>
      </c>
      <c r="AA9" s="16">
        <f>SUM($W$2:W9)</f>
        <v>2879973</v>
      </c>
      <c r="AB9" s="16">
        <f>SUM($X$2:X9)</f>
        <v>1396355.85</v>
      </c>
      <c r="AC9" s="16">
        <f>SUM($Y$2:Y9)</f>
        <v>3518331</v>
      </c>
      <c r="AD9" s="16">
        <f>SUM($Z$2:Z9)</f>
        <v>2904608.8000000003</v>
      </c>
    </row>
    <row r="10" spans="1:30" s="9" customFormat="1" thickBot="1" x14ac:dyDescent="0.9">
      <c r="A10" s="10" t="s">
        <v>7</v>
      </c>
      <c r="B10" s="10" t="s">
        <v>21</v>
      </c>
      <c r="C10" s="10">
        <v>1.92</v>
      </c>
      <c r="D10" s="10">
        <v>20.309999999999999</v>
      </c>
      <c r="E10" s="11">
        <v>1007295</v>
      </c>
      <c r="F10" s="12">
        <v>1</v>
      </c>
      <c r="G10" s="12">
        <v>0.85</v>
      </c>
      <c r="H10" s="10">
        <v>0.24</v>
      </c>
      <c r="I10" s="10">
        <v>0</v>
      </c>
      <c r="J10" s="10">
        <v>1</v>
      </c>
      <c r="K10" s="10">
        <f t="shared" si="0"/>
        <v>10.578125</v>
      </c>
      <c r="L10" s="10">
        <v>9</v>
      </c>
      <c r="M10" s="10">
        <f t="shared" si="1"/>
        <v>1733436.1897058822</v>
      </c>
      <c r="N10" s="9">
        <f t="shared" si="2"/>
        <v>1473420.7612499997</v>
      </c>
      <c r="O10" s="9">
        <f t="shared" si="3"/>
        <v>20458161.449999999</v>
      </c>
      <c r="P10" s="16">
        <f>SUM($O$2:O10)</f>
        <v>1620099566.9580002</v>
      </c>
      <c r="Q10" s="9">
        <f t="shared" si="4"/>
        <v>17389437.232499998</v>
      </c>
      <c r="R10" s="16">
        <f>SUM($Q$2:Q10)</f>
        <v>1134833749.5642798</v>
      </c>
      <c r="S10" s="9">
        <f t="shared" si="5"/>
        <v>241750.8</v>
      </c>
      <c r="T10" s="16">
        <f>SUM($S$2:S10)</f>
        <v>13301980.330000002</v>
      </c>
      <c r="U10" s="9">
        <f t="shared" si="6"/>
        <v>205488.18</v>
      </c>
      <c r="V10" s="16">
        <f>SUM($U$2:U10)</f>
        <v>3405179.5455999998</v>
      </c>
      <c r="W10" s="9">
        <f t="shared" si="7"/>
        <v>0</v>
      </c>
      <c r="X10" s="9">
        <f t="shared" si="8"/>
        <v>0</v>
      </c>
      <c r="Y10" s="9">
        <f t="shared" si="9"/>
        <v>1007295</v>
      </c>
      <c r="Z10" s="9">
        <f t="shared" si="10"/>
        <v>856200.75</v>
      </c>
      <c r="AA10" s="16">
        <f>SUM($W$2:W10)</f>
        <v>2879973</v>
      </c>
      <c r="AB10" s="16">
        <f>SUM($X$2:X10)</f>
        <v>1396355.85</v>
      </c>
      <c r="AC10" s="16">
        <f>SUM($Y$2:Y10)</f>
        <v>4525626</v>
      </c>
      <c r="AD10" s="16">
        <f>SUM($Z$2:Z10)</f>
        <v>3760809.5500000003</v>
      </c>
    </row>
    <row r="11" spans="1:30" s="9" customFormat="1" thickBot="1" x14ac:dyDescent="0.9">
      <c r="A11" s="10" t="s">
        <v>49</v>
      </c>
      <c r="B11" s="10" t="s">
        <v>55</v>
      </c>
      <c r="C11" s="10">
        <v>17.815000000000001</v>
      </c>
      <c r="D11" s="10">
        <v>348.9</v>
      </c>
      <c r="E11" s="11">
        <v>1676971</v>
      </c>
      <c r="F11" s="12">
        <v>1</v>
      </c>
      <c r="G11" s="12">
        <v>0.7</v>
      </c>
      <c r="H11" s="10">
        <v>3.91</v>
      </c>
      <c r="I11" s="10">
        <v>5</v>
      </c>
      <c r="J11" s="10">
        <v>10</v>
      </c>
      <c r="K11" s="10">
        <f t="shared" si="0"/>
        <v>19.584619702497893</v>
      </c>
      <c r="L11" s="10">
        <v>10</v>
      </c>
      <c r="M11" s="10">
        <f t="shared" si="1"/>
        <v>24139011.091470592</v>
      </c>
      <c r="N11" s="9">
        <f t="shared" si="2"/>
        <v>16897307.764029413</v>
      </c>
      <c r="O11" s="9">
        <f t="shared" si="3"/>
        <v>585095181.89999998</v>
      </c>
      <c r="P11" s="16">
        <f>SUM($O$2:O11)</f>
        <v>2205194748.8580003</v>
      </c>
      <c r="Q11" s="9">
        <f t="shared" si="4"/>
        <v>409566627.32999998</v>
      </c>
      <c r="R11" s="16">
        <f>SUM($Q$2:Q11)</f>
        <v>1544400376.8942797</v>
      </c>
      <c r="S11" s="9">
        <f t="shared" si="5"/>
        <v>6556956.6100000003</v>
      </c>
      <c r="T11" s="16">
        <f>SUM($S$2:S11)</f>
        <v>19858936.940000001</v>
      </c>
      <c r="U11" s="9">
        <f t="shared" si="6"/>
        <v>4589869.6270000003</v>
      </c>
      <c r="V11" s="16">
        <f>SUM($U$2:U11)</f>
        <v>7995049.1726000002</v>
      </c>
      <c r="W11" s="9">
        <f t="shared" si="7"/>
        <v>8384855</v>
      </c>
      <c r="X11" s="9">
        <f t="shared" si="8"/>
        <v>5869398.5</v>
      </c>
      <c r="Y11" s="9">
        <f t="shared" si="9"/>
        <v>16769710</v>
      </c>
      <c r="Z11" s="9">
        <f t="shared" si="10"/>
        <v>11738797</v>
      </c>
      <c r="AA11" s="16">
        <f>SUM($W$2:W11)</f>
        <v>11264828</v>
      </c>
      <c r="AB11" s="16">
        <f>SUM($X$2:X11)</f>
        <v>7265754.3499999996</v>
      </c>
      <c r="AC11" s="16">
        <f>SUM($Y$2:Y11)</f>
        <v>21295336</v>
      </c>
      <c r="AD11" s="16">
        <f>SUM($Z$2:Z11)</f>
        <v>15499606.550000001</v>
      </c>
    </row>
    <row r="12" spans="1:30" s="9" customFormat="1" thickBot="1" x14ac:dyDescent="0.9">
      <c r="A12" s="10" t="s">
        <v>7</v>
      </c>
      <c r="B12" s="10" t="s">
        <v>15</v>
      </c>
      <c r="C12" s="10">
        <v>0.13100000000000001</v>
      </c>
      <c r="D12" s="10">
        <v>2.97</v>
      </c>
      <c r="E12" s="11">
        <v>1007295</v>
      </c>
      <c r="F12" s="12">
        <v>0.02</v>
      </c>
      <c r="G12" s="12">
        <v>0.42</v>
      </c>
      <c r="H12" s="10">
        <v>9.34</v>
      </c>
      <c r="I12" s="10">
        <v>60</v>
      </c>
      <c r="J12" s="10">
        <v>152</v>
      </c>
      <c r="K12" s="10">
        <f t="shared" si="0"/>
        <v>22.671755725190842</v>
      </c>
      <c r="L12" s="10">
        <v>11</v>
      </c>
      <c r="M12" s="10">
        <f t="shared" si="1"/>
        <v>2052.511694117647</v>
      </c>
      <c r="N12" s="9">
        <f t="shared" si="2"/>
        <v>862.0549115294117</v>
      </c>
      <c r="O12" s="9">
        <f t="shared" si="3"/>
        <v>59833.323000000011</v>
      </c>
      <c r="P12" s="16">
        <f>SUM($O$2:O12)</f>
        <v>2205254582.1810002</v>
      </c>
      <c r="Q12" s="9">
        <f t="shared" si="4"/>
        <v>25129.995660000004</v>
      </c>
      <c r="R12" s="16">
        <f>SUM($Q$2:Q12)</f>
        <v>1544425506.8899398</v>
      </c>
      <c r="S12" s="9">
        <f t="shared" si="5"/>
        <v>188162.70600000001</v>
      </c>
      <c r="T12" s="16">
        <f>SUM($S$2:S12)</f>
        <v>20047099.646000002</v>
      </c>
      <c r="U12" s="9">
        <f t="shared" si="6"/>
        <v>79028.336519999997</v>
      </c>
      <c r="V12" s="16">
        <f>SUM($U$2:U12)</f>
        <v>8074077.5091200005</v>
      </c>
      <c r="W12" s="9">
        <f t="shared" si="7"/>
        <v>1208754</v>
      </c>
      <c r="X12" s="9">
        <f t="shared" si="8"/>
        <v>507676.68</v>
      </c>
      <c r="Y12" s="9">
        <f t="shared" si="9"/>
        <v>3062176.8000000003</v>
      </c>
      <c r="Z12" s="9">
        <f t="shared" si="10"/>
        <v>1286114.2560000001</v>
      </c>
      <c r="AA12" s="16">
        <f>SUM($W$2:W12)</f>
        <v>12473582</v>
      </c>
      <c r="AB12" s="16">
        <f>SUM($X$2:X12)</f>
        <v>7773431.0299999993</v>
      </c>
      <c r="AC12" s="16">
        <f>SUM($Y$2:Y12)</f>
        <v>24357512.800000001</v>
      </c>
      <c r="AD12" s="16">
        <f>SUM($Z$2:Z12)</f>
        <v>16785720.806000002</v>
      </c>
    </row>
    <row r="13" spans="1:30" s="9" customFormat="1" thickBot="1" x14ac:dyDescent="0.9">
      <c r="A13" s="10" t="s">
        <v>44</v>
      </c>
      <c r="B13" s="10" t="s">
        <v>48</v>
      </c>
      <c r="C13" s="10">
        <v>7.8E-2</v>
      </c>
      <c r="D13" s="10">
        <v>1.81</v>
      </c>
      <c r="E13" s="11">
        <v>18633011</v>
      </c>
      <c r="F13" s="12">
        <v>0.15</v>
      </c>
      <c r="G13" s="12">
        <v>1</v>
      </c>
      <c r="H13" s="10">
        <v>2.8</v>
      </c>
      <c r="I13" s="10">
        <v>9.5</v>
      </c>
      <c r="J13" s="10">
        <v>5</v>
      </c>
      <c r="K13" s="10">
        <f t="shared" si="0"/>
        <v>23.205128205128204</v>
      </c>
      <c r="L13" s="10">
        <v>12</v>
      </c>
      <c r="M13" s="10">
        <f t="shared" si="1"/>
        <v>168409.53765588233</v>
      </c>
      <c r="N13" s="9">
        <f t="shared" si="2"/>
        <v>168409.53765588233</v>
      </c>
      <c r="O13" s="9">
        <f t="shared" si="3"/>
        <v>5058862.4865000006</v>
      </c>
      <c r="P13" s="16">
        <f>SUM($O$2:O13)</f>
        <v>2210313444.6675</v>
      </c>
      <c r="Q13" s="9">
        <f t="shared" si="4"/>
        <v>5058862.4865000006</v>
      </c>
      <c r="R13" s="16">
        <f>SUM($Q$2:Q13)</f>
        <v>1549484369.3764398</v>
      </c>
      <c r="S13" s="9">
        <f t="shared" si="5"/>
        <v>7825864.6199999992</v>
      </c>
      <c r="T13" s="16">
        <f>SUM($S$2:S13)</f>
        <v>27872964.266000003</v>
      </c>
      <c r="U13" s="9">
        <f t="shared" si="6"/>
        <v>7825864.6199999992</v>
      </c>
      <c r="V13" s="16">
        <f>SUM($U$2:U13)</f>
        <v>15899942.12912</v>
      </c>
      <c r="W13" s="9">
        <f t="shared" si="7"/>
        <v>26552040.675000001</v>
      </c>
      <c r="X13" s="9">
        <f t="shared" si="8"/>
        <v>26552040.675000001</v>
      </c>
      <c r="Y13" s="9">
        <f t="shared" si="9"/>
        <v>13974758.25</v>
      </c>
      <c r="Z13" s="9">
        <f t="shared" si="10"/>
        <v>13974758.25</v>
      </c>
      <c r="AA13" s="16">
        <f>SUM($W$2:W13)</f>
        <v>39025622.674999997</v>
      </c>
      <c r="AB13" s="16">
        <f>SUM($X$2:X13)</f>
        <v>34325471.704999998</v>
      </c>
      <c r="AC13" s="16">
        <f>SUM($Y$2:Y13)</f>
        <v>38332271.049999997</v>
      </c>
      <c r="AD13" s="16">
        <f>SUM($Z$2:Z13)</f>
        <v>30760479.056000002</v>
      </c>
    </row>
    <row r="14" spans="1:30" s="9" customFormat="1" thickBot="1" x14ac:dyDescent="0.9">
      <c r="A14" s="10" t="s">
        <v>7</v>
      </c>
      <c r="B14" s="10" t="s">
        <v>11</v>
      </c>
      <c r="C14" s="10">
        <v>3.0680000000000001</v>
      </c>
      <c r="D14" s="10">
        <v>76.510000000000005</v>
      </c>
      <c r="E14" s="11">
        <v>1007295</v>
      </c>
      <c r="F14" s="12">
        <v>0.85</v>
      </c>
      <c r="G14" s="12">
        <v>0.76</v>
      </c>
      <c r="H14" s="10">
        <v>2.48</v>
      </c>
      <c r="I14" s="10">
        <v>0</v>
      </c>
      <c r="J14" s="10">
        <v>135.69999999999999</v>
      </c>
      <c r="K14" s="10">
        <f t="shared" si="0"/>
        <v>24.938070404172102</v>
      </c>
      <c r="L14" s="10">
        <v>13</v>
      </c>
      <c r="M14" s="10">
        <f t="shared" si="1"/>
        <v>1984589.3972500002</v>
      </c>
      <c r="N14" s="9">
        <f t="shared" si="2"/>
        <v>1508287.9419100001</v>
      </c>
      <c r="O14" s="9">
        <f t="shared" si="3"/>
        <v>65507919.3825</v>
      </c>
      <c r="P14" s="16">
        <f>SUM($O$2:O14)</f>
        <v>2275821364.0500002</v>
      </c>
      <c r="Q14" s="9">
        <f t="shared" si="4"/>
        <v>49786018.730700001</v>
      </c>
      <c r="R14" s="16">
        <f>SUM($Q$2:Q14)</f>
        <v>1599270388.1071398</v>
      </c>
      <c r="S14" s="9">
        <f t="shared" si="5"/>
        <v>2123377.86</v>
      </c>
      <c r="T14" s="16">
        <f>SUM($S$2:S14)</f>
        <v>29996342.126000002</v>
      </c>
      <c r="U14" s="9">
        <f t="shared" si="6"/>
        <v>1613767.1736000001</v>
      </c>
      <c r="V14" s="16">
        <f>SUM($U$2:U14)</f>
        <v>17513709.302719999</v>
      </c>
      <c r="W14" s="9">
        <f t="shared" si="7"/>
        <v>0</v>
      </c>
      <c r="X14" s="9">
        <f t="shared" si="8"/>
        <v>0</v>
      </c>
      <c r="Y14" s="9">
        <f t="shared" si="9"/>
        <v>116186441.77499999</v>
      </c>
      <c r="Z14" s="9">
        <f t="shared" si="10"/>
        <v>88301695.748999998</v>
      </c>
      <c r="AA14" s="16">
        <f>SUM($W$2:W14)</f>
        <v>39025622.674999997</v>
      </c>
      <c r="AB14" s="16">
        <f>SUM($X$2:X14)</f>
        <v>34325471.704999998</v>
      </c>
      <c r="AC14" s="16">
        <f>SUM($Y$2:Y14)</f>
        <v>154518712.82499999</v>
      </c>
      <c r="AD14" s="16">
        <f>SUM($Z$2:Z14)</f>
        <v>119062174.80500001</v>
      </c>
    </row>
    <row r="15" spans="1:30" s="9" customFormat="1" thickBot="1" x14ac:dyDescent="0.9">
      <c r="A15" s="10" t="s">
        <v>44</v>
      </c>
      <c r="B15" s="10" t="s">
        <v>47</v>
      </c>
      <c r="C15" s="10">
        <v>6.0000000000000001E-3</v>
      </c>
      <c r="D15" s="10">
        <v>0.15</v>
      </c>
      <c r="E15" s="11">
        <v>1007295</v>
      </c>
      <c r="F15" s="12">
        <v>1</v>
      </c>
      <c r="G15" s="12">
        <v>0.7</v>
      </c>
      <c r="H15" s="10">
        <v>3.29</v>
      </c>
      <c r="I15" s="10">
        <v>1</v>
      </c>
      <c r="J15" s="10">
        <v>15</v>
      </c>
      <c r="K15" s="10">
        <f t="shared" si="0"/>
        <v>25</v>
      </c>
      <c r="L15" s="10">
        <v>14</v>
      </c>
      <c r="M15" s="10">
        <f t="shared" si="1"/>
        <v>4562.4538235294121</v>
      </c>
      <c r="N15" s="9">
        <f t="shared" si="2"/>
        <v>3193.7176764705882</v>
      </c>
      <c r="O15" s="9">
        <f t="shared" si="3"/>
        <v>151094.25</v>
      </c>
      <c r="P15" s="16">
        <f>SUM($O$2:O15)</f>
        <v>2275972458.3000002</v>
      </c>
      <c r="Q15" s="9">
        <f t="shared" si="4"/>
        <v>105765.97499999999</v>
      </c>
      <c r="R15" s="16">
        <f>SUM($Q$2:Q15)</f>
        <v>1599376154.0821397</v>
      </c>
      <c r="S15" s="9">
        <f t="shared" si="5"/>
        <v>3314000.55</v>
      </c>
      <c r="T15" s="16">
        <f>SUM($S$2:S15)</f>
        <v>33310342.676000003</v>
      </c>
      <c r="U15" s="9">
        <f t="shared" si="6"/>
        <v>2319800.3850000002</v>
      </c>
      <c r="V15" s="16">
        <f>SUM($U$2:U15)</f>
        <v>19833509.687720001</v>
      </c>
      <c r="W15" s="9">
        <f t="shared" si="7"/>
        <v>1007295</v>
      </c>
      <c r="X15" s="9">
        <f t="shared" si="8"/>
        <v>705106.5</v>
      </c>
      <c r="Y15" s="9">
        <f t="shared" si="9"/>
        <v>15109425</v>
      </c>
      <c r="Z15" s="9">
        <f t="shared" si="10"/>
        <v>10576597.5</v>
      </c>
      <c r="AA15" s="16">
        <f>SUM($W$2:W15)</f>
        <v>40032917.674999997</v>
      </c>
      <c r="AB15" s="16">
        <f>SUM($X$2:X15)</f>
        <v>35030578.204999998</v>
      </c>
      <c r="AC15" s="16">
        <f>SUM($Y$2:Y15)</f>
        <v>169628137.82499999</v>
      </c>
      <c r="AD15" s="16">
        <f>SUM($Z$2:Z15)</f>
        <v>129638772.30500001</v>
      </c>
    </row>
    <row r="16" spans="1:30" s="9" customFormat="1" thickBot="1" x14ac:dyDescent="0.9">
      <c r="A16" s="10" t="s">
        <v>7</v>
      </c>
      <c r="B16" s="10" t="s">
        <v>10</v>
      </c>
      <c r="C16" s="10">
        <v>1.641</v>
      </c>
      <c r="D16" s="10">
        <v>46.95</v>
      </c>
      <c r="E16" s="11">
        <v>1007295</v>
      </c>
      <c r="F16" s="12">
        <v>1</v>
      </c>
      <c r="G16" s="12">
        <v>1</v>
      </c>
      <c r="H16" s="10">
        <v>42.8</v>
      </c>
      <c r="I16" s="10">
        <v>3</v>
      </c>
      <c r="J16" s="10">
        <v>60</v>
      </c>
      <c r="K16" s="10">
        <f t="shared" si="0"/>
        <v>28.610603290676419</v>
      </c>
      <c r="L16" s="10">
        <v>15</v>
      </c>
      <c r="M16" s="10">
        <f t="shared" si="1"/>
        <v>1189319.1317647058</v>
      </c>
      <c r="N16" s="9">
        <f t="shared" si="2"/>
        <v>1189319.1317647058</v>
      </c>
      <c r="O16" s="9">
        <f t="shared" si="3"/>
        <v>47292500.25</v>
      </c>
      <c r="P16" s="16">
        <f>SUM($O$2:O16)</f>
        <v>2323264958.5500002</v>
      </c>
      <c r="Q16" s="9">
        <f t="shared" si="4"/>
        <v>47292500.25</v>
      </c>
      <c r="R16" s="16">
        <f>SUM($Q$2:Q16)</f>
        <v>1646668654.3321397</v>
      </c>
      <c r="S16" s="9">
        <f t="shared" si="5"/>
        <v>43112226</v>
      </c>
      <c r="T16" s="16">
        <f>SUM($S$2:S16)</f>
        <v>76422568.675999999</v>
      </c>
      <c r="U16" s="9">
        <f t="shared" si="6"/>
        <v>43112226</v>
      </c>
      <c r="V16" s="16">
        <f>SUM($U$2:U16)</f>
        <v>62945735.687720001</v>
      </c>
      <c r="W16" s="9">
        <f t="shared" si="7"/>
        <v>3021885</v>
      </c>
      <c r="X16" s="9">
        <f t="shared" si="8"/>
        <v>3021885</v>
      </c>
      <c r="Y16" s="9">
        <f t="shared" si="9"/>
        <v>60437700</v>
      </c>
      <c r="Z16" s="9">
        <f t="shared" si="10"/>
        <v>60437700</v>
      </c>
      <c r="AA16" s="16">
        <f>SUM($W$2:W16)</f>
        <v>43054802.674999997</v>
      </c>
      <c r="AB16" s="16">
        <f>SUM($X$2:X16)</f>
        <v>38052463.204999998</v>
      </c>
      <c r="AC16" s="16">
        <f>SUM($Y$2:Y16)</f>
        <v>230065837.82499999</v>
      </c>
      <c r="AD16" s="16">
        <f>SUM($Z$2:Z16)</f>
        <v>190076472.30500001</v>
      </c>
    </row>
    <row r="17" spans="1:30" s="9" customFormat="1" thickBot="1" x14ac:dyDescent="0.9">
      <c r="A17" s="10" t="s">
        <v>63</v>
      </c>
      <c r="B17" s="10" t="s">
        <v>70</v>
      </c>
      <c r="C17" s="10">
        <v>6.1859999999999999</v>
      </c>
      <c r="D17" s="10">
        <v>182.52</v>
      </c>
      <c r="E17" s="11">
        <v>18633011</v>
      </c>
      <c r="F17" s="12">
        <v>0</v>
      </c>
      <c r="G17" s="12">
        <v>0.5</v>
      </c>
      <c r="H17" s="10">
        <v>100.68</v>
      </c>
      <c r="I17" s="10">
        <v>362</v>
      </c>
      <c r="J17" s="10">
        <v>172</v>
      </c>
      <c r="K17" s="10">
        <f t="shared" si="0"/>
        <v>29.505334626576143</v>
      </c>
      <c r="L17" s="10">
        <v>16</v>
      </c>
      <c r="M17" s="10">
        <f t="shared" si="1"/>
        <v>0</v>
      </c>
      <c r="N17" s="9">
        <f t="shared" si="2"/>
        <v>0</v>
      </c>
      <c r="O17" s="9">
        <f t="shared" si="3"/>
        <v>0</v>
      </c>
      <c r="P17" s="16">
        <f>SUM($O$2:O17)</f>
        <v>2323264958.5500002</v>
      </c>
      <c r="Q17" s="9">
        <f t="shared" si="4"/>
        <v>0</v>
      </c>
      <c r="R17" s="16">
        <f>SUM($Q$2:Q17)</f>
        <v>1646668654.3321397</v>
      </c>
      <c r="S17" s="9">
        <f t="shared" si="5"/>
        <v>0</v>
      </c>
      <c r="T17" s="16">
        <f>SUM($S$2:S17)</f>
        <v>76422568.675999999</v>
      </c>
      <c r="U17" s="9">
        <f t="shared" si="6"/>
        <v>0</v>
      </c>
      <c r="V17" s="16">
        <f>SUM($U$2:U17)</f>
        <v>62945735.687720001</v>
      </c>
      <c r="W17" s="9">
        <f t="shared" si="7"/>
        <v>0</v>
      </c>
      <c r="X17" s="9">
        <f t="shared" si="8"/>
        <v>0</v>
      </c>
      <c r="Y17" s="9">
        <f t="shared" si="9"/>
        <v>0</v>
      </c>
      <c r="Z17" s="9">
        <f t="shared" si="10"/>
        <v>0</v>
      </c>
      <c r="AA17" s="16">
        <f>SUM($W$2:W17)</f>
        <v>43054802.674999997</v>
      </c>
      <c r="AB17" s="16">
        <f>SUM($X$2:X17)</f>
        <v>38052463.204999998</v>
      </c>
      <c r="AC17" s="16">
        <f>SUM($Y$2:Y17)</f>
        <v>230065837.82499999</v>
      </c>
      <c r="AD17" s="16">
        <f>SUM($Z$2:Z17)</f>
        <v>190076472.30500001</v>
      </c>
    </row>
    <row r="18" spans="1:30" s="9" customFormat="1" thickBot="1" x14ac:dyDescent="0.9">
      <c r="A18" s="10" t="s">
        <v>7</v>
      </c>
      <c r="B18" s="10" t="s">
        <v>17</v>
      </c>
      <c r="C18" s="10">
        <v>223.33500000000001</v>
      </c>
      <c r="D18" s="10">
        <v>8136.64</v>
      </c>
      <c r="E18" s="11">
        <v>658125</v>
      </c>
      <c r="F18" s="12">
        <v>0.01</v>
      </c>
      <c r="G18" s="12">
        <v>0.73</v>
      </c>
      <c r="H18" s="10">
        <v>0.42</v>
      </c>
      <c r="I18" s="10">
        <v>0.5</v>
      </c>
      <c r="J18" s="10">
        <v>3.5</v>
      </c>
      <c r="K18" s="10">
        <f t="shared" si="0"/>
        <v>36.432444533996012</v>
      </c>
      <c r="L18" s="10">
        <v>17</v>
      </c>
      <c r="M18" s="10">
        <f t="shared" si="1"/>
        <v>944830.70404411759</v>
      </c>
      <c r="N18" s="9">
        <f t="shared" si="2"/>
        <v>689726.4139522058</v>
      </c>
      <c r="O18" s="9">
        <f t="shared" si="3"/>
        <v>53549262</v>
      </c>
      <c r="P18" s="16">
        <f>SUM($O$2:O18)</f>
        <v>2376814220.5500002</v>
      </c>
      <c r="Q18" s="9">
        <f t="shared" si="4"/>
        <v>39090961.259999998</v>
      </c>
      <c r="R18" s="16">
        <f>SUM($Q$2:Q18)</f>
        <v>1685759615.5921397</v>
      </c>
      <c r="S18" s="9">
        <f t="shared" si="5"/>
        <v>2764.125</v>
      </c>
      <c r="T18" s="16">
        <f>SUM($S$2:S18)</f>
        <v>76425332.800999999</v>
      </c>
      <c r="U18" s="9">
        <f t="shared" si="6"/>
        <v>2017.81125</v>
      </c>
      <c r="V18" s="16">
        <f>SUM($U$2:U18)</f>
        <v>62947753.498970002</v>
      </c>
      <c r="W18" s="9">
        <f t="shared" si="7"/>
        <v>3290.625</v>
      </c>
      <c r="X18" s="9">
        <f t="shared" si="8"/>
        <v>2402.15625</v>
      </c>
      <c r="Y18" s="9">
        <f t="shared" si="9"/>
        <v>23034.375</v>
      </c>
      <c r="Z18" s="9">
        <f t="shared" si="10"/>
        <v>16815.09375</v>
      </c>
      <c r="AA18" s="16">
        <f>SUM($W$2:W18)</f>
        <v>43058093.299999997</v>
      </c>
      <c r="AB18" s="16">
        <f>SUM($X$2:X18)</f>
        <v>38054865.361249998</v>
      </c>
      <c r="AC18" s="16">
        <f>SUM($Y$2:Y18)</f>
        <v>230088872.19999999</v>
      </c>
      <c r="AD18" s="16">
        <f>SUM($Z$2:Z18)</f>
        <v>190093287.39875001</v>
      </c>
    </row>
    <row r="19" spans="1:30" s="9" customFormat="1" thickBot="1" x14ac:dyDescent="0.9">
      <c r="A19" s="10" t="s">
        <v>7</v>
      </c>
      <c r="B19" s="10" t="s">
        <v>14</v>
      </c>
      <c r="C19" s="10">
        <v>443.745</v>
      </c>
      <c r="D19" s="10">
        <v>16665.72</v>
      </c>
      <c r="E19" s="11">
        <v>1007295</v>
      </c>
      <c r="F19" s="12">
        <v>0.1</v>
      </c>
      <c r="G19" s="12">
        <v>1</v>
      </c>
      <c r="H19" s="10">
        <v>22.58</v>
      </c>
      <c r="I19" s="10">
        <v>30</v>
      </c>
      <c r="J19" s="10">
        <v>60</v>
      </c>
      <c r="K19" s="10">
        <f t="shared" si="0"/>
        <v>37.556975289862422</v>
      </c>
      <c r="L19" s="10">
        <v>18</v>
      </c>
      <c r="M19" s="10">
        <f t="shared" si="1"/>
        <v>28240078.225147065</v>
      </c>
      <c r="N19" s="9">
        <f t="shared" si="2"/>
        <v>28240078.225147065</v>
      </c>
      <c r="O19" s="9">
        <f t="shared" si="3"/>
        <v>1678729642.7400002</v>
      </c>
      <c r="P19" s="16">
        <f>SUM($O$2:O19)</f>
        <v>4055543863.2900004</v>
      </c>
      <c r="Q19" s="9">
        <f t="shared" si="4"/>
        <v>1678729642.7400002</v>
      </c>
      <c r="R19" s="16">
        <f>SUM($Q$2:Q19)</f>
        <v>3364489258.33214</v>
      </c>
      <c r="S19" s="9">
        <f t="shared" si="5"/>
        <v>2274472.11</v>
      </c>
      <c r="T19" s="16">
        <f>SUM($S$2:S19)</f>
        <v>78699804.910999998</v>
      </c>
      <c r="U19" s="9">
        <f t="shared" si="6"/>
        <v>2274472.11</v>
      </c>
      <c r="V19" s="16">
        <f>SUM($U$2:U19)</f>
        <v>65222225.608970001</v>
      </c>
      <c r="W19" s="9">
        <f t="shared" si="7"/>
        <v>3021885</v>
      </c>
      <c r="X19" s="9">
        <f t="shared" si="8"/>
        <v>3021885</v>
      </c>
      <c r="Y19" s="9">
        <f t="shared" si="9"/>
        <v>6043770</v>
      </c>
      <c r="Z19" s="9">
        <f t="shared" si="10"/>
        <v>6043770</v>
      </c>
      <c r="AA19" s="16">
        <f>SUM($W$2:W19)</f>
        <v>46079978.299999997</v>
      </c>
      <c r="AB19" s="16">
        <f>SUM($X$2:X19)</f>
        <v>41076750.361249998</v>
      </c>
      <c r="AC19" s="16">
        <f>SUM($Y$2:Y19)</f>
        <v>236132642.19999999</v>
      </c>
      <c r="AD19" s="16">
        <f>SUM($Z$2:Z19)</f>
        <v>196137057.39875001</v>
      </c>
    </row>
    <row r="20" spans="1:30" s="9" customFormat="1" thickBot="1" x14ac:dyDescent="0.9">
      <c r="A20" s="10" t="s">
        <v>7</v>
      </c>
      <c r="B20" s="10" t="s">
        <v>12</v>
      </c>
      <c r="C20" s="10">
        <v>9.7330000000000005</v>
      </c>
      <c r="D20" s="10">
        <v>365.79</v>
      </c>
      <c r="E20" s="11">
        <v>1007295</v>
      </c>
      <c r="F20" s="12">
        <v>0.01</v>
      </c>
      <c r="G20" s="12">
        <v>0.92</v>
      </c>
      <c r="H20" s="10">
        <v>69.19</v>
      </c>
      <c r="I20" s="10">
        <v>45</v>
      </c>
      <c r="J20" s="10">
        <v>100</v>
      </c>
      <c r="K20" s="10">
        <f t="shared" si="0"/>
        <v>37.582451453816908</v>
      </c>
      <c r="L20" s="10">
        <v>19</v>
      </c>
      <c r="M20" s="10">
        <f t="shared" si="1"/>
        <v>61916.646070588242</v>
      </c>
      <c r="N20" s="9">
        <f t="shared" si="2"/>
        <v>56963.314384941186</v>
      </c>
      <c r="O20" s="9">
        <f t="shared" si="3"/>
        <v>3684584.3805</v>
      </c>
      <c r="P20" s="16">
        <f>SUM($O$2:O20)</f>
        <v>4059228447.6705003</v>
      </c>
      <c r="Q20" s="9">
        <f t="shared" si="4"/>
        <v>3389817.6300600003</v>
      </c>
      <c r="R20" s="16">
        <f>SUM($Q$2:Q20)</f>
        <v>3367879075.9622002</v>
      </c>
      <c r="S20" s="9">
        <f t="shared" si="5"/>
        <v>696947.4105</v>
      </c>
      <c r="T20" s="16">
        <f>SUM($S$2:S20)</f>
        <v>79396752.321500003</v>
      </c>
      <c r="U20" s="9">
        <f t="shared" si="6"/>
        <v>641191.61766000011</v>
      </c>
      <c r="V20" s="16">
        <f>SUM($U$2:U20)</f>
        <v>65863417.226630002</v>
      </c>
      <c r="W20" s="9">
        <f t="shared" si="7"/>
        <v>453282.75000000006</v>
      </c>
      <c r="X20" s="9">
        <f t="shared" si="8"/>
        <v>417020.13000000006</v>
      </c>
      <c r="Y20" s="9">
        <f t="shared" si="9"/>
        <v>1007295.0000000001</v>
      </c>
      <c r="Z20" s="9">
        <f t="shared" si="10"/>
        <v>926711.40000000014</v>
      </c>
      <c r="AA20" s="16">
        <f>SUM($W$2:W20)</f>
        <v>46533261.049999997</v>
      </c>
      <c r="AB20" s="16">
        <f>SUM($X$2:X20)</f>
        <v>41493770.491250001</v>
      </c>
      <c r="AC20" s="16">
        <f>SUM($Y$2:Y20)</f>
        <v>237139937.19999999</v>
      </c>
      <c r="AD20" s="16">
        <f>SUM($Z$2:Z20)</f>
        <v>197063768.79875001</v>
      </c>
    </row>
    <row r="21" spans="1:30" s="9" customFormat="1" thickBot="1" x14ac:dyDescent="0.9">
      <c r="A21" s="10" t="s">
        <v>49</v>
      </c>
      <c r="B21" s="10" t="s">
        <v>54</v>
      </c>
      <c r="C21" s="10">
        <v>8.6660000000000004</v>
      </c>
      <c r="D21" s="10">
        <v>372.12</v>
      </c>
      <c r="E21" s="11">
        <v>90657</v>
      </c>
      <c r="F21" s="12">
        <v>1</v>
      </c>
      <c r="G21" s="12">
        <v>0.99</v>
      </c>
      <c r="H21" s="10">
        <v>24.15</v>
      </c>
      <c r="I21" s="10">
        <v>6</v>
      </c>
      <c r="J21" s="10">
        <v>20</v>
      </c>
      <c r="K21" s="10">
        <f t="shared" si="0"/>
        <v>42.940226171243943</v>
      </c>
      <c r="L21" s="10">
        <v>20</v>
      </c>
      <c r="M21" s="10">
        <f t="shared" si="1"/>
        <v>454895.4949411765</v>
      </c>
      <c r="N21" s="9">
        <f t="shared" si="2"/>
        <v>450346.5399917647</v>
      </c>
      <c r="O21" s="9">
        <f t="shared" si="3"/>
        <v>33735282.840000004</v>
      </c>
      <c r="P21" s="16">
        <f>SUM($O$2:O21)</f>
        <v>4092963730.5105004</v>
      </c>
      <c r="Q21" s="9">
        <f t="shared" si="4"/>
        <v>33397930.011600003</v>
      </c>
      <c r="R21" s="16">
        <f>SUM($Q$2:Q21)</f>
        <v>3401277005.9738002</v>
      </c>
      <c r="S21" s="9">
        <f t="shared" si="5"/>
        <v>2189366.5499999998</v>
      </c>
      <c r="T21" s="16">
        <f>SUM($S$2:S21)</f>
        <v>81586118.8715</v>
      </c>
      <c r="U21" s="9">
        <f t="shared" si="6"/>
        <v>2167472.8844999997</v>
      </c>
      <c r="V21" s="16">
        <f>SUM($U$2:U21)</f>
        <v>68030890.111129999</v>
      </c>
      <c r="W21" s="9">
        <f t="shared" si="7"/>
        <v>543942</v>
      </c>
      <c r="X21" s="9">
        <f t="shared" si="8"/>
        <v>538502.57999999996</v>
      </c>
      <c r="Y21" s="9">
        <f t="shared" si="9"/>
        <v>1813140</v>
      </c>
      <c r="Z21" s="9">
        <f t="shared" si="10"/>
        <v>1795008.5999999999</v>
      </c>
      <c r="AA21" s="16">
        <f>SUM($W$2:W21)</f>
        <v>47077203.049999997</v>
      </c>
      <c r="AB21" s="16">
        <f>SUM($X$2:X21)</f>
        <v>42032273.071249999</v>
      </c>
      <c r="AC21" s="16">
        <f>SUM($Y$2:Y21)</f>
        <v>238953077.19999999</v>
      </c>
      <c r="AD21" s="16">
        <f>SUM($Z$2:Z21)</f>
        <v>198858777.39875001</v>
      </c>
    </row>
    <row r="22" spans="1:30" s="9" customFormat="1" thickBot="1" x14ac:dyDescent="0.9">
      <c r="A22" s="10" t="s">
        <v>7</v>
      </c>
      <c r="B22" s="10" t="s">
        <v>8</v>
      </c>
      <c r="C22" s="10">
        <v>1.2729999999999999</v>
      </c>
      <c r="D22" s="10">
        <v>61.63</v>
      </c>
      <c r="E22" s="11">
        <v>1037514</v>
      </c>
      <c r="F22" s="12">
        <v>0.18</v>
      </c>
      <c r="G22" s="12">
        <v>0.2</v>
      </c>
      <c r="H22" s="10">
        <v>3.73</v>
      </c>
      <c r="I22" s="10">
        <v>0.1</v>
      </c>
      <c r="J22" s="10">
        <v>1.2</v>
      </c>
      <c r="K22" s="10">
        <f t="shared" si="0"/>
        <v>48.413197172034572</v>
      </c>
      <c r="L22" s="10">
        <v>21</v>
      </c>
      <c r="M22" s="10">
        <f t="shared" si="1"/>
        <v>124897.15592470585</v>
      </c>
      <c r="N22" s="9">
        <f t="shared" si="2"/>
        <v>24979.431184941172</v>
      </c>
      <c r="O22" s="9">
        <f t="shared" si="3"/>
        <v>11509557.807599999</v>
      </c>
      <c r="P22" s="16">
        <f>SUM($O$2:O22)</f>
        <v>4104473288.3181005</v>
      </c>
      <c r="Q22" s="9">
        <f t="shared" si="4"/>
        <v>2301911.56152</v>
      </c>
      <c r="R22" s="16">
        <f>SUM($Q$2:Q22)</f>
        <v>3403578917.5353203</v>
      </c>
      <c r="S22" s="9">
        <f t="shared" si="5"/>
        <v>696586.8996</v>
      </c>
      <c r="T22" s="16">
        <f>SUM($S$2:S22)</f>
        <v>82282705.7711</v>
      </c>
      <c r="U22" s="9">
        <f t="shared" si="6"/>
        <v>139317.37992000001</v>
      </c>
      <c r="V22" s="16">
        <f>SUM($U$2:U22)</f>
        <v>68170207.491050005</v>
      </c>
      <c r="W22" s="9">
        <f t="shared" si="7"/>
        <v>18675.252</v>
      </c>
      <c r="X22" s="9">
        <f t="shared" si="8"/>
        <v>3735.0504000000001</v>
      </c>
      <c r="Y22" s="9">
        <f t="shared" si="9"/>
        <v>224103.02399999998</v>
      </c>
      <c r="Z22" s="9">
        <f t="shared" si="10"/>
        <v>44820.604800000001</v>
      </c>
      <c r="AA22" s="16">
        <f>SUM($W$2:W22)</f>
        <v>47095878.301999994</v>
      </c>
      <c r="AB22" s="16">
        <f>SUM($X$2:X22)</f>
        <v>42036008.121649995</v>
      </c>
      <c r="AC22" s="16">
        <f>SUM($Y$2:Y22)</f>
        <v>239177180.22399998</v>
      </c>
      <c r="AD22" s="16">
        <f>SUM($Z$2:Z22)</f>
        <v>198903598.00354999</v>
      </c>
    </row>
    <row r="23" spans="1:30" s="9" customFormat="1" thickBot="1" x14ac:dyDescent="0.9">
      <c r="A23" s="10" t="s">
        <v>49</v>
      </c>
      <c r="B23" s="10" t="s">
        <v>53</v>
      </c>
      <c r="C23" s="10">
        <v>5.5E-2</v>
      </c>
      <c r="D23" s="10">
        <v>2.72</v>
      </c>
      <c r="E23" s="11">
        <v>18633011</v>
      </c>
      <c r="F23" s="12">
        <v>0.33</v>
      </c>
      <c r="G23" s="12">
        <v>0.75</v>
      </c>
      <c r="H23" s="10">
        <v>15.83</v>
      </c>
      <c r="I23" s="10">
        <v>0</v>
      </c>
      <c r="J23" s="10">
        <v>20</v>
      </c>
      <c r="K23" s="10">
        <f t="shared" si="0"/>
        <v>49.45454545454546</v>
      </c>
      <c r="L23" s="10">
        <v>22</v>
      </c>
      <c r="M23" s="10">
        <f t="shared" si="1"/>
        <v>174218.65285000001</v>
      </c>
      <c r="N23" s="9">
        <f t="shared" si="2"/>
        <v>130663.98963750001</v>
      </c>
      <c r="O23" s="9">
        <f t="shared" si="3"/>
        <v>16724990.673600001</v>
      </c>
      <c r="P23" s="16">
        <f>SUM($O$2:O23)</f>
        <v>4121198278.9917006</v>
      </c>
      <c r="Q23" s="9">
        <f t="shared" si="4"/>
        <v>12543743.0052</v>
      </c>
      <c r="R23" s="16">
        <f>SUM($Q$2:Q23)</f>
        <v>3416122660.5405202</v>
      </c>
      <c r="S23" s="9">
        <f t="shared" si="5"/>
        <v>97336986.162900001</v>
      </c>
      <c r="T23" s="16">
        <f>SUM($S$2:S23)</f>
        <v>179619691.93400002</v>
      </c>
      <c r="U23" s="9">
        <f t="shared" si="6"/>
        <v>73002739.622175008</v>
      </c>
      <c r="V23" s="16">
        <f>SUM($U$2:U23)</f>
        <v>141172947.11322501</v>
      </c>
      <c r="W23" s="9">
        <f t="shared" si="7"/>
        <v>0</v>
      </c>
      <c r="X23" s="9">
        <f t="shared" si="8"/>
        <v>0</v>
      </c>
      <c r="Y23" s="9">
        <f t="shared" si="9"/>
        <v>122977872.59999999</v>
      </c>
      <c r="Z23" s="9">
        <f t="shared" si="10"/>
        <v>92233404.450000003</v>
      </c>
      <c r="AA23" s="16">
        <f>SUM($W$2:W23)</f>
        <v>47095878.301999994</v>
      </c>
      <c r="AB23" s="16">
        <f>SUM($X$2:X23)</f>
        <v>42036008.121649995</v>
      </c>
      <c r="AC23" s="9">
        <f>SUM($Y$2:Y23)</f>
        <v>362155052.824</v>
      </c>
      <c r="AD23" s="9">
        <f>SUM($Z$2:Z23)</f>
        <v>291137002.45354998</v>
      </c>
    </row>
    <row r="24" spans="1:30" s="9" customFormat="1" thickBot="1" x14ac:dyDescent="0.9">
      <c r="A24" s="10" t="s">
        <v>29</v>
      </c>
      <c r="B24" s="10" t="s">
        <v>31</v>
      </c>
      <c r="C24" s="10">
        <v>0.127</v>
      </c>
      <c r="D24" s="10">
        <v>6.66</v>
      </c>
      <c r="E24" s="11">
        <v>2583848</v>
      </c>
      <c r="F24" s="12">
        <v>0.03</v>
      </c>
      <c r="G24" s="12">
        <v>0.71</v>
      </c>
      <c r="H24" s="10">
        <v>0.17</v>
      </c>
      <c r="I24" s="10">
        <v>11</v>
      </c>
      <c r="J24" s="10">
        <v>7</v>
      </c>
      <c r="K24" s="10">
        <f t="shared" si="0"/>
        <v>52.440944881889763</v>
      </c>
      <c r="L24" s="10">
        <v>23</v>
      </c>
      <c r="M24" s="10">
        <f t="shared" si="1"/>
        <v>4783.1586211764707</v>
      </c>
      <c r="N24" s="9">
        <f t="shared" si="2"/>
        <v>3396.0426210352939</v>
      </c>
      <c r="O24" s="9">
        <f t="shared" si="3"/>
        <v>516252.83039999998</v>
      </c>
      <c r="P24" s="16">
        <f>SUM($O$2:O24)</f>
        <v>4121714531.8221006</v>
      </c>
      <c r="Q24" s="9">
        <f t="shared" si="4"/>
        <v>366539.50958399998</v>
      </c>
      <c r="R24" s="16">
        <f>SUM($Q$2:Q24)</f>
        <v>3416489200.0501041</v>
      </c>
      <c r="S24" s="9">
        <f t="shared" si="5"/>
        <v>13177.6248</v>
      </c>
      <c r="T24" s="16">
        <f>SUM($S$2:S24)</f>
        <v>179632869.55880001</v>
      </c>
      <c r="U24" s="9">
        <f t="shared" si="6"/>
        <v>9356.1136079999997</v>
      </c>
      <c r="V24" s="16">
        <f>SUM($U$2:U24)</f>
        <v>141182303.22683302</v>
      </c>
      <c r="W24" s="9">
        <f t="shared" si="7"/>
        <v>852669.84000000008</v>
      </c>
      <c r="X24" s="9">
        <f t="shared" si="8"/>
        <v>605395.58639999991</v>
      </c>
      <c r="Y24" s="9">
        <f t="shared" si="9"/>
        <v>542608.08000000007</v>
      </c>
      <c r="Z24" s="9">
        <f t="shared" si="10"/>
        <v>385251.73679999996</v>
      </c>
      <c r="AA24" s="16">
        <f>SUM($W$2:W24)</f>
        <v>47948548.141999997</v>
      </c>
      <c r="AB24" s="16">
        <f>SUM($X$2:X24)</f>
        <v>42641403.708049998</v>
      </c>
      <c r="AC24" s="9">
        <f>SUM($Y$2:Y24)</f>
        <v>362697660.90399998</v>
      </c>
      <c r="AD24" s="9">
        <f>SUM($Z$2:Z24)</f>
        <v>291522254.19035</v>
      </c>
    </row>
    <row r="25" spans="1:30" s="9" customFormat="1" thickBot="1" x14ac:dyDescent="0.9">
      <c r="A25" s="10" t="s">
        <v>35</v>
      </c>
      <c r="B25" s="10" t="s">
        <v>40</v>
      </c>
      <c r="C25" s="10">
        <v>134.63200000000001</v>
      </c>
      <c r="D25" s="10">
        <v>7536.29</v>
      </c>
      <c r="E25" s="11">
        <v>516770</v>
      </c>
      <c r="F25" s="12">
        <v>1</v>
      </c>
      <c r="G25" s="12">
        <v>0.9</v>
      </c>
      <c r="H25" s="10">
        <v>2.02</v>
      </c>
      <c r="I25" s="10">
        <v>0</v>
      </c>
      <c r="J25" s="10">
        <v>1</v>
      </c>
      <c r="K25" s="10">
        <f t="shared" si="0"/>
        <v>55.976959415295028</v>
      </c>
      <c r="L25" s="10">
        <v>24</v>
      </c>
      <c r="M25" s="10">
        <f t="shared" si="1"/>
        <v>31392125.862549018</v>
      </c>
      <c r="N25" s="9">
        <f t="shared" si="2"/>
        <v>28252913.276294116</v>
      </c>
      <c r="O25" s="9">
        <f t="shared" si="3"/>
        <v>3894528583.3000002</v>
      </c>
      <c r="P25" s="9">
        <f>SUM($O$2:O25)</f>
        <v>8016243115.1221008</v>
      </c>
      <c r="Q25" s="9">
        <f t="shared" si="4"/>
        <v>3505075724.9700003</v>
      </c>
      <c r="R25" s="9">
        <f>SUM($Q$2:Q25)</f>
        <v>6921564925.0201044</v>
      </c>
      <c r="S25" s="9">
        <f t="shared" si="5"/>
        <v>1043875.4</v>
      </c>
      <c r="T25" s="16">
        <f>SUM($S$2:S25)</f>
        <v>180676744.95880002</v>
      </c>
      <c r="U25" s="9">
        <f t="shared" si="6"/>
        <v>939487.86</v>
      </c>
      <c r="V25" s="16">
        <f>SUM($U$2:U25)</f>
        <v>142121791.08683303</v>
      </c>
      <c r="W25" s="9">
        <f t="shared" si="7"/>
        <v>0</v>
      </c>
      <c r="X25" s="9">
        <f t="shared" si="8"/>
        <v>0</v>
      </c>
      <c r="Y25" s="9">
        <f t="shared" si="9"/>
        <v>516770</v>
      </c>
      <c r="Z25" s="9">
        <f t="shared" si="10"/>
        <v>465093</v>
      </c>
      <c r="AA25" s="16">
        <f>SUM($W$2:W25)</f>
        <v>47948548.141999997</v>
      </c>
      <c r="AB25" s="16">
        <f>SUM($X$2:X25)</f>
        <v>42641403.708049998</v>
      </c>
      <c r="AC25" s="9">
        <f>SUM($Y$2:Y25)</f>
        <v>363214430.90399998</v>
      </c>
      <c r="AD25" s="9">
        <f>SUM($Z$2:Z25)</f>
        <v>291987347.19035</v>
      </c>
    </row>
    <row r="26" spans="1:30" s="9" customFormat="1" thickBot="1" x14ac:dyDescent="0.9">
      <c r="A26" s="10" t="s">
        <v>22</v>
      </c>
      <c r="B26" s="10" t="s">
        <v>24</v>
      </c>
      <c r="C26" s="10">
        <v>3.9390000000000001</v>
      </c>
      <c r="D26" s="10">
        <v>232.4</v>
      </c>
      <c r="E26" s="11">
        <v>7633176</v>
      </c>
      <c r="F26" s="12">
        <v>0.03</v>
      </c>
      <c r="G26" s="12">
        <v>0.35</v>
      </c>
      <c r="H26" s="10">
        <v>48.37</v>
      </c>
      <c r="I26" s="10">
        <v>0</v>
      </c>
      <c r="J26" s="10">
        <v>0</v>
      </c>
      <c r="K26" s="10">
        <f t="shared" si="0"/>
        <v>58.999746128459002</v>
      </c>
      <c r="L26" s="10">
        <v>25</v>
      </c>
      <c r="M26" s="10">
        <f t="shared" si="1"/>
        <v>380262.37780235294</v>
      </c>
      <c r="N26" s="9">
        <f t="shared" si="2"/>
        <v>133091.83223082352</v>
      </c>
      <c r="O26" s="9">
        <f t="shared" si="3"/>
        <v>53218503.072000004</v>
      </c>
      <c r="P26" s="9">
        <f>SUM($O$2:O26)</f>
        <v>8069461618.1941004</v>
      </c>
      <c r="Q26" s="9">
        <f t="shared" si="4"/>
        <v>18626476.075199999</v>
      </c>
      <c r="R26" s="9">
        <f>SUM($Q$2:Q26)</f>
        <v>6940191401.0953045</v>
      </c>
      <c r="S26" s="9">
        <f t="shared" si="5"/>
        <v>11076501.693599999</v>
      </c>
      <c r="T26" s="16">
        <f>SUM($S$2:S26)</f>
        <v>191753246.65240002</v>
      </c>
      <c r="U26" s="9">
        <f t="shared" si="6"/>
        <v>3876775.5927599999</v>
      </c>
      <c r="V26" s="16">
        <f>SUM($U$2:U26)</f>
        <v>145998566.67959303</v>
      </c>
      <c r="W26" s="9">
        <f t="shared" si="7"/>
        <v>0</v>
      </c>
      <c r="X26" s="9">
        <f t="shared" si="8"/>
        <v>0</v>
      </c>
      <c r="Y26" s="9">
        <f t="shared" si="9"/>
        <v>0</v>
      </c>
      <c r="Z26" s="9">
        <f t="shared" si="10"/>
        <v>0</v>
      </c>
      <c r="AA26" s="16">
        <f>SUM($W$2:W26)</f>
        <v>47948548.141999997</v>
      </c>
      <c r="AB26" s="16">
        <f>SUM($X$2:X26)</f>
        <v>42641403.708049998</v>
      </c>
      <c r="AC26" s="9">
        <f>SUM($Y$2:Y26)</f>
        <v>363214430.90399998</v>
      </c>
      <c r="AD26" s="9">
        <f>SUM($Z$2:Z26)</f>
        <v>291987347.19035</v>
      </c>
    </row>
    <row r="27" spans="1:30" s="9" customFormat="1" thickBot="1" x14ac:dyDescent="0.9">
      <c r="A27" s="10" t="s">
        <v>63</v>
      </c>
      <c r="B27" s="10" t="s">
        <v>71</v>
      </c>
      <c r="C27" s="10">
        <v>7.09</v>
      </c>
      <c r="D27" s="10">
        <v>448.19</v>
      </c>
      <c r="E27" s="11">
        <v>4349690</v>
      </c>
      <c r="F27" s="12">
        <v>0</v>
      </c>
      <c r="G27" s="12">
        <v>0.26</v>
      </c>
      <c r="H27" s="10">
        <v>53.58</v>
      </c>
      <c r="I27" s="10">
        <v>3.6</v>
      </c>
      <c r="J27" s="10">
        <v>12.6</v>
      </c>
      <c r="K27" s="10">
        <f t="shared" si="0"/>
        <v>63.21438645980254</v>
      </c>
      <c r="L27" s="10">
        <v>26</v>
      </c>
      <c r="M27" s="10">
        <f t="shared" si="1"/>
        <v>0</v>
      </c>
      <c r="N27" s="9">
        <f t="shared" si="2"/>
        <v>0</v>
      </c>
      <c r="O27" s="9">
        <f t="shared" si="3"/>
        <v>0</v>
      </c>
      <c r="P27" s="9">
        <f>SUM($O$2:O27)</f>
        <v>8069461618.1941004</v>
      </c>
      <c r="Q27" s="9">
        <f t="shared" si="4"/>
        <v>0</v>
      </c>
      <c r="R27" s="9">
        <f>SUM($Q$2:Q27)</f>
        <v>6940191401.0953045</v>
      </c>
      <c r="S27" s="9">
        <f t="shared" si="5"/>
        <v>0</v>
      </c>
      <c r="T27" s="16">
        <f>SUM($S$2:S27)</f>
        <v>191753246.65240002</v>
      </c>
      <c r="U27" s="9">
        <f t="shared" si="6"/>
        <v>0</v>
      </c>
      <c r="V27" s="16">
        <f>SUM($U$2:U27)</f>
        <v>145998566.67959303</v>
      </c>
      <c r="W27" s="9">
        <f t="shared" si="7"/>
        <v>0</v>
      </c>
      <c r="X27" s="9">
        <f t="shared" si="8"/>
        <v>0</v>
      </c>
      <c r="Y27" s="9">
        <f t="shared" si="9"/>
        <v>0</v>
      </c>
      <c r="Z27" s="9">
        <f t="shared" si="10"/>
        <v>0</v>
      </c>
      <c r="AA27" s="16">
        <f>SUM($W$2:W27)</f>
        <v>47948548.141999997</v>
      </c>
      <c r="AB27" s="16">
        <f>SUM($X$2:X27)</f>
        <v>42641403.708049998</v>
      </c>
      <c r="AC27" s="9">
        <f>SUM($Y$2:Y27)</f>
        <v>363214430.90399998</v>
      </c>
      <c r="AD27" s="9">
        <f>SUM($Z$2:Z27)</f>
        <v>291987347.19035</v>
      </c>
    </row>
    <row r="28" spans="1:30" s="9" customFormat="1" thickBot="1" x14ac:dyDescent="0.9">
      <c r="A28" s="10" t="s">
        <v>35</v>
      </c>
      <c r="B28" s="10" t="s">
        <v>43</v>
      </c>
      <c r="C28" s="10">
        <v>0.19</v>
      </c>
      <c r="D28" s="10">
        <v>12.7</v>
      </c>
      <c r="E28" s="11">
        <v>516770</v>
      </c>
      <c r="F28" s="12">
        <v>1</v>
      </c>
      <c r="G28" s="12">
        <v>0.9</v>
      </c>
      <c r="H28" s="10">
        <v>5.1100000000000003</v>
      </c>
      <c r="I28" s="10">
        <v>0</v>
      </c>
      <c r="J28" s="10">
        <v>1</v>
      </c>
      <c r="K28" s="10">
        <f t="shared" si="0"/>
        <v>66.84210526315789</v>
      </c>
      <c r="L28" s="10">
        <v>27</v>
      </c>
      <c r="M28" s="10">
        <f t="shared" si="1"/>
        <v>33843.368627450989</v>
      </c>
      <c r="N28" s="9">
        <f t="shared" si="2"/>
        <v>30459.031764705891</v>
      </c>
      <c r="O28" s="9">
        <f t="shared" si="3"/>
        <v>6562979</v>
      </c>
      <c r="P28" s="9">
        <f>SUM($O$2:O28)</f>
        <v>8076024597.1941004</v>
      </c>
      <c r="Q28" s="9">
        <f t="shared" si="4"/>
        <v>5906681.1000000006</v>
      </c>
      <c r="R28" s="9">
        <f>SUM($Q$2:Q28)</f>
        <v>6946098082.1953049</v>
      </c>
      <c r="S28" s="9">
        <f t="shared" si="5"/>
        <v>2640694.7000000002</v>
      </c>
      <c r="T28" s="16">
        <f>SUM($S$2:S28)</f>
        <v>194393941.3524</v>
      </c>
      <c r="U28" s="9">
        <f t="shared" si="6"/>
        <v>2376625.23</v>
      </c>
      <c r="V28" s="16">
        <f>SUM($U$2:U28)</f>
        <v>148375191.90959302</v>
      </c>
      <c r="W28" s="9">
        <f t="shared" si="7"/>
        <v>0</v>
      </c>
      <c r="X28" s="9">
        <f t="shared" si="8"/>
        <v>0</v>
      </c>
      <c r="Y28" s="9">
        <f t="shared" si="9"/>
        <v>516770</v>
      </c>
      <c r="Z28" s="9">
        <f t="shared" si="10"/>
        <v>465093</v>
      </c>
      <c r="AA28" s="16">
        <f>SUM($W$2:W28)</f>
        <v>47948548.141999997</v>
      </c>
      <c r="AB28" s="16">
        <f>SUM($X$2:X28)</f>
        <v>42641403.708049998</v>
      </c>
      <c r="AC28" s="9">
        <f>SUM($Y$2:Y28)</f>
        <v>363731200.90399998</v>
      </c>
      <c r="AD28" s="9">
        <f>SUM($Z$2:Z28)</f>
        <v>292452440.19035</v>
      </c>
    </row>
    <row r="29" spans="1:30" s="9" customFormat="1" thickBot="1" x14ac:dyDescent="0.9">
      <c r="A29" s="10" t="s">
        <v>7</v>
      </c>
      <c r="B29" s="10" t="s">
        <v>16</v>
      </c>
      <c r="C29" s="10">
        <v>27.545000000000002</v>
      </c>
      <c r="D29" s="10">
        <v>2090.67</v>
      </c>
      <c r="E29" s="11">
        <v>1007295</v>
      </c>
      <c r="F29" s="12">
        <v>7.0000000000000007E-2</v>
      </c>
      <c r="G29" s="12">
        <v>0.7</v>
      </c>
      <c r="H29" s="10">
        <v>45.18</v>
      </c>
      <c r="I29" s="10">
        <v>21</v>
      </c>
      <c r="J29" s="10">
        <v>28</v>
      </c>
      <c r="K29" s="10">
        <f t="shared" si="0"/>
        <v>75.900163369032484</v>
      </c>
      <c r="L29" s="10">
        <v>28</v>
      </c>
      <c r="M29" s="10">
        <f t="shared" si="1"/>
        <v>496975.65194117668</v>
      </c>
      <c r="N29" s="9">
        <f t="shared" si="2"/>
        <v>347882.95635882363</v>
      </c>
      <c r="O29" s="9">
        <f t="shared" si="3"/>
        <v>147414500.63550001</v>
      </c>
      <c r="P29" s="9">
        <f>SUM($O$2:O29)</f>
        <v>8223439097.8296003</v>
      </c>
      <c r="Q29" s="9">
        <f t="shared" si="4"/>
        <v>103190150.44485</v>
      </c>
      <c r="R29" s="9">
        <f>SUM($Q$2:Q29)</f>
        <v>7049288232.6401548</v>
      </c>
      <c r="S29" s="9">
        <f t="shared" si="5"/>
        <v>3185671.1670000004</v>
      </c>
      <c r="T29" s="16">
        <f>SUM($S$2:S29)</f>
        <v>197579612.5194</v>
      </c>
      <c r="U29" s="9">
        <f t="shared" si="6"/>
        <v>2229969.8169</v>
      </c>
      <c r="V29" s="16">
        <f>SUM($U$2:U29)</f>
        <v>150605161.726493</v>
      </c>
      <c r="W29" s="9">
        <f t="shared" si="7"/>
        <v>1480723.6500000001</v>
      </c>
      <c r="X29" s="9">
        <f t="shared" si="8"/>
        <v>1036506.5550000001</v>
      </c>
      <c r="Y29" s="9">
        <f t="shared" si="9"/>
        <v>1974298.2000000002</v>
      </c>
      <c r="Z29" s="9">
        <f t="shared" si="10"/>
        <v>1382008.74</v>
      </c>
      <c r="AA29" s="16">
        <f>SUM($W$2:W29)</f>
        <v>49429271.791999996</v>
      </c>
      <c r="AB29" s="16">
        <f>SUM($X$2:X29)</f>
        <v>43677910.263049997</v>
      </c>
      <c r="AC29" s="9">
        <f>SUM($Y$2:Y29)</f>
        <v>365705499.10399997</v>
      </c>
      <c r="AD29" s="9">
        <f>SUM($Z$2:Z29)</f>
        <v>293834448.93035001</v>
      </c>
    </row>
    <row r="30" spans="1:30" s="9" customFormat="1" thickBot="1" x14ac:dyDescent="0.9">
      <c r="A30" s="10" t="s">
        <v>63</v>
      </c>
      <c r="B30" s="10" t="s">
        <v>65</v>
      </c>
      <c r="C30" s="10">
        <v>6.0999999999999999E-2</v>
      </c>
      <c r="D30" s="10">
        <v>4.67</v>
      </c>
      <c r="E30" s="11">
        <v>6630625</v>
      </c>
      <c r="F30" s="12">
        <v>0.33</v>
      </c>
      <c r="G30" s="12">
        <v>0.01</v>
      </c>
      <c r="H30" s="10">
        <v>3.29</v>
      </c>
      <c r="I30" s="10">
        <v>9.5</v>
      </c>
      <c r="J30" s="10">
        <v>5</v>
      </c>
      <c r="K30" s="10">
        <f t="shared" si="0"/>
        <v>76.557377049180332</v>
      </c>
      <c r="L30" s="10">
        <v>29</v>
      </c>
      <c r="M30" s="10">
        <f t="shared" si="1"/>
        <v>33293.538235294116</v>
      </c>
      <c r="N30" s="9">
        <f t="shared" si="2"/>
        <v>332.93538235294119</v>
      </c>
      <c r="O30" s="9">
        <f t="shared" si="3"/>
        <v>10218456.1875</v>
      </c>
      <c r="P30" s="9">
        <f>SUM($O$2:O30)</f>
        <v>8233657554.0171003</v>
      </c>
      <c r="Q30" s="9">
        <f t="shared" si="4"/>
        <v>102184.561875</v>
      </c>
      <c r="R30" s="9">
        <f>SUM($Q$2:Q30)</f>
        <v>7049390417.2020302</v>
      </c>
      <c r="S30" s="9">
        <f t="shared" si="5"/>
        <v>7198869.5625</v>
      </c>
      <c r="T30" s="16">
        <f>SUM($S$2:S30)</f>
        <v>204778482.0819</v>
      </c>
      <c r="U30" s="9">
        <f t="shared" si="6"/>
        <v>71988.695625000008</v>
      </c>
      <c r="V30" s="16">
        <f>SUM($U$2:U30)</f>
        <v>150677150.42211801</v>
      </c>
      <c r="W30" s="9">
        <f t="shared" si="7"/>
        <v>20787009.375</v>
      </c>
      <c r="X30" s="9">
        <f t="shared" si="8"/>
        <v>207870.09375</v>
      </c>
      <c r="Y30" s="9">
        <f t="shared" si="9"/>
        <v>10940531.25</v>
      </c>
      <c r="Z30" s="9">
        <f t="shared" si="10"/>
        <v>109405.3125</v>
      </c>
      <c r="AA30" s="16">
        <f>SUM($W$2:W30)</f>
        <v>70216281.166999996</v>
      </c>
      <c r="AB30" s="16">
        <f>SUM($X$2:X30)</f>
        <v>43885780.356799997</v>
      </c>
      <c r="AC30" s="9">
        <f>SUM($Y$2:Y30)</f>
        <v>376646030.35399997</v>
      </c>
      <c r="AD30" s="9">
        <f>SUM($Z$2:Z30)</f>
        <v>293943854.24285001</v>
      </c>
    </row>
    <row r="31" spans="1:30" s="9" customFormat="1" thickBot="1" x14ac:dyDescent="0.9">
      <c r="A31" s="10" t="s">
        <v>7</v>
      </c>
      <c r="B31" s="10" t="s">
        <v>9</v>
      </c>
      <c r="C31" s="10">
        <v>0.79800000000000004</v>
      </c>
      <c r="D31" s="10">
        <v>61.55</v>
      </c>
      <c r="E31" s="11">
        <v>1007295</v>
      </c>
      <c r="F31" s="12">
        <v>7.0000000000000007E-2</v>
      </c>
      <c r="G31" s="12">
        <v>0.55000000000000004</v>
      </c>
      <c r="H31" s="10">
        <v>0.98</v>
      </c>
      <c r="I31" s="10">
        <v>0.3</v>
      </c>
      <c r="J31" s="10">
        <v>1.2</v>
      </c>
      <c r="K31" s="10">
        <f t="shared" si="0"/>
        <v>77.130325814536334</v>
      </c>
      <c r="L31" s="10">
        <v>30</v>
      </c>
      <c r="M31" s="10">
        <f t="shared" si="1"/>
        <v>13719.160391176476</v>
      </c>
      <c r="N31" s="9">
        <f t="shared" si="2"/>
        <v>7545.5382151470621</v>
      </c>
      <c r="O31" s="9">
        <f t="shared" si="3"/>
        <v>4339930.5075000003</v>
      </c>
      <c r="P31" s="9">
        <f>SUM($O$2:O31)</f>
        <v>8237997484.5246</v>
      </c>
      <c r="Q31" s="9">
        <f t="shared" si="4"/>
        <v>2386961.7791250004</v>
      </c>
      <c r="R31" s="9">
        <f>SUM($Q$2:Q31)</f>
        <v>7051777378.9811554</v>
      </c>
      <c r="S31" s="9">
        <f t="shared" si="5"/>
        <v>69100.437000000005</v>
      </c>
      <c r="T31" s="16">
        <f>SUM($S$2:S31)</f>
        <v>204847582.51890001</v>
      </c>
      <c r="U31" s="9">
        <f t="shared" si="6"/>
        <v>38005.240350000007</v>
      </c>
      <c r="V31" s="16">
        <f>SUM($U$2:U31)</f>
        <v>150715155.66246802</v>
      </c>
      <c r="W31" s="9">
        <f t="shared" si="7"/>
        <v>21153.195000000003</v>
      </c>
      <c r="X31" s="9">
        <f t="shared" si="8"/>
        <v>11634.257250000001</v>
      </c>
      <c r="Y31" s="9">
        <f t="shared" si="9"/>
        <v>84612.780000000013</v>
      </c>
      <c r="Z31" s="9">
        <f t="shared" si="10"/>
        <v>46537.029000000002</v>
      </c>
      <c r="AA31" s="16">
        <f>SUM($W$2:W31)</f>
        <v>70237434.361999989</v>
      </c>
      <c r="AB31" s="16">
        <f>SUM($X$2:X31)</f>
        <v>43897414.614050001</v>
      </c>
      <c r="AC31" s="9">
        <f>SUM($Y$2:Y31)</f>
        <v>376730643.13399994</v>
      </c>
      <c r="AD31" s="9">
        <f>SUM($Z$2:Z31)</f>
        <v>293990391.27184999</v>
      </c>
    </row>
    <row r="32" spans="1:30" s="9" customFormat="1" thickBot="1" x14ac:dyDescent="0.9">
      <c r="A32" s="10" t="s">
        <v>22</v>
      </c>
      <c r="B32" s="10" t="s">
        <v>28</v>
      </c>
      <c r="C32" s="10">
        <v>0.01</v>
      </c>
      <c r="D32" s="10">
        <v>0.78</v>
      </c>
      <c r="E32" s="11">
        <v>2153207</v>
      </c>
      <c r="F32" s="12">
        <v>0.59</v>
      </c>
      <c r="G32" s="12">
        <v>0.5</v>
      </c>
      <c r="H32" s="10">
        <v>0.11</v>
      </c>
      <c r="I32" s="10">
        <v>11</v>
      </c>
      <c r="J32" s="10">
        <v>7</v>
      </c>
      <c r="K32" s="10">
        <f t="shared" si="0"/>
        <v>78</v>
      </c>
      <c r="L32" s="10">
        <v>31</v>
      </c>
      <c r="M32" s="10">
        <f t="shared" si="1"/>
        <v>2989.1579529411761</v>
      </c>
      <c r="N32" s="9">
        <f t="shared" si="2"/>
        <v>1494.578976470588</v>
      </c>
      <c r="O32" s="9">
        <f t="shared" si="3"/>
        <v>990905.86139999994</v>
      </c>
      <c r="P32" s="9">
        <f>SUM($O$2:O32)</f>
        <v>8238988390.3859997</v>
      </c>
      <c r="Q32" s="9">
        <f t="shared" si="4"/>
        <v>495452.93069999997</v>
      </c>
      <c r="R32" s="9">
        <f>SUM($Q$2:Q32)</f>
        <v>7052272831.9118557</v>
      </c>
      <c r="S32" s="9">
        <f t="shared" si="5"/>
        <v>139743.13429999998</v>
      </c>
      <c r="T32" s="16">
        <f>SUM($S$2:S32)</f>
        <v>204987325.6532</v>
      </c>
      <c r="U32" s="9">
        <f t="shared" si="6"/>
        <v>69871.567149999988</v>
      </c>
      <c r="V32" s="16">
        <f>SUM($U$2:U32)</f>
        <v>150785027.22961801</v>
      </c>
      <c r="W32" s="9">
        <f t="shared" si="7"/>
        <v>13974313.43</v>
      </c>
      <c r="X32" s="9">
        <f t="shared" si="8"/>
        <v>6987156.7149999999</v>
      </c>
      <c r="Y32" s="9">
        <f t="shared" si="9"/>
        <v>8892744.9100000001</v>
      </c>
      <c r="Z32" s="9">
        <f t="shared" si="10"/>
        <v>4446372.4550000001</v>
      </c>
      <c r="AA32" s="9">
        <f>SUM($W$2:W32)</f>
        <v>84211747.791999996</v>
      </c>
      <c r="AB32" s="16">
        <f>SUM($X$2:X32)</f>
        <v>50884571.329050004</v>
      </c>
      <c r="AC32" s="9">
        <f>SUM($Y$2:Y32)</f>
        <v>385623388.04399997</v>
      </c>
      <c r="AD32" s="9">
        <f>SUM($Z$2:Z32)</f>
        <v>298436763.72684997</v>
      </c>
    </row>
    <row r="33" spans="1:30" s="9" customFormat="1" thickBot="1" x14ac:dyDescent="0.9">
      <c r="A33" s="10" t="s">
        <v>29</v>
      </c>
      <c r="B33" s="10" t="s">
        <v>34</v>
      </c>
      <c r="C33" s="10">
        <v>0.01</v>
      </c>
      <c r="D33" s="10">
        <v>0.78</v>
      </c>
      <c r="E33" s="11">
        <v>2153207</v>
      </c>
      <c r="F33" s="12">
        <v>0.59</v>
      </c>
      <c r="G33" s="12">
        <v>0.5</v>
      </c>
      <c r="H33" s="10">
        <v>0.11</v>
      </c>
      <c r="I33" s="10">
        <v>11</v>
      </c>
      <c r="J33" s="10">
        <v>7</v>
      </c>
      <c r="K33" s="10">
        <f t="shared" si="0"/>
        <v>78</v>
      </c>
      <c r="L33" s="10">
        <v>32</v>
      </c>
      <c r="M33" s="10">
        <f t="shared" si="1"/>
        <v>2989.1579529411761</v>
      </c>
      <c r="N33" s="9">
        <f t="shared" si="2"/>
        <v>1494.578976470588</v>
      </c>
      <c r="O33" s="9">
        <f t="shared" si="3"/>
        <v>990905.86139999994</v>
      </c>
      <c r="P33" s="9">
        <f>SUM($O$2:O33)</f>
        <v>8239979296.2473993</v>
      </c>
      <c r="Q33" s="9">
        <f t="shared" si="4"/>
        <v>495452.93069999997</v>
      </c>
      <c r="R33" s="9">
        <f>SUM($Q$2:Q33)</f>
        <v>7052768284.842556</v>
      </c>
      <c r="S33" s="9">
        <f t="shared" si="5"/>
        <v>139743.13429999998</v>
      </c>
      <c r="T33" s="16">
        <f>SUM($S$2:S33)</f>
        <v>205127068.78749999</v>
      </c>
      <c r="U33" s="9">
        <f t="shared" si="6"/>
        <v>69871.567149999988</v>
      </c>
      <c r="V33" s="16">
        <f>SUM($U$2:U33)</f>
        <v>150854898.79676801</v>
      </c>
      <c r="W33" s="9">
        <f t="shared" si="7"/>
        <v>13974313.43</v>
      </c>
      <c r="X33" s="9">
        <f t="shared" si="8"/>
        <v>6987156.7149999999</v>
      </c>
      <c r="Y33" s="9">
        <f t="shared" si="9"/>
        <v>8892744.9100000001</v>
      </c>
      <c r="Z33" s="9">
        <f t="shared" si="10"/>
        <v>4446372.4550000001</v>
      </c>
      <c r="AA33" s="9">
        <f>SUM($W$2:W33)</f>
        <v>98186061.222000003</v>
      </c>
      <c r="AB33" s="16">
        <f>SUM($X$2:X33)</f>
        <v>57871728.044050008</v>
      </c>
      <c r="AC33" s="9">
        <f>SUM($Y$2:Y33)</f>
        <v>394516132.954</v>
      </c>
      <c r="AD33" s="9">
        <f>SUM($Z$2:Z33)</f>
        <v>302883136.18184996</v>
      </c>
    </row>
    <row r="34" spans="1:30" s="9" customFormat="1" thickBot="1" x14ac:dyDescent="0.9">
      <c r="A34" s="10" t="s">
        <v>35</v>
      </c>
      <c r="B34" s="10" t="s">
        <v>41</v>
      </c>
      <c r="C34" s="10">
        <v>3.5350000000000001</v>
      </c>
      <c r="D34" s="10">
        <v>291.31</v>
      </c>
      <c r="E34" s="11">
        <v>516770</v>
      </c>
      <c r="F34" s="12">
        <v>1</v>
      </c>
      <c r="G34" s="12">
        <v>0.9</v>
      </c>
      <c r="H34" s="10">
        <v>10.220000000000001</v>
      </c>
      <c r="I34" s="10">
        <v>0</v>
      </c>
      <c r="J34" s="10">
        <v>1</v>
      </c>
      <c r="K34" s="10">
        <f t="shared" si="0"/>
        <v>82.407355021216404</v>
      </c>
      <c r="L34" s="10">
        <v>33</v>
      </c>
      <c r="M34" s="10">
        <f t="shared" ref="M34:M66" si="11">(C34-D34/102)*E34*F34</f>
        <v>350896.96274509811</v>
      </c>
      <c r="N34" s="9">
        <f t="shared" ref="N34:N66" si="12">(C34-D34/102)*E34*F34*G34</f>
        <v>315807.26647058828</v>
      </c>
      <c r="O34" s="9">
        <f t="shared" ref="O34:O66" si="13">D34*E34*F34</f>
        <v>150540268.69999999</v>
      </c>
      <c r="P34" s="9">
        <f>SUM($O$2:O34)</f>
        <v>8390519564.9473991</v>
      </c>
      <c r="Q34" s="9">
        <f t="shared" ref="Q34:Q66" si="14">D34*E34*F34*G34</f>
        <v>135486241.82999998</v>
      </c>
      <c r="R34" s="9">
        <f>SUM($Q$2:Q34)</f>
        <v>7188254526.6725559</v>
      </c>
      <c r="S34" s="9">
        <f t="shared" ref="S34:S66" si="15">H34*E34*F34</f>
        <v>5281389.4000000004</v>
      </c>
      <c r="T34" s="16">
        <f>SUM($S$2:S34)</f>
        <v>210408458.1875</v>
      </c>
      <c r="U34" s="9">
        <f t="shared" ref="U34:U66" si="16">E34*F34*G34*H34</f>
        <v>4753250.46</v>
      </c>
      <c r="V34" s="16">
        <f>SUM($U$2:U34)</f>
        <v>155608149.25676802</v>
      </c>
      <c r="W34" s="9">
        <f t="shared" ref="W34:W66" si="17">E34*F34*I34</f>
        <v>0</v>
      </c>
      <c r="X34" s="9">
        <f t="shared" ref="X34:X66" si="18">E34*F34*G34*I34</f>
        <v>0</v>
      </c>
      <c r="Y34" s="9">
        <f t="shared" ref="Y34:Y66" si="19">E34*F34*J34</f>
        <v>516770</v>
      </c>
      <c r="Z34" s="9">
        <f t="shared" ref="Z34:Z66" si="20">E34*F34*G34*J34</f>
        <v>465093</v>
      </c>
      <c r="AA34" s="9">
        <f>SUM($W$2:W34)</f>
        <v>98186061.222000003</v>
      </c>
      <c r="AB34" s="16">
        <f>SUM($X$2:X34)</f>
        <v>57871728.044050008</v>
      </c>
      <c r="AC34" s="9">
        <f>SUM($Y$2:Y34)</f>
        <v>395032902.954</v>
      </c>
      <c r="AD34" s="9">
        <f>SUM($Z$2:Z34)</f>
        <v>303348229.18184996</v>
      </c>
    </row>
    <row r="35" spans="1:30" s="9" customFormat="1" thickBot="1" x14ac:dyDescent="0.9">
      <c r="A35" s="10" t="s">
        <v>29</v>
      </c>
      <c r="B35" s="10" t="s">
        <v>33</v>
      </c>
      <c r="C35" s="10">
        <v>0.59599999999999997</v>
      </c>
      <c r="D35" s="10">
        <v>65.599999999999994</v>
      </c>
      <c r="E35" s="11">
        <v>2583848</v>
      </c>
      <c r="F35" s="12">
        <v>0.02</v>
      </c>
      <c r="G35" s="12">
        <v>1</v>
      </c>
      <c r="H35" s="10">
        <v>2.2999999999999998</v>
      </c>
      <c r="I35" s="10">
        <v>11</v>
      </c>
      <c r="J35" s="10">
        <v>7</v>
      </c>
      <c r="K35" s="10">
        <f t="shared" si="0"/>
        <v>110.06711409395973</v>
      </c>
      <c r="L35" s="10">
        <v>34</v>
      </c>
      <c r="M35" s="10">
        <f t="shared" si="11"/>
        <v>-2435.9100360784291</v>
      </c>
      <c r="N35" s="9">
        <f t="shared" si="12"/>
        <v>-2435.9100360784291</v>
      </c>
      <c r="O35" s="9">
        <f t="shared" si="13"/>
        <v>3390008.5759999999</v>
      </c>
      <c r="P35" s="9">
        <f>SUM($O$2:O35)</f>
        <v>8393909573.5233994</v>
      </c>
      <c r="Q35" s="9">
        <f t="shared" si="14"/>
        <v>3390008.5759999999</v>
      </c>
      <c r="R35" s="9">
        <f>SUM($Q$2:Q35)</f>
        <v>7191644535.2485561</v>
      </c>
      <c r="S35" s="9">
        <f t="shared" si="15"/>
        <v>118857.00799999999</v>
      </c>
      <c r="T35" s="16">
        <f>SUM($S$2:S35)</f>
        <v>210527315.19549999</v>
      </c>
      <c r="U35" s="9">
        <f t="shared" si="16"/>
        <v>118857.00799999999</v>
      </c>
      <c r="V35" s="16">
        <f>SUM($U$2:U35)</f>
        <v>155727006.264768</v>
      </c>
      <c r="W35" s="9">
        <f t="shared" si="17"/>
        <v>568446.55999999994</v>
      </c>
      <c r="X35" s="9">
        <f t="shared" si="18"/>
        <v>568446.55999999994</v>
      </c>
      <c r="Y35" s="9">
        <f t="shared" si="19"/>
        <v>361738.72</v>
      </c>
      <c r="Z35" s="9">
        <f t="shared" si="20"/>
        <v>361738.72</v>
      </c>
      <c r="AA35" s="9">
        <f>SUM($W$2:W35)</f>
        <v>98754507.782000005</v>
      </c>
      <c r="AB35" s="16">
        <f>SUM($X$2:X35)</f>
        <v>58440174.60405001</v>
      </c>
      <c r="AC35" s="9">
        <f>SUM($Y$2:Y35)</f>
        <v>395394641.67400002</v>
      </c>
      <c r="AD35" s="9">
        <f>SUM($Z$2:Z35)</f>
        <v>303709967.90184999</v>
      </c>
    </row>
    <row r="36" spans="1:30" s="9" customFormat="1" thickBot="1" x14ac:dyDescent="0.9">
      <c r="A36" s="10" t="s">
        <v>72</v>
      </c>
      <c r="B36" s="10" t="s">
        <v>75</v>
      </c>
      <c r="C36" s="10">
        <v>0.47499999999999998</v>
      </c>
      <c r="D36" s="10">
        <v>54.4</v>
      </c>
      <c r="E36" s="11">
        <v>13147</v>
      </c>
      <c r="F36" s="12">
        <v>1</v>
      </c>
      <c r="G36" s="12">
        <v>0.85</v>
      </c>
      <c r="H36" s="10">
        <v>2.42</v>
      </c>
      <c r="I36" s="10">
        <v>9</v>
      </c>
      <c r="J36" s="10">
        <v>13</v>
      </c>
      <c r="K36" s="10">
        <f t="shared" si="0"/>
        <v>114.52631578947368</v>
      </c>
      <c r="L36" s="10">
        <v>35</v>
      </c>
      <c r="M36" s="10">
        <f t="shared" si="11"/>
        <v>-766.90833333333353</v>
      </c>
      <c r="N36" s="9">
        <f t="shared" si="12"/>
        <v>-651.87208333333353</v>
      </c>
      <c r="O36" s="9">
        <f t="shared" si="13"/>
        <v>715196.79999999993</v>
      </c>
      <c r="P36" s="9">
        <f>SUM($O$2:O36)</f>
        <v>8394624770.3233995</v>
      </c>
      <c r="Q36" s="9">
        <f t="shared" si="14"/>
        <v>607917.27999999991</v>
      </c>
      <c r="R36" s="9">
        <f>SUM($Q$2:Q36)</f>
        <v>7192252452.5285559</v>
      </c>
      <c r="S36" s="9">
        <f t="shared" si="15"/>
        <v>31815.739999999998</v>
      </c>
      <c r="T36" s="16">
        <f>SUM($S$2:S36)</f>
        <v>210559130.9355</v>
      </c>
      <c r="U36" s="9">
        <f t="shared" si="16"/>
        <v>27043.378999999997</v>
      </c>
      <c r="V36" s="16">
        <f>SUM($U$2:U36)</f>
        <v>155754049.64376801</v>
      </c>
      <c r="W36" s="9">
        <f t="shared" si="17"/>
        <v>118323</v>
      </c>
      <c r="X36" s="9">
        <f t="shared" si="18"/>
        <v>100574.54999999999</v>
      </c>
      <c r="Y36" s="9">
        <f t="shared" si="19"/>
        <v>170911</v>
      </c>
      <c r="Z36" s="9">
        <f t="shared" si="20"/>
        <v>145274.34999999998</v>
      </c>
      <c r="AA36" s="9">
        <f>SUM($W$2:W36)</f>
        <v>98872830.782000005</v>
      </c>
      <c r="AB36" s="16">
        <f>SUM($X$2:X36)</f>
        <v>58540749.154050007</v>
      </c>
      <c r="AC36" s="9">
        <f>SUM($Y$2:Y36)</f>
        <v>395565552.67400002</v>
      </c>
      <c r="AD36" s="9">
        <f>SUM($Z$2:Z36)</f>
        <v>303855242.25185001</v>
      </c>
    </row>
    <row r="37" spans="1:30" s="14" customFormat="1" thickBot="1" x14ac:dyDescent="0.9">
      <c r="A37" s="14" t="s">
        <v>44</v>
      </c>
      <c r="B37" s="14" t="s">
        <v>83</v>
      </c>
      <c r="C37" s="14">
        <v>4.3499999999999997E-2</v>
      </c>
      <c r="D37" s="14">
        <v>5</v>
      </c>
      <c r="E37" s="21">
        <v>3075640</v>
      </c>
      <c r="F37" s="21">
        <v>1</v>
      </c>
      <c r="G37" s="21">
        <v>0.9</v>
      </c>
      <c r="H37" s="14">
        <v>5</v>
      </c>
      <c r="I37" s="14">
        <v>0</v>
      </c>
      <c r="J37" s="14">
        <v>1</v>
      </c>
      <c r="K37" s="14">
        <v>115</v>
      </c>
      <c r="L37" s="10">
        <v>36</v>
      </c>
      <c r="M37" s="22">
        <f t="shared" si="11"/>
        <v>-16976.326666666675</v>
      </c>
      <c r="N37" s="14">
        <f t="shared" si="12"/>
        <v>-15278.694000000009</v>
      </c>
      <c r="O37" s="14">
        <f t="shared" si="13"/>
        <v>15378200</v>
      </c>
      <c r="P37" s="14">
        <f>SUM($O$2:O37)</f>
        <v>8410002970.3233995</v>
      </c>
      <c r="Q37" s="14">
        <f t="shared" si="14"/>
        <v>13840380</v>
      </c>
      <c r="R37" s="14">
        <f>SUM($Q$2:Q37)</f>
        <v>7206092832.5285559</v>
      </c>
      <c r="S37" s="14">
        <f t="shared" si="15"/>
        <v>15378200</v>
      </c>
      <c r="T37" s="14">
        <f>SUM($S$2:S37)</f>
        <v>225937330.9355</v>
      </c>
      <c r="U37" s="14">
        <f t="shared" si="16"/>
        <v>13840380</v>
      </c>
      <c r="V37" s="23">
        <f>SUM($U$2:U37)</f>
        <v>169594429.64376801</v>
      </c>
      <c r="W37" s="14">
        <f t="shared" si="17"/>
        <v>0</v>
      </c>
      <c r="X37" s="14">
        <f t="shared" si="18"/>
        <v>0</v>
      </c>
      <c r="Y37" s="14">
        <f t="shared" si="19"/>
        <v>3075640</v>
      </c>
      <c r="Z37" s="14">
        <f t="shared" si="20"/>
        <v>2768076</v>
      </c>
      <c r="AA37" s="14">
        <f>SUM($W$2:W37)</f>
        <v>98872830.782000005</v>
      </c>
      <c r="AB37" s="23">
        <f>SUM($X$2:X37)</f>
        <v>58540749.154050007</v>
      </c>
      <c r="AC37" s="14">
        <f>SUM($Y$2:Y37)</f>
        <v>398641192.67400002</v>
      </c>
      <c r="AD37" s="14">
        <f>SUM($Z$2:Z37)</f>
        <v>306623318.25185001</v>
      </c>
    </row>
    <row r="38" spans="1:30" s="9" customFormat="1" thickBot="1" x14ac:dyDescent="0.9">
      <c r="A38" s="10" t="s">
        <v>63</v>
      </c>
      <c r="B38" s="10" t="s">
        <v>66</v>
      </c>
      <c r="C38" s="10">
        <v>1E-3</v>
      </c>
      <c r="D38" s="10">
        <v>0.12</v>
      </c>
      <c r="E38" s="11">
        <v>8168930</v>
      </c>
      <c r="F38" s="12">
        <v>0</v>
      </c>
      <c r="G38" s="12">
        <v>0.5</v>
      </c>
      <c r="H38" s="13">
        <v>1269.71</v>
      </c>
      <c r="I38" s="10">
        <v>140</v>
      </c>
      <c r="J38" s="10">
        <v>60</v>
      </c>
      <c r="K38" s="10">
        <f t="shared" ref="K38:K50" si="21">D38/C38</f>
        <v>120</v>
      </c>
      <c r="L38" s="10">
        <v>37</v>
      </c>
      <c r="M38" s="10">
        <f t="shared" si="11"/>
        <v>0</v>
      </c>
      <c r="N38" s="9">
        <f t="shared" si="12"/>
        <v>0</v>
      </c>
      <c r="O38" s="9">
        <f t="shared" si="13"/>
        <v>0</v>
      </c>
      <c r="P38" s="9">
        <f>SUM($O$2:O38)</f>
        <v>8410002970.3233995</v>
      </c>
      <c r="Q38" s="9">
        <f t="shared" si="14"/>
        <v>0</v>
      </c>
      <c r="R38" s="9">
        <f>SUM($Q$2:Q38)</f>
        <v>7206092832.5285559</v>
      </c>
      <c r="S38" s="9">
        <f t="shared" si="15"/>
        <v>0</v>
      </c>
      <c r="T38" s="9">
        <f>SUM($S$2:S38)</f>
        <v>225937330.9355</v>
      </c>
      <c r="U38" s="9">
        <f t="shared" si="16"/>
        <v>0</v>
      </c>
      <c r="V38" s="16">
        <f>SUM($U$2:U38)</f>
        <v>169594429.64376801</v>
      </c>
      <c r="W38" s="9">
        <f t="shared" si="17"/>
        <v>0</v>
      </c>
      <c r="X38" s="9">
        <f t="shared" si="18"/>
        <v>0</v>
      </c>
      <c r="Y38" s="9">
        <f t="shared" si="19"/>
        <v>0</v>
      </c>
      <c r="Z38" s="9">
        <f t="shared" si="20"/>
        <v>0</v>
      </c>
      <c r="AA38" s="9">
        <f>SUM($W$2:W38)</f>
        <v>98872830.782000005</v>
      </c>
      <c r="AB38" s="16">
        <f>SUM($X$2:X38)</f>
        <v>58540749.154050007</v>
      </c>
      <c r="AC38" s="9">
        <f>SUM($Y$2:Y38)</f>
        <v>398641192.67400002</v>
      </c>
      <c r="AD38" s="9">
        <f>SUM($Z$2:Z38)</f>
        <v>306623318.25185001</v>
      </c>
    </row>
    <row r="39" spans="1:30" s="9" customFormat="1" thickBot="1" x14ac:dyDescent="0.9">
      <c r="A39" s="10" t="s">
        <v>35</v>
      </c>
      <c r="B39" s="10" t="s">
        <v>36</v>
      </c>
      <c r="C39" s="10">
        <v>0.11600000000000001</v>
      </c>
      <c r="D39" s="10">
        <v>14.54</v>
      </c>
      <c r="E39" s="11">
        <v>516770</v>
      </c>
      <c r="F39" s="12">
        <v>1</v>
      </c>
      <c r="G39" s="12">
        <v>0.9</v>
      </c>
      <c r="H39" s="10">
        <v>0.62</v>
      </c>
      <c r="I39" s="10">
        <v>0</v>
      </c>
      <c r="J39" s="10">
        <v>1</v>
      </c>
      <c r="K39" s="10">
        <f t="shared" si="21"/>
        <v>125.34482758620689</v>
      </c>
      <c r="L39" s="10">
        <v>38</v>
      </c>
      <c r="M39" s="10">
        <f t="shared" si="11"/>
        <v>-13719.736862745094</v>
      </c>
      <c r="N39" s="9">
        <f t="shared" si="12"/>
        <v>-12347.763176470586</v>
      </c>
      <c r="O39" s="9">
        <f t="shared" si="13"/>
        <v>7513835.7999999998</v>
      </c>
      <c r="P39" s="9">
        <f>SUM($O$2:O39)</f>
        <v>8417516806.1233997</v>
      </c>
      <c r="Q39" s="9">
        <f t="shared" si="14"/>
        <v>6762452.2199999997</v>
      </c>
      <c r="R39" s="9">
        <f>SUM($Q$2:Q39)</f>
        <v>7212855284.7485561</v>
      </c>
      <c r="S39" s="9">
        <f t="shared" si="15"/>
        <v>320397.40000000002</v>
      </c>
      <c r="T39" s="9">
        <f>SUM($S$2:S39)</f>
        <v>226257728.3355</v>
      </c>
      <c r="U39" s="9">
        <f t="shared" si="16"/>
        <v>288357.65999999997</v>
      </c>
      <c r="V39" s="16">
        <f>SUM($U$2:U39)</f>
        <v>169882787.30376801</v>
      </c>
      <c r="W39" s="9">
        <f t="shared" si="17"/>
        <v>0</v>
      </c>
      <c r="X39" s="9">
        <f t="shared" si="18"/>
        <v>0</v>
      </c>
      <c r="Y39" s="9">
        <f t="shared" si="19"/>
        <v>516770</v>
      </c>
      <c r="Z39" s="9">
        <f t="shared" si="20"/>
        <v>465093</v>
      </c>
      <c r="AA39" s="9">
        <f>SUM($W$2:W39)</f>
        <v>98872830.782000005</v>
      </c>
      <c r="AB39" s="16">
        <f>SUM($X$2:X39)</f>
        <v>58540749.154050007</v>
      </c>
      <c r="AC39" s="9">
        <f>SUM($Y$2:Y39)</f>
        <v>399157962.67400002</v>
      </c>
      <c r="AD39" s="9">
        <f>SUM($Z$2:Z39)</f>
        <v>307088411.25185001</v>
      </c>
    </row>
    <row r="40" spans="1:30" s="9" customFormat="1" thickBot="1" x14ac:dyDescent="0.9">
      <c r="A40" s="10" t="s">
        <v>22</v>
      </c>
      <c r="B40" s="10" t="s">
        <v>23</v>
      </c>
      <c r="C40" s="10">
        <v>4.0000000000000001E-3</v>
      </c>
      <c r="D40" s="10">
        <v>0.51</v>
      </c>
      <c r="E40" s="11">
        <v>18633011</v>
      </c>
      <c r="F40" s="12">
        <v>1</v>
      </c>
      <c r="G40" s="12">
        <v>0.82</v>
      </c>
      <c r="H40" s="10">
        <v>1.1000000000000001</v>
      </c>
      <c r="I40" s="10">
        <v>11</v>
      </c>
      <c r="J40" s="10">
        <v>7</v>
      </c>
      <c r="K40" s="10">
        <f t="shared" si="21"/>
        <v>127.5</v>
      </c>
      <c r="L40" s="10">
        <v>39</v>
      </c>
      <c r="M40" s="10">
        <f t="shared" si="11"/>
        <v>-18633.010999999999</v>
      </c>
      <c r="N40" s="9">
        <f t="shared" si="12"/>
        <v>-15279.069019999997</v>
      </c>
      <c r="O40" s="9">
        <f t="shared" si="13"/>
        <v>9502835.6099999994</v>
      </c>
      <c r="P40" s="9">
        <f>SUM($O$2:O40)</f>
        <v>8427019641.7333994</v>
      </c>
      <c r="Q40" s="9">
        <f t="shared" si="14"/>
        <v>7792325.2001999989</v>
      </c>
      <c r="R40" s="9">
        <f>SUM($Q$2:Q40)</f>
        <v>7220647609.9487562</v>
      </c>
      <c r="S40" s="9">
        <f t="shared" si="15"/>
        <v>20496312.100000001</v>
      </c>
      <c r="T40" s="9">
        <f>SUM($S$2:S40)</f>
        <v>246754040.4355</v>
      </c>
      <c r="U40" s="9">
        <f t="shared" si="16"/>
        <v>16806975.922000002</v>
      </c>
      <c r="V40" s="16">
        <f>SUM($U$2:U40)</f>
        <v>186689763.225768</v>
      </c>
      <c r="W40" s="9">
        <f t="shared" si="17"/>
        <v>204963121</v>
      </c>
      <c r="X40" s="9">
        <f t="shared" si="18"/>
        <v>168069759.22</v>
      </c>
      <c r="Y40" s="9">
        <f t="shared" si="19"/>
        <v>130431077</v>
      </c>
      <c r="Z40" s="9">
        <f t="shared" si="20"/>
        <v>106953483.14</v>
      </c>
      <c r="AA40" s="9">
        <f>SUM($W$2:W40)</f>
        <v>303835951.78200001</v>
      </c>
      <c r="AB40" s="9">
        <f>SUM($X$2:X40)</f>
        <v>226610508.37405002</v>
      </c>
      <c r="AC40" s="9">
        <f>SUM($Y$2:Y40)</f>
        <v>529589039.67400002</v>
      </c>
      <c r="AD40" s="9">
        <f>SUM($Z$2:Z40)</f>
        <v>414041894.39184999</v>
      </c>
    </row>
    <row r="41" spans="1:30" s="9" customFormat="1" thickBot="1" x14ac:dyDescent="0.9">
      <c r="A41" s="10" t="s">
        <v>29</v>
      </c>
      <c r="B41" s="10" t="s">
        <v>32</v>
      </c>
      <c r="C41" s="10">
        <v>0.03</v>
      </c>
      <c r="D41" s="10">
        <v>3.84</v>
      </c>
      <c r="E41" s="11">
        <v>2583848</v>
      </c>
      <c r="F41" s="12">
        <v>0.05</v>
      </c>
      <c r="G41" s="12">
        <v>0.7</v>
      </c>
      <c r="H41" s="10">
        <v>1.22</v>
      </c>
      <c r="I41" s="10">
        <v>11</v>
      </c>
      <c r="J41" s="10">
        <v>7</v>
      </c>
      <c r="K41" s="10">
        <f t="shared" si="21"/>
        <v>128</v>
      </c>
      <c r="L41" s="10">
        <v>40</v>
      </c>
      <c r="M41" s="10">
        <f t="shared" si="11"/>
        <v>-987.94188235294098</v>
      </c>
      <c r="N41" s="9">
        <f t="shared" si="12"/>
        <v>-691.55931764705861</v>
      </c>
      <c r="O41" s="9">
        <f t="shared" si="13"/>
        <v>496098.81600000005</v>
      </c>
      <c r="P41" s="9">
        <f>SUM($O$2:O41)</f>
        <v>8427515740.5493994</v>
      </c>
      <c r="Q41" s="9">
        <f t="shared" si="14"/>
        <v>347269.17120000004</v>
      </c>
      <c r="R41" s="9">
        <f>SUM($Q$2:Q41)</f>
        <v>7220994879.119956</v>
      </c>
      <c r="S41" s="9">
        <f t="shared" si="15"/>
        <v>157614.728</v>
      </c>
      <c r="T41" s="9">
        <f>SUM($S$2:S41)</f>
        <v>246911655.16349998</v>
      </c>
      <c r="U41" s="9">
        <f t="shared" si="16"/>
        <v>110330.30960000001</v>
      </c>
      <c r="V41" s="16">
        <f>SUM($U$2:U41)</f>
        <v>186800093.535368</v>
      </c>
      <c r="W41" s="9">
        <f t="shared" si="17"/>
        <v>1421116.4000000001</v>
      </c>
      <c r="X41" s="9">
        <f t="shared" si="18"/>
        <v>994781.4800000001</v>
      </c>
      <c r="Y41" s="9">
        <f t="shared" si="19"/>
        <v>904346.8</v>
      </c>
      <c r="Z41" s="9">
        <f t="shared" si="20"/>
        <v>633042.76</v>
      </c>
      <c r="AA41" s="9">
        <f>SUM($W$2:W41)</f>
        <v>305257068.18199998</v>
      </c>
      <c r="AB41" s="9">
        <f>SUM($X$2:X41)</f>
        <v>227605289.85405001</v>
      </c>
      <c r="AC41" s="9">
        <f>SUM($Y$2:Y41)</f>
        <v>530493386.47400004</v>
      </c>
      <c r="AD41" s="9">
        <f>SUM($Z$2:Z41)</f>
        <v>414674937.15184999</v>
      </c>
    </row>
    <row r="42" spans="1:30" s="9" customFormat="1" thickBot="1" x14ac:dyDescent="0.9">
      <c r="A42" s="10" t="s">
        <v>58</v>
      </c>
      <c r="B42" s="10" t="s">
        <v>59</v>
      </c>
      <c r="C42" s="10">
        <v>9.7989999999999995</v>
      </c>
      <c r="D42" s="10">
        <v>1304.97</v>
      </c>
      <c r="E42" s="11">
        <v>190408</v>
      </c>
      <c r="F42" s="12">
        <v>0.03</v>
      </c>
      <c r="G42" s="12">
        <v>0.1</v>
      </c>
      <c r="H42" s="10">
        <v>8.75</v>
      </c>
      <c r="I42" s="10">
        <v>0</v>
      </c>
      <c r="J42" s="10">
        <v>0</v>
      </c>
      <c r="K42" s="10">
        <f t="shared" si="21"/>
        <v>133.17379324420861</v>
      </c>
      <c r="L42" s="10">
        <v>41</v>
      </c>
      <c r="M42" s="10">
        <f t="shared" si="11"/>
        <v>-17107.150757647065</v>
      </c>
      <c r="N42" s="9">
        <f t="shared" si="12"/>
        <v>-1710.7150757647066</v>
      </c>
      <c r="O42" s="9">
        <f t="shared" si="13"/>
        <v>7454301.832799999</v>
      </c>
      <c r="P42" s="9">
        <f>SUM($O$2:O42)</f>
        <v>8434970042.3821993</v>
      </c>
      <c r="Q42" s="9">
        <f t="shared" si="14"/>
        <v>745430.18328</v>
      </c>
      <c r="R42" s="9">
        <f>SUM($Q$2:Q42)</f>
        <v>7221740309.303236</v>
      </c>
      <c r="S42" s="9">
        <f t="shared" si="15"/>
        <v>49982.1</v>
      </c>
      <c r="T42" s="9">
        <f>SUM($S$2:S42)</f>
        <v>246961637.26349998</v>
      </c>
      <c r="U42" s="9">
        <f t="shared" si="16"/>
        <v>4998.21</v>
      </c>
      <c r="V42" s="16">
        <f>SUM($U$2:U42)</f>
        <v>186805091.745368</v>
      </c>
      <c r="W42" s="9">
        <f t="shared" si="17"/>
        <v>0</v>
      </c>
      <c r="X42" s="9">
        <f t="shared" si="18"/>
        <v>0</v>
      </c>
      <c r="Y42" s="9">
        <f t="shared" si="19"/>
        <v>0</v>
      </c>
      <c r="Z42" s="9">
        <f t="shared" si="20"/>
        <v>0</v>
      </c>
      <c r="AA42" s="9">
        <f>SUM($W$2:W42)</f>
        <v>305257068.18199998</v>
      </c>
      <c r="AB42" s="9">
        <f>SUM($X$2:X42)</f>
        <v>227605289.85405001</v>
      </c>
      <c r="AC42" s="9">
        <f>SUM($Y$2:Y42)</f>
        <v>530493386.47400004</v>
      </c>
      <c r="AD42" s="9">
        <f>SUM($Z$2:Z42)</f>
        <v>414674937.15184999</v>
      </c>
    </row>
    <row r="43" spans="1:30" s="9" customFormat="1" thickBot="1" x14ac:dyDescent="0.9">
      <c r="A43" s="10" t="s">
        <v>72</v>
      </c>
      <c r="B43" s="10" t="s">
        <v>74</v>
      </c>
      <c r="C43" s="10">
        <v>0.13700000000000001</v>
      </c>
      <c r="D43" s="10">
        <v>20.75</v>
      </c>
      <c r="E43" s="11">
        <v>28693</v>
      </c>
      <c r="F43" s="12">
        <v>1</v>
      </c>
      <c r="G43" s="12">
        <v>0.9</v>
      </c>
      <c r="H43" s="10">
        <v>12.68</v>
      </c>
      <c r="I43" s="10">
        <v>0</v>
      </c>
      <c r="J43" s="10">
        <v>0</v>
      </c>
      <c r="K43" s="10">
        <f t="shared" si="21"/>
        <v>151.45985401459853</v>
      </c>
      <c r="L43" s="10">
        <v>42</v>
      </c>
      <c r="M43" s="10">
        <f t="shared" si="11"/>
        <v>-1906.1153725490192</v>
      </c>
      <c r="N43" s="9">
        <f t="shared" si="12"/>
        <v>-1715.5038352941174</v>
      </c>
      <c r="O43" s="9">
        <f t="shared" si="13"/>
        <v>595379.75</v>
      </c>
      <c r="P43" s="9">
        <f>SUM($O$2:O43)</f>
        <v>8435565422.1321993</v>
      </c>
      <c r="Q43" s="9">
        <f t="shared" si="14"/>
        <v>535841.77500000002</v>
      </c>
      <c r="R43" s="9">
        <f>SUM($Q$2:Q43)</f>
        <v>7222276151.0782356</v>
      </c>
      <c r="S43" s="9">
        <f t="shared" si="15"/>
        <v>363827.24</v>
      </c>
      <c r="T43" s="9">
        <f>SUM($S$2:S43)</f>
        <v>247325464.50349998</v>
      </c>
      <c r="U43" s="9">
        <f t="shared" si="16"/>
        <v>327444.516</v>
      </c>
      <c r="V43" s="16">
        <f>SUM($U$2:U43)</f>
        <v>187132536.26136801</v>
      </c>
      <c r="W43" s="9">
        <f t="shared" si="17"/>
        <v>0</v>
      </c>
      <c r="X43" s="9">
        <f t="shared" si="18"/>
        <v>0</v>
      </c>
      <c r="Y43" s="9">
        <f t="shared" si="19"/>
        <v>0</v>
      </c>
      <c r="Z43" s="9">
        <f t="shared" si="20"/>
        <v>0</v>
      </c>
      <c r="AA43" s="9">
        <f>SUM($W$2:W43)</f>
        <v>305257068.18199998</v>
      </c>
      <c r="AB43" s="9">
        <f>SUM($X$2:X43)</f>
        <v>227605289.85405001</v>
      </c>
      <c r="AC43" s="9">
        <f>SUM($Y$2:Y43)</f>
        <v>530493386.47400004</v>
      </c>
      <c r="AD43" s="9">
        <f>SUM($Z$2:Z43)</f>
        <v>414674937.15184999</v>
      </c>
    </row>
    <row r="44" spans="1:30" s="9" customFormat="1" thickBot="1" x14ac:dyDescent="0.9">
      <c r="A44" s="10" t="s">
        <v>35</v>
      </c>
      <c r="B44" s="10" t="s">
        <v>37</v>
      </c>
      <c r="C44" s="10">
        <v>3.3000000000000002E-2</v>
      </c>
      <c r="D44" s="10">
        <v>7.07</v>
      </c>
      <c r="E44" s="11">
        <v>1326125</v>
      </c>
      <c r="F44" s="12">
        <v>1</v>
      </c>
      <c r="G44" s="12">
        <v>0.8</v>
      </c>
      <c r="H44" s="10">
        <v>9.99</v>
      </c>
      <c r="I44" s="10">
        <v>0</v>
      </c>
      <c r="J44" s="10">
        <v>1</v>
      </c>
      <c r="K44" s="10">
        <f t="shared" si="21"/>
        <v>214.24242424242425</v>
      </c>
      <c r="L44" s="10">
        <v>43</v>
      </c>
      <c r="M44" s="10">
        <f t="shared" si="11"/>
        <v>-48156.53921568628</v>
      </c>
      <c r="N44" s="9">
        <f t="shared" si="12"/>
        <v>-38525.231372549024</v>
      </c>
      <c r="O44" s="9">
        <f t="shared" si="13"/>
        <v>9375703.75</v>
      </c>
      <c r="P44" s="9">
        <f>SUM($O$2:O44)</f>
        <v>8444941125.8821993</v>
      </c>
      <c r="Q44" s="9">
        <f t="shared" si="14"/>
        <v>7500563</v>
      </c>
      <c r="R44" s="9">
        <f>SUM($Q$2:Q44)</f>
        <v>7229776714.0782356</v>
      </c>
      <c r="S44" s="9">
        <f t="shared" si="15"/>
        <v>13247988.75</v>
      </c>
      <c r="T44" s="9">
        <f>SUM($S$2:S44)</f>
        <v>260573453.25349998</v>
      </c>
      <c r="U44" s="9">
        <f t="shared" si="16"/>
        <v>10598391</v>
      </c>
      <c r="V44" s="16">
        <f>SUM($U$2:U44)</f>
        <v>197730927.26136801</v>
      </c>
      <c r="W44" s="9">
        <f t="shared" si="17"/>
        <v>0</v>
      </c>
      <c r="X44" s="9">
        <f t="shared" si="18"/>
        <v>0</v>
      </c>
      <c r="Y44" s="9">
        <f t="shared" si="19"/>
        <v>1326125</v>
      </c>
      <c r="Z44" s="9">
        <f t="shared" si="20"/>
        <v>1060900</v>
      </c>
      <c r="AA44" s="9">
        <f>SUM($W$2:W44)</f>
        <v>305257068.18199998</v>
      </c>
      <c r="AB44" s="9">
        <f>SUM($X$2:X44)</f>
        <v>227605289.85405001</v>
      </c>
      <c r="AC44" s="9">
        <f>SUM($Y$2:Y44)</f>
        <v>531819511.47400004</v>
      </c>
      <c r="AD44" s="9">
        <f>SUM($Z$2:Z44)</f>
        <v>415735837.15184999</v>
      </c>
    </row>
    <row r="45" spans="1:30" s="9" customFormat="1" thickBot="1" x14ac:dyDescent="0.9">
      <c r="A45" s="10" t="s">
        <v>44</v>
      </c>
      <c r="B45" s="10" t="s">
        <v>46</v>
      </c>
      <c r="C45" s="10">
        <v>3.5999999999999997E-2</v>
      </c>
      <c r="D45" s="10">
        <v>7.75</v>
      </c>
      <c r="E45" s="11">
        <v>1007295</v>
      </c>
      <c r="F45" s="12">
        <v>1</v>
      </c>
      <c r="G45" s="12">
        <v>0.41</v>
      </c>
      <c r="H45" s="10">
        <v>7.0000000000000007E-2</v>
      </c>
      <c r="I45" s="10">
        <v>1</v>
      </c>
      <c r="J45" s="10">
        <v>15</v>
      </c>
      <c r="K45" s="10">
        <f t="shared" si="21"/>
        <v>215.2777777777778</v>
      </c>
      <c r="L45" s="10">
        <v>44</v>
      </c>
      <c r="M45" s="10">
        <f t="shared" si="11"/>
        <v>-40272.049117647053</v>
      </c>
      <c r="N45" s="9">
        <f t="shared" si="12"/>
        <v>-16511.54013823529</v>
      </c>
      <c r="O45" s="9">
        <f t="shared" si="13"/>
        <v>7806536.25</v>
      </c>
      <c r="P45" s="9">
        <f>SUM($O$2:O45)</f>
        <v>8452747662.1321993</v>
      </c>
      <c r="Q45" s="9">
        <f t="shared" si="14"/>
        <v>3200679.8624999998</v>
      </c>
      <c r="R45" s="9">
        <f>SUM($Q$2:Q45)</f>
        <v>7232977393.9407358</v>
      </c>
      <c r="S45" s="9">
        <f t="shared" si="15"/>
        <v>70510.650000000009</v>
      </c>
      <c r="T45" s="9">
        <f>SUM($S$2:S45)</f>
        <v>260643963.90349999</v>
      </c>
      <c r="U45" s="9">
        <f t="shared" si="16"/>
        <v>28909.3665</v>
      </c>
      <c r="V45" s="16">
        <f>SUM($U$2:U45)</f>
        <v>197759836.627868</v>
      </c>
      <c r="W45" s="9">
        <f t="shared" si="17"/>
        <v>1007295</v>
      </c>
      <c r="X45" s="9">
        <f t="shared" si="18"/>
        <v>412990.94999999995</v>
      </c>
      <c r="Y45" s="9">
        <f t="shared" si="19"/>
        <v>15109425</v>
      </c>
      <c r="Z45" s="9">
        <f t="shared" si="20"/>
        <v>6194864.2499999991</v>
      </c>
      <c r="AA45" s="9">
        <f>SUM($W$2:W45)</f>
        <v>306264363.18199998</v>
      </c>
      <c r="AB45" s="9">
        <f>SUM($X$2:X45)</f>
        <v>228018280.80405</v>
      </c>
      <c r="AC45" s="9">
        <f>SUM($Y$2:Y45)</f>
        <v>546928936.47399998</v>
      </c>
      <c r="AD45" s="9">
        <f>SUM($Z$2:Z45)</f>
        <v>421930701.40184999</v>
      </c>
    </row>
    <row r="46" spans="1:30" s="9" customFormat="1" thickBot="1" x14ac:dyDescent="0.9">
      <c r="A46" s="10" t="s">
        <v>7</v>
      </c>
      <c r="B46" s="10" t="s">
        <v>13</v>
      </c>
      <c r="C46" s="10">
        <v>2E-3</v>
      </c>
      <c r="D46" s="10">
        <v>0.46</v>
      </c>
      <c r="E46" s="11">
        <v>8760912</v>
      </c>
      <c r="F46" s="12">
        <v>1</v>
      </c>
      <c r="G46" s="12">
        <v>0.75</v>
      </c>
      <c r="H46" s="10">
        <v>3.46</v>
      </c>
      <c r="I46" s="10">
        <v>0</v>
      </c>
      <c r="J46" s="10">
        <v>1</v>
      </c>
      <c r="K46" s="10">
        <f t="shared" si="21"/>
        <v>230</v>
      </c>
      <c r="L46" s="10">
        <v>45</v>
      </c>
      <c r="M46" s="10">
        <f t="shared" si="11"/>
        <v>-21988.171294117648</v>
      </c>
      <c r="N46" s="9">
        <f t="shared" si="12"/>
        <v>-16491.128470588235</v>
      </c>
      <c r="O46" s="9">
        <f t="shared" si="13"/>
        <v>4030019.52</v>
      </c>
      <c r="P46" s="9">
        <f>SUM($O$2:O46)</f>
        <v>8456777681.6521997</v>
      </c>
      <c r="Q46" s="9">
        <f t="shared" si="14"/>
        <v>3022514.64</v>
      </c>
      <c r="R46" s="9">
        <f>SUM($Q$2:Q46)</f>
        <v>7235999908.5807362</v>
      </c>
      <c r="S46" s="9">
        <f t="shared" si="15"/>
        <v>30312755.52</v>
      </c>
      <c r="T46" s="9">
        <f>SUM($S$2:S46)</f>
        <v>290956719.4235</v>
      </c>
      <c r="U46" s="9">
        <f t="shared" si="16"/>
        <v>22734566.640000001</v>
      </c>
      <c r="V46" s="9">
        <f>SUM($U$2:U46)</f>
        <v>220494403.26786798</v>
      </c>
      <c r="W46" s="9">
        <f t="shared" si="17"/>
        <v>0</v>
      </c>
      <c r="X46" s="9">
        <f t="shared" si="18"/>
        <v>0</v>
      </c>
      <c r="Y46" s="9">
        <f t="shared" si="19"/>
        <v>8760912</v>
      </c>
      <c r="Z46" s="9">
        <f t="shared" si="20"/>
        <v>6570684</v>
      </c>
      <c r="AA46" s="9">
        <f>SUM($W$2:W46)</f>
        <v>306264363.18199998</v>
      </c>
      <c r="AB46" s="9">
        <f>SUM($X$2:X46)</f>
        <v>228018280.80405</v>
      </c>
      <c r="AC46" s="9">
        <f>SUM($Y$2:Y46)</f>
        <v>555689848.47399998</v>
      </c>
      <c r="AD46" s="9">
        <f>SUM($Z$2:Z46)</f>
        <v>428501385.40184999</v>
      </c>
    </row>
    <row r="47" spans="1:30" s="9" customFormat="1" thickBot="1" x14ac:dyDescent="0.9">
      <c r="A47" s="10" t="s">
        <v>49</v>
      </c>
      <c r="B47" s="10" t="s">
        <v>52</v>
      </c>
      <c r="C47" s="10">
        <v>2E-3</v>
      </c>
      <c r="D47" s="10">
        <v>0.46</v>
      </c>
      <c r="E47" s="11">
        <v>8760912</v>
      </c>
      <c r="F47" s="12">
        <v>1</v>
      </c>
      <c r="G47" s="12">
        <v>0.75</v>
      </c>
      <c r="H47" s="10">
        <v>3.46</v>
      </c>
      <c r="I47" s="10">
        <v>0</v>
      </c>
      <c r="J47" s="10">
        <v>1</v>
      </c>
      <c r="K47" s="10">
        <f t="shared" si="21"/>
        <v>230</v>
      </c>
      <c r="L47" s="10">
        <v>46</v>
      </c>
      <c r="M47" s="10">
        <f t="shared" si="11"/>
        <v>-21988.171294117648</v>
      </c>
      <c r="N47" s="9">
        <f t="shared" si="12"/>
        <v>-16491.128470588235</v>
      </c>
      <c r="O47" s="9">
        <f t="shared" si="13"/>
        <v>4030019.52</v>
      </c>
      <c r="P47" s="9">
        <f>SUM($O$2:O47)</f>
        <v>8460807701.1722002</v>
      </c>
      <c r="Q47" s="9">
        <f t="shared" si="14"/>
        <v>3022514.64</v>
      </c>
      <c r="R47" s="9">
        <f>SUM($Q$2:Q47)</f>
        <v>7239022423.2207365</v>
      </c>
      <c r="S47" s="9">
        <f t="shared" si="15"/>
        <v>30312755.52</v>
      </c>
      <c r="T47" s="9">
        <f>SUM($S$2:S47)</f>
        <v>321269474.94349998</v>
      </c>
      <c r="U47" s="9">
        <f t="shared" si="16"/>
        <v>22734566.640000001</v>
      </c>
      <c r="V47" s="9">
        <f>SUM($U$2:U47)</f>
        <v>243228969.90786797</v>
      </c>
      <c r="W47" s="9">
        <f t="shared" si="17"/>
        <v>0</v>
      </c>
      <c r="X47" s="9">
        <f t="shared" si="18"/>
        <v>0</v>
      </c>
      <c r="Y47" s="9">
        <f t="shared" si="19"/>
        <v>8760912</v>
      </c>
      <c r="Z47" s="9">
        <f t="shared" si="20"/>
        <v>6570684</v>
      </c>
      <c r="AA47" s="9">
        <f>SUM($W$2:W47)</f>
        <v>306264363.18199998</v>
      </c>
      <c r="AB47" s="9">
        <f>SUM($X$2:X47)</f>
        <v>228018280.80405</v>
      </c>
      <c r="AC47" s="9">
        <f>SUM($Y$2:Y47)</f>
        <v>564450760.47399998</v>
      </c>
      <c r="AD47" s="9">
        <f>SUM($Z$2:Z47)</f>
        <v>435072069.40184999</v>
      </c>
    </row>
    <row r="48" spans="1:30" s="9" customFormat="1" thickBot="1" x14ac:dyDescent="0.9">
      <c r="A48" s="10" t="s">
        <v>72</v>
      </c>
      <c r="B48" s="10" t="s">
        <v>77</v>
      </c>
      <c r="C48" s="10">
        <v>580.68299999999999</v>
      </c>
      <c r="D48" s="10">
        <v>137747.70000000001</v>
      </c>
      <c r="E48" s="10">
        <v>743</v>
      </c>
      <c r="F48" s="12">
        <v>1</v>
      </c>
      <c r="G48" s="12">
        <v>0.74</v>
      </c>
      <c r="H48" s="13">
        <v>2312.46</v>
      </c>
      <c r="I48" s="10">
        <v>5</v>
      </c>
      <c r="J48" s="10">
        <v>16.5</v>
      </c>
      <c r="K48" s="10">
        <f t="shared" si="21"/>
        <v>237.21669137894517</v>
      </c>
      <c r="L48" s="10">
        <v>47</v>
      </c>
      <c r="M48" s="10">
        <f t="shared" si="11"/>
        <v>-571949.99276470591</v>
      </c>
      <c r="N48" s="9">
        <f t="shared" si="12"/>
        <v>-423242.99464588234</v>
      </c>
      <c r="O48" s="9">
        <f t="shared" si="13"/>
        <v>102346541.10000001</v>
      </c>
      <c r="P48" s="9">
        <f>SUM($O$2:O48)</f>
        <v>8563154242.2722006</v>
      </c>
      <c r="Q48" s="9">
        <f t="shared" si="14"/>
        <v>75736440.414000005</v>
      </c>
      <c r="R48" s="9">
        <f>SUM($Q$2:Q48)</f>
        <v>7314758863.6347361</v>
      </c>
      <c r="S48" s="9">
        <f t="shared" si="15"/>
        <v>1718157.78</v>
      </c>
      <c r="T48" s="9">
        <f>SUM($S$2:S48)</f>
        <v>322987632.72349995</v>
      </c>
      <c r="U48" s="9">
        <f t="shared" si="16"/>
        <v>1271436.7572000001</v>
      </c>
      <c r="V48" s="9">
        <f>SUM($U$2:U48)</f>
        <v>244500406.66506797</v>
      </c>
      <c r="W48" s="9">
        <f t="shared" si="17"/>
        <v>3715</v>
      </c>
      <c r="X48" s="9">
        <f t="shared" si="18"/>
        <v>2749.1000000000004</v>
      </c>
      <c r="Y48" s="9">
        <f t="shared" si="19"/>
        <v>12259.5</v>
      </c>
      <c r="Z48" s="9">
        <f t="shared" si="20"/>
        <v>9072.0300000000007</v>
      </c>
      <c r="AA48" s="9">
        <f>SUM($W$2:W48)</f>
        <v>306268078.18199998</v>
      </c>
      <c r="AB48" s="9">
        <f>SUM($X$2:X48)</f>
        <v>228021029.90404999</v>
      </c>
      <c r="AC48" s="9">
        <f>SUM($Y$2:Y48)</f>
        <v>564463019.97399998</v>
      </c>
      <c r="AD48" s="9">
        <f>SUM($Z$2:Z48)</f>
        <v>435081141.43184996</v>
      </c>
    </row>
    <row r="49" spans="1:30" s="9" customFormat="1" thickBot="1" x14ac:dyDescent="0.9">
      <c r="A49" s="10" t="s">
        <v>29</v>
      </c>
      <c r="B49" s="10" t="s">
        <v>30</v>
      </c>
      <c r="C49" s="10">
        <v>0.30299999999999999</v>
      </c>
      <c r="D49" s="10">
        <v>83.45</v>
      </c>
      <c r="E49" s="11">
        <v>2583848</v>
      </c>
      <c r="F49" s="12">
        <v>0.11</v>
      </c>
      <c r="G49" s="12">
        <v>0.46</v>
      </c>
      <c r="H49" s="10">
        <v>5.41</v>
      </c>
      <c r="I49" s="10">
        <v>11</v>
      </c>
      <c r="J49" s="10">
        <v>7</v>
      </c>
      <c r="K49" s="10">
        <f t="shared" si="21"/>
        <v>275.41254125412541</v>
      </c>
      <c r="L49" s="10">
        <v>48</v>
      </c>
      <c r="M49" s="10">
        <f t="shared" si="11"/>
        <v>-146414.00023843138</v>
      </c>
      <c r="N49" s="9">
        <f t="shared" si="12"/>
        <v>-67350.440109678442</v>
      </c>
      <c r="O49" s="9">
        <f t="shared" si="13"/>
        <v>23718432.715999998</v>
      </c>
      <c r="P49" s="9">
        <f>SUM($O$2:O49)</f>
        <v>8586872674.9882002</v>
      </c>
      <c r="Q49" s="9">
        <f t="shared" si="14"/>
        <v>10910479.04936</v>
      </c>
      <c r="R49" s="9">
        <f>SUM($Q$2:Q49)</f>
        <v>7325669342.6840963</v>
      </c>
      <c r="S49" s="9">
        <f t="shared" si="15"/>
        <v>1537647.9447999999</v>
      </c>
      <c r="T49" s="9">
        <f>SUM($S$2:S49)</f>
        <v>324525280.66829997</v>
      </c>
      <c r="U49" s="9">
        <f t="shared" si="16"/>
        <v>707318.05460800009</v>
      </c>
      <c r="V49" s="9">
        <f>SUM($U$2:U49)</f>
        <v>245207724.71967596</v>
      </c>
      <c r="W49" s="9">
        <f t="shared" si="17"/>
        <v>3126456.08</v>
      </c>
      <c r="X49" s="9">
        <f t="shared" si="18"/>
        <v>1438169.7968000001</v>
      </c>
      <c r="Y49" s="9">
        <f t="shared" si="19"/>
        <v>1989562.9600000002</v>
      </c>
      <c r="Z49" s="9">
        <f t="shared" si="20"/>
        <v>915198.96160000016</v>
      </c>
      <c r="AA49" s="9">
        <f>SUM($W$2:W49)</f>
        <v>309394534.26199996</v>
      </c>
      <c r="AB49" s="9">
        <f>SUM($X$2:X49)</f>
        <v>229459199.70084998</v>
      </c>
      <c r="AC49" s="9">
        <f>SUM($Y$2:Y49)</f>
        <v>566452582.93400002</v>
      </c>
      <c r="AD49" s="9">
        <f>SUM($Z$2:Z49)</f>
        <v>435996340.39344996</v>
      </c>
    </row>
    <row r="50" spans="1:30" s="9" customFormat="1" thickBot="1" x14ac:dyDescent="0.9">
      <c r="A50" s="10" t="s">
        <v>22</v>
      </c>
      <c r="B50" s="10" t="s">
        <v>26</v>
      </c>
      <c r="C50" s="10">
        <v>2.4119999999999999</v>
      </c>
      <c r="D50" s="10">
        <v>678.43</v>
      </c>
      <c r="E50" s="11">
        <v>7633176</v>
      </c>
      <c r="F50" s="12">
        <v>0.01</v>
      </c>
      <c r="G50" s="12">
        <v>0.35</v>
      </c>
      <c r="H50" s="10">
        <v>103.97</v>
      </c>
      <c r="I50" s="10">
        <v>45</v>
      </c>
      <c r="J50" s="10">
        <v>172</v>
      </c>
      <c r="K50" s="10">
        <f t="shared" si="21"/>
        <v>281.27280265339965</v>
      </c>
      <c r="L50" s="10">
        <v>49</v>
      </c>
      <c r="M50" s="10">
        <f t="shared" si="11"/>
        <v>-323591.28445647052</v>
      </c>
      <c r="N50" s="9">
        <f t="shared" si="12"/>
        <v>-113256.94955976467</v>
      </c>
      <c r="O50" s="9">
        <f t="shared" si="13"/>
        <v>51785755.936799996</v>
      </c>
      <c r="P50" s="9">
        <f>SUM($O$2:O50)</f>
        <v>8638658430.9249992</v>
      </c>
      <c r="Q50" s="9">
        <f t="shared" si="14"/>
        <v>18125014.577879999</v>
      </c>
      <c r="R50" s="9">
        <f>SUM($Q$2:Q50)</f>
        <v>7343794357.2619762</v>
      </c>
      <c r="S50" s="9">
        <f t="shared" si="15"/>
        <v>7936213.0872000009</v>
      </c>
      <c r="T50" s="9">
        <f>SUM($S$2:S50)</f>
        <v>332461493.75549996</v>
      </c>
      <c r="U50" s="9">
        <f t="shared" si="16"/>
        <v>2777674.5805199998</v>
      </c>
      <c r="V50" s="9">
        <f>SUM($U$2:U50)</f>
        <v>247985399.30019596</v>
      </c>
      <c r="W50" s="9">
        <f t="shared" si="17"/>
        <v>3434929.1999999997</v>
      </c>
      <c r="X50" s="9">
        <f t="shared" si="18"/>
        <v>1202225.22</v>
      </c>
      <c r="Y50" s="9">
        <f t="shared" si="19"/>
        <v>13129062.719999999</v>
      </c>
      <c r="Z50" s="9">
        <f t="shared" si="20"/>
        <v>4595171.9519999996</v>
      </c>
      <c r="AA50" s="9">
        <f>SUM($W$2:W50)</f>
        <v>312829463.46199995</v>
      </c>
      <c r="AB50" s="9">
        <f>SUM($X$2:X50)</f>
        <v>230661424.92084998</v>
      </c>
      <c r="AC50" s="9">
        <f>SUM($Y$2:Y50)</f>
        <v>579581645.65400004</v>
      </c>
      <c r="AD50" s="9">
        <f>SUM($Z$2:Z50)</f>
        <v>440591512.34544998</v>
      </c>
    </row>
    <row r="51" spans="1:30" s="14" customFormat="1" thickBot="1" x14ac:dyDescent="0.9">
      <c r="A51" s="14" t="s">
        <v>49</v>
      </c>
      <c r="B51" s="14" t="s">
        <v>84</v>
      </c>
      <c r="E51" s="24">
        <v>1676971</v>
      </c>
      <c r="F51" s="21">
        <v>1</v>
      </c>
      <c r="G51" s="21">
        <v>0.81</v>
      </c>
      <c r="I51" s="14">
        <v>12</v>
      </c>
      <c r="J51" s="14">
        <v>8</v>
      </c>
      <c r="K51" s="14">
        <v>300</v>
      </c>
      <c r="L51" s="10">
        <v>50</v>
      </c>
      <c r="M51" s="22">
        <f t="shared" si="11"/>
        <v>0</v>
      </c>
      <c r="N51" s="14">
        <f t="shared" si="12"/>
        <v>0</v>
      </c>
      <c r="O51" s="14">
        <f t="shared" si="13"/>
        <v>0</v>
      </c>
      <c r="P51" s="14">
        <f>SUM($O$2:O51)</f>
        <v>8638658430.9249992</v>
      </c>
      <c r="Q51" s="14">
        <f t="shared" si="14"/>
        <v>0</v>
      </c>
      <c r="R51" s="14">
        <f>SUM($Q$2:Q51)</f>
        <v>7343794357.2619762</v>
      </c>
      <c r="S51" s="14">
        <f t="shared" si="15"/>
        <v>0</v>
      </c>
      <c r="T51" s="14">
        <f>SUM($S$2:S51)</f>
        <v>332461493.75549996</v>
      </c>
      <c r="U51" s="14">
        <f t="shared" si="16"/>
        <v>0</v>
      </c>
      <c r="V51" s="14">
        <f>SUM($U$2:U51)</f>
        <v>247985399.30019596</v>
      </c>
      <c r="W51" s="14">
        <f t="shared" si="17"/>
        <v>20123652</v>
      </c>
      <c r="X51" s="14">
        <f t="shared" si="18"/>
        <v>16300158.120000001</v>
      </c>
      <c r="Y51" s="14">
        <f t="shared" si="19"/>
        <v>13415768</v>
      </c>
      <c r="Z51" s="14">
        <f t="shared" si="20"/>
        <v>10866772.08</v>
      </c>
      <c r="AA51" s="14">
        <f>SUM($W$2:W51)</f>
        <v>332953115.46199995</v>
      </c>
      <c r="AB51" s="14">
        <f>SUM($X$2:X51)</f>
        <v>246961583.04084998</v>
      </c>
      <c r="AC51" s="14">
        <f>SUM($Y$2:Y51)</f>
        <v>592997413.65400004</v>
      </c>
      <c r="AD51" s="14">
        <f>SUM($Z$2:Z51)</f>
        <v>451458284.42544997</v>
      </c>
    </row>
    <row r="52" spans="1:30" s="9" customFormat="1" thickBot="1" x14ac:dyDescent="0.9">
      <c r="A52" s="10" t="s">
        <v>63</v>
      </c>
      <c r="B52" s="10" t="s">
        <v>67</v>
      </c>
      <c r="C52" s="10">
        <v>2.1000000000000001E-2</v>
      </c>
      <c r="D52" s="10">
        <v>8.14</v>
      </c>
      <c r="E52" s="11">
        <v>8275020</v>
      </c>
      <c r="F52" s="12">
        <v>0.16</v>
      </c>
      <c r="G52" s="12">
        <v>0.5</v>
      </c>
      <c r="H52" s="10">
        <v>0</v>
      </c>
      <c r="I52" s="10">
        <v>0</v>
      </c>
      <c r="J52" s="10">
        <v>60</v>
      </c>
      <c r="K52" s="10">
        <f t="shared" ref="K52:K66" si="22">D52/C52</f>
        <v>387.61904761904765</v>
      </c>
      <c r="L52" s="10">
        <v>51</v>
      </c>
      <c r="M52" s="10">
        <f t="shared" si="11"/>
        <v>-77856.580329411765</v>
      </c>
      <c r="N52" s="9">
        <f t="shared" si="12"/>
        <v>-38928.290164705882</v>
      </c>
      <c r="O52" s="9">
        <f t="shared" si="13"/>
        <v>10777386.048000002</v>
      </c>
      <c r="P52" s="9">
        <f>SUM($O$2:O52)</f>
        <v>8649435816.9729996</v>
      </c>
      <c r="Q52" s="9">
        <f t="shared" si="14"/>
        <v>5388693.0240000011</v>
      </c>
      <c r="R52" s="9">
        <f>SUM($Q$2:Q52)</f>
        <v>7349183050.2859764</v>
      </c>
      <c r="S52" s="9">
        <f t="shared" si="15"/>
        <v>0</v>
      </c>
      <c r="T52" s="9">
        <f>SUM($S$2:S52)</f>
        <v>332461493.75549996</v>
      </c>
      <c r="U52" s="9">
        <f t="shared" si="16"/>
        <v>0</v>
      </c>
      <c r="V52" s="9">
        <f>SUM($U$2:U52)</f>
        <v>247985399.30019596</v>
      </c>
      <c r="W52" s="9">
        <f t="shared" si="17"/>
        <v>0</v>
      </c>
      <c r="X52" s="9">
        <f t="shared" si="18"/>
        <v>0</v>
      </c>
      <c r="Y52" s="9">
        <f t="shared" si="19"/>
        <v>79440192</v>
      </c>
      <c r="Z52" s="9">
        <f t="shared" si="20"/>
        <v>39720096</v>
      </c>
      <c r="AA52" s="9">
        <f>SUM($W$2:W52)</f>
        <v>332953115.46199995</v>
      </c>
      <c r="AB52" s="9">
        <f>SUM($X$2:X52)</f>
        <v>246961583.04084998</v>
      </c>
      <c r="AC52" s="9">
        <f>SUM($Y$2:Y52)</f>
        <v>672437605.65400004</v>
      </c>
      <c r="AD52" s="9">
        <f>SUM($Z$2:Z52)</f>
        <v>491178380.42544997</v>
      </c>
    </row>
    <row r="53" spans="1:30" s="9" customFormat="1" thickBot="1" x14ac:dyDescent="0.9">
      <c r="A53" s="10" t="s">
        <v>49</v>
      </c>
      <c r="B53" s="10" t="s">
        <v>50</v>
      </c>
      <c r="C53" s="10">
        <v>0.59199999999999997</v>
      </c>
      <c r="D53" s="10">
        <v>234.91</v>
      </c>
      <c r="E53" s="11">
        <v>1676971</v>
      </c>
      <c r="F53" s="12">
        <v>1</v>
      </c>
      <c r="G53" s="12">
        <v>0.81</v>
      </c>
      <c r="H53" s="10">
        <v>168.02</v>
      </c>
      <c r="I53" s="10">
        <v>12</v>
      </c>
      <c r="J53" s="10">
        <v>8</v>
      </c>
      <c r="K53" s="10">
        <f t="shared" si="22"/>
        <v>396.80743243243245</v>
      </c>
      <c r="L53" s="10">
        <v>52</v>
      </c>
      <c r="M53" s="10">
        <f t="shared" si="11"/>
        <v>-2869363.1445686277</v>
      </c>
      <c r="N53" s="9">
        <f t="shared" si="12"/>
        <v>-2324184.1471005888</v>
      </c>
      <c r="O53" s="9">
        <f t="shared" si="13"/>
        <v>393937257.61000001</v>
      </c>
      <c r="P53" s="9">
        <f>SUM($O$2:O53)</f>
        <v>9043373074.5830002</v>
      </c>
      <c r="Q53" s="9">
        <f t="shared" si="14"/>
        <v>319089178.66410005</v>
      </c>
      <c r="R53" s="9">
        <f>SUM($Q$2:Q53)</f>
        <v>7668272228.9500761</v>
      </c>
      <c r="S53" s="9">
        <f t="shared" si="15"/>
        <v>281764667.42000002</v>
      </c>
      <c r="T53" s="9">
        <f>SUM($S$2:S53)</f>
        <v>614226161.17549992</v>
      </c>
      <c r="U53" s="9">
        <f t="shared" si="16"/>
        <v>228229380.61020002</v>
      </c>
      <c r="V53" s="9">
        <f>SUM($U$2:U53)</f>
        <v>476214779.91039598</v>
      </c>
      <c r="W53" s="9">
        <f t="shared" si="17"/>
        <v>20123652</v>
      </c>
      <c r="X53" s="9">
        <f t="shared" si="18"/>
        <v>16300158.120000001</v>
      </c>
      <c r="Y53" s="9">
        <f t="shared" si="19"/>
        <v>13415768</v>
      </c>
      <c r="Z53" s="9">
        <f t="shared" si="20"/>
        <v>10866772.08</v>
      </c>
      <c r="AA53" s="9">
        <f>SUM($W$2:W53)</f>
        <v>353076767.46199995</v>
      </c>
      <c r="AB53" s="9">
        <f>SUM($X$2:X53)</f>
        <v>263261741.16084999</v>
      </c>
      <c r="AC53" s="9">
        <f>SUM($Y$2:Y53)</f>
        <v>685853373.65400004</v>
      </c>
      <c r="AD53" s="9">
        <f>SUM($Z$2:Z53)</f>
        <v>502045152.50544995</v>
      </c>
    </row>
    <row r="54" spans="1:30" s="9" customFormat="1" thickBot="1" x14ac:dyDescent="0.9">
      <c r="A54" s="10" t="s">
        <v>63</v>
      </c>
      <c r="B54" s="10" t="s">
        <v>69</v>
      </c>
      <c r="C54" s="10">
        <v>1.2190000000000001</v>
      </c>
      <c r="D54" s="10">
        <v>504.05</v>
      </c>
      <c r="E54" s="11">
        <v>18633011</v>
      </c>
      <c r="F54" s="12">
        <v>0.02</v>
      </c>
      <c r="G54" s="12">
        <v>0.9</v>
      </c>
      <c r="H54" s="10">
        <v>27.4</v>
      </c>
      <c r="I54" s="10">
        <v>56</v>
      </c>
      <c r="J54" s="10">
        <v>25</v>
      </c>
      <c r="K54" s="10">
        <f t="shared" si="22"/>
        <v>413.49466776045938</v>
      </c>
      <c r="L54" s="10">
        <v>53</v>
      </c>
      <c r="M54" s="10">
        <f t="shared" si="11"/>
        <v>-1387289.7789866666</v>
      </c>
      <c r="N54" s="9">
        <f t="shared" si="12"/>
        <v>-1248560.8010879999</v>
      </c>
      <c r="O54" s="9">
        <f t="shared" si="13"/>
        <v>187839383.89100003</v>
      </c>
      <c r="P54" s="9">
        <f>SUM($O$2:O54)</f>
        <v>9231212458.4740009</v>
      </c>
      <c r="Q54" s="9">
        <f t="shared" si="14"/>
        <v>169055445.50190005</v>
      </c>
      <c r="R54" s="9">
        <f>SUM($Q$2:Q54)</f>
        <v>7837327674.4519758</v>
      </c>
      <c r="S54" s="9">
        <f t="shared" si="15"/>
        <v>10210890.027999999</v>
      </c>
      <c r="T54" s="9">
        <f>SUM($S$2:S54)</f>
        <v>624437051.20349991</v>
      </c>
      <c r="U54" s="9">
        <f t="shared" si="16"/>
        <v>9189801.0252</v>
      </c>
      <c r="V54" s="9">
        <f>SUM($U$2:U54)</f>
        <v>485404580.93559599</v>
      </c>
      <c r="W54" s="9">
        <f t="shared" si="17"/>
        <v>20868972.32</v>
      </c>
      <c r="X54" s="9">
        <f t="shared" si="18"/>
        <v>18782075.088000003</v>
      </c>
      <c r="Y54" s="9">
        <f t="shared" si="19"/>
        <v>9316505.5</v>
      </c>
      <c r="Z54" s="9">
        <f t="shared" si="20"/>
        <v>8384854.9500000011</v>
      </c>
      <c r="AA54" s="9">
        <f>SUM($W$2:W54)</f>
        <v>373945739.78199995</v>
      </c>
      <c r="AB54" s="9">
        <f>SUM($X$2:X54)</f>
        <v>282043816.24884999</v>
      </c>
      <c r="AC54" s="9">
        <f>SUM($Y$2:Y54)</f>
        <v>695169879.15400004</v>
      </c>
      <c r="AD54" s="9">
        <f>SUM($Z$2:Z54)</f>
        <v>510430007.45544994</v>
      </c>
    </row>
    <row r="55" spans="1:30" s="9" customFormat="1" thickBot="1" x14ac:dyDescent="0.9">
      <c r="A55" s="10" t="s">
        <v>58</v>
      </c>
      <c r="B55" s="10" t="s">
        <v>61</v>
      </c>
      <c r="C55" s="10">
        <v>4.3140000000000001</v>
      </c>
      <c r="D55" s="10">
        <v>1789.1</v>
      </c>
      <c r="E55" s="11">
        <v>18633011</v>
      </c>
      <c r="F55" s="12">
        <v>0.06</v>
      </c>
      <c r="G55" s="12">
        <v>0.3</v>
      </c>
      <c r="H55" s="10">
        <v>0.04</v>
      </c>
      <c r="I55" s="10">
        <v>0</v>
      </c>
      <c r="J55" s="10">
        <v>60</v>
      </c>
      <c r="K55" s="10">
        <f t="shared" si="22"/>
        <v>414.71951784886414</v>
      </c>
      <c r="L55" s="10">
        <v>54</v>
      </c>
      <c r="M55" s="10">
        <f t="shared" si="11"/>
        <v>-14786631.421054117</v>
      </c>
      <c r="N55" s="9">
        <f t="shared" si="12"/>
        <v>-4435989.4263162352</v>
      </c>
      <c r="O55" s="9">
        <f t="shared" si="13"/>
        <v>2000179198.8059998</v>
      </c>
      <c r="P55" s="9">
        <f>SUM($O$2:O55)</f>
        <v>11231391657.280001</v>
      </c>
      <c r="Q55" s="9">
        <f t="shared" si="14"/>
        <v>600053759.64179993</v>
      </c>
      <c r="R55" s="9">
        <f>SUM($Q$2:Q55)</f>
        <v>8437381434.0937757</v>
      </c>
      <c r="S55" s="9">
        <f t="shared" si="15"/>
        <v>44719.2264</v>
      </c>
      <c r="T55" s="9">
        <f>SUM($S$2:S55)</f>
        <v>624481770.42989993</v>
      </c>
      <c r="U55" s="9">
        <f t="shared" si="16"/>
        <v>13415.767919999998</v>
      </c>
      <c r="V55" s="9">
        <f>SUM($U$2:U55)</f>
        <v>485417996.70351601</v>
      </c>
      <c r="W55" s="9">
        <f t="shared" si="17"/>
        <v>0</v>
      </c>
      <c r="X55" s="9">
        <f t="shared" si="18"/>
        <v>0</v>
      </c>
      <c r="Y55" s="9">
        <f t="shared" si="19"/>
        <v>67078839.599999994</v>
      </c>
      <c r="Z55" s="9">
        <f t="shared" si="20"/>
        <v>20123651.879999999</v>
      </c>
      <c r="AA55" s="9">
        <f>SUM($W$2:W55)</f>
        <v>373945739.78199995</v>
      </c>
      <c r="AB55" s="9">
        <f>SUM($X$2:X55)</f>
        <v>282043816.24884999</v>
      </c>
      <c r="AC55" s="9">
        <f>SUM($Y$2:Y55)</f>
        <v>762248718.75400007</v>
      </c>
      <c r="AD55" s="9">
        <f>SUM($Z$2:Z55)</f>
        <v>530553659.33544993</v>
      </c>
    </row>
    <row r="56" spans="1:30" s="9" customFormat="1" thickBot="1" x14ac:dyDescent="0.9">
      <c r="A56" s="10" t="s">
        <v>58</v>
      </c>
      <c r="B56" s="10" t="s">
        <v>62</v>
      </c>
      <c r="C56" s="10">
        <v>0.876</v>
      </c>
      <c r="D56" s="10">
        <v>375.53</v>
      </c>
      <c r="E56" s="11">
        <v>18633011</v>
      </c>
      <c r="F56" s="12">
        <v>0.03</v>
      </c>
      <c r="G56" s="12">
        <v>0.1</v>
      </c>
      <c r="H56" s="10">
        <v>6.88</v>
      </c>
      <c r="I56" s="10">
        <v>0</v>
      </c>
      <c r="J56" s="10">
        <v>0</v>
      </c>
      <c r="K56" s="10">
        <f t="shared" si="22"/>
        <v>428.68721461187209</v>
      </c>
      <c r="L56" s="10">
        <v>55</v>
      </c>
      <c r="M56" s="10">
        <f t="shared" si="11"/>
        <v>-1568340.5358699998</v>
      </c>
      <c r="N56" s="9">
        <f t="shared" si="12"/>
        <v>-156834.05358699997</v>
      </c>
      <c r="O56" s="9">
        <f t="shared" si="13"/>
        <v>209917638.62489998</v>
      </c>
      <c r="P56" s="9">
        <f>SUM($O$2:O56)</f>
        <v>11441309295.904902</v>
      </c>
      <c r="Q56" s="9">
        <f t="shared" si="14"/>
        <v>20991763.862489998</v>
      </c>
      <c r="R56" s="9">
        <f>SUM($Q$2:Q56)</f>
        <v>8458373197.9562654</v>
      </c>
      <c r="S56" s="9">
        <f t="shared" si="15"/>
        <v>3845853.4703999995</v>
      </c>
      <c r="T56" s="9">
        <f>SUM($S$2:S56)</f>
        <v>628327623.90029991</v>
      </c>
      <c r="U56" s="9">
        <f t="shared" si="16"/>
        <v>384585.34703999996</v>
      </c>
      <c r="V56" s="9">
        <f>SUM($U$2:U56)</f>
        <v>485802582.050556</v>
      </c>
      <c r="W56" s="9">
        <f t="shared" si="17"/>
        <v>0</v>
      </c>
      <c r="X56" s="9">
        <f t="shared" si="18"/>
        <v>0</v>
      </c>
      <c r="Y56" s="9">
        <f t="shared" si="19"/>
        <v>0</v>
      </c>
      <c r="Z56" s="9">
        <f t="shared" si="20"/>
        <v>0</v>
      </c>
      <c r="AA56" s="9">
        <f>SUM($W$2:W56)</f>
        <v>373945739.78199995</v>
      </c>
      <c r="AB56" s="9">
        <f>SUM($X$2:X56)</f>
        <v>282043816.24884999</v>
      </c>
      <c r="AC56" s="9">
        <f>SUM($Y$2:Y56)</f>
        <v>762248718.75400007</v>
      </c>
      <c r="AD56" s="9">
        <f>SUM($Z$2:Z56)</f>
        <v>530553659.33544993</v>
      </c>
    </row>
    <row r="57" spans="1:30" s="9" customFormat="1" thickBot="1" x14ac:dyDescent="0.9">
      <c r="A57" s="10" t="s">
        <v>7</v>
      </c>
      <c r="B57" s="10" t="s">
        <v>18</v>
      </c>
      <c r="C57" s="10">
        <v>6.0999999999999999E-2</v>
      </c>
      <c r="D57" s="10">
        <v>32.369999999999997</v>
      </c>
      <c r="E57" s="11">
        <v>1007295</v>
      </c>
      <c r="F57" s="12">
        <v>0</v>
      </c>
      <c r="G57" s="12">
        <v>0.03</v>
      </c>
      <c r="H57" s="10">
        <v>1.38</v>
      </c>
      <c r="I57" s="10">
        <v>21.75</v>
      </c>
      <c r="J57" s="10">
        <v>40</v>
      </c>
      <c r="K57" s="10">
        <f t="shared" si="22"/>
        <v>530.65573770491801</v>
      </c>
      <c r="L57" s="10">
        <v>56</v>
      </c>
      <c r="M57" s="10">
        <f t="shared" si="11"/>
        <v>0</v>
      </c>
      <c r="N57" s="9">
        <f t="shared" si="12"/>
        <v>0</v>
      </c>
      <c r="O57" s="9">
        <f t="shared" si="13"/>
        <v>0</v>
      </c>
      <c r="P57" s="9">
        <f>SUM($O$2:O57)</f>
        <v>11441309295.904902</v>
      </c>
      <c r="Q57" s="9">
        <f t="shared" si="14"/>
        <v>0</v>
      </c>
      <c r="R57" s="9">
        <f>SUM($Q$2:Q57)</f>
        <v>8458373197.9562654</v>
      </c>
      <c r="S57" s="9">
        <f t="shared" si="15"/>
        <v>0</v>
      </c>
      <c r="T57" s="9">
        <f>SUM($S$2:S57)</f>
        <v>628327623.90029991</v>
      </c>
      <c r="U57" s="9">
        <f t="shared" si="16"/>
        <v>0</v>
      </c>
      <c r="V57" s="9">
        <f>SUM($U$2:U57)</f>
        <v>485802582.050556</v>
      </c>
      <c r="W57" s="9">
        <f t="shared" si="17"/>
        <v>0</v>
      </c>
      <c r="X57" s="9">
        <f t="shared" si="18"/>
        <v>0</v>
      </c>
      <c r="Y57" s="9">
        <f t="shared" si="19"/>
        <v>0</v>
      </c>
      <c r="Z57" s="9">
        <f t="shared" si="20"/>
        <v>0</v>
      </c>
      <c r="AA57" s="9">
        <f>SUM($W$2:W57)</f>
        <v>373945739.78199995</v>
      </c>
      <c r="AB57" s="9">
        <f>SUM($X$2:X57)</f>
        <v>282043816.24884999</v>
      </c>
      <c r="AC57" s="9">
        <f>SUM($Y$2:Y57)</f>
        <v>762248718.75400007</v>
      </c>
      <c r="AD57" s="9">
        <f>SUM($Z$2:Z57)</f>
        <v>530553659.33544993</v>
      </c>
    </row>
    <row r="58" spans="1:30" s="9" customFormat="1" thickBot="1" x14ac:dyDescent="0.9">
      <c r="A58" s="10" t="s">
        <v>63</v>
      </c>
      <c r="B58" s="10" t="s">
        <v>68</v>
      </c>
      <c r="C58" s="10">
        <v>1E-3</v>
      </c>
      <c r="D58" s="10">
        <v>0.55000000000000004</v>
      </c>
      <c r="E58" s="11">
        <v>1241253</v>
      </c>
      <c r="F58" s="12">
        <v>0</v>
      </c>
      <c r="G58" s="12">
        <v>0.5</v>
      </c>
      <c r="H58" s="10">
        <v>437.51</v>
      </c>
      <c r="I58" s="10">
        <v>362</v>
      </c>
      <c r="J58" s="10">
        <v>172</v>
      </c>
      <c r="K58" s="10">
        <f t="shared" si="22"/>
        <v>550</v>
      </c>
      <c r="L58" s="10">
        <v>57</v>
      </c>
      <c r="M58" s="10">
        <f t="shared" si="11"/>
        <v>0</v>
      </c>
      <c r="N58" s="9">
        <f t="shared" si="12"/>
        <v>0</v>
      </c>
      <c r="O58" s="9">
        <f t="shared" si="13"/>
        <v>0</v>
      </c>
      <c r="P58" s="9">
        <f>SUM($O$2:O58)</f>
        <v>11441309295.904902</v>
      </c>
      <c r="Q58" s="9">
        <f t="shared" si="14"/>
        <v>0</v>
      </c>
      <c r="R58" s="9">
        <f>SUM($Q$2:Q58)</f>
        <v>8458373197.9562654</v>
      </c>
      <c r="S58" s="9">
        <f t="shared" si="15"/>
        <v>0</v>
      </c>
      <c r="T58" s="9">
        <f>SUM($S$2:S58)</f>
        <v>628327623.90029991</v>
      </c>
      <c r="U58" s="9">
        <f t="shared" si="16"/>
        <v>0</v>
      </c>
      <c r="V58" s="9">
        <f>SUM($U$2:U58)</f>
        <v>485802582.050556</v>
      </c>
      <c r="W58" s="9">
        <f t="shared" si="17"/>
        <v>0</v>
      </c>
      <c r="X58" s="9">
        <f t="shared" si="18"/>
        <v>0</v>
      </c>
      <c r="Y58" s="9">
        <f t="shared" si="19"/>
        <v>0</v>
      </c>
      <c r="Z58" s="9">
        <f t="shared" si="20"/>
        <v>0</v>
      </c>
      <c r="AA58" s="9">
        <f>SUM($W$2:W58)</f>
        <v>373945739.78199995</v>
      </c>
      <c r="AB58" s="9">
        <f>SUM($X$2:X58)</f>
        <v>282043816.24884999</v>
      </c>
      <c r="AC58" s="9">
        <f>SUM($Y$2:Y58)</f>
        <v>762248718.75400007</v>
      </c>
      <c r="AD58" s="9">
        <f>SUM($Z$2:Z58)</f>
        <v>530553659.33544993</v>
      </c>
    </row>
    <row r="59" spans="1:30" s="9" customFormat="1" thickBot="1" x14ac:dyDescent="0.9">
      <c r="A59" s="10" t="s">
        <v>7</v>
      </c>
      <c r="B59" s="10" t="s">
        <v>19</v>
      </c>
      <c r="C59" s="10">
        <v>5.0999999999999997E-2</v>
      </c>
      <c r="D59" s="10">
        <v>31.95</v>
      </c>
      <c r="E59" s="11">
        <v>1007295</v>
      </c>
      <c r="F59" s="12">
        <v>0</v>
      </c>
      <c r="G59" s="12">
        <v>1</v>
      </c>
      <c r="H59" s="10">
        <v>17.12</v>
      </c>
      <c r="I59" s="10">
        <v>34.75</v>
      </c>
      <c r="J59" s="10">
        <v>40</v>
      </c>
      <c r="K59" s="10">
        <f t="shared" si="22"/>
        <v>626.47058823529414</v>
      </c>
      <c r="L59" s="10">
        <v>58</v>
      </c>
      <c r="M59" s="10">
        <f t="shared" si="11"/>
        <v>0</v>
      </c>
      <c r="N59" s="9">
        <f t="shared" si="12"/>
        <v>0</v>
      </c>
      <c r="O59" s="9">
        <f t="shared" si="13"/>
        <v>0</v>
      </c>
      <c r="P59" s="9">
        <f>SUM($O$2:O59)</f>
        <v>11441309295.904902</v>
      </c>
      <c r="Q59" s="9">
        <f t="shared" si="14"/>
        <v>0</v>
      </c>
      <c r="R59" s="9">
        <f>SUM($Q$2:Q59)</f>
        <v>8458373197.9562654</v>
      </c>
      <c r="S59" s="9">
        <f t="shared" si="15"/>
        <v>0</v>
      </c>
      <c r="T59" s="9">
        <f>SUM($S$2:S59)</f>
        <v>628327623.90029991</v>
      </c>
      <c r="U59" s="9">
        <f t="shared" si="16"/>
        <v>0</v>
      </c>
      <c r="V59" s="9">
        <f>SUM($U$2:U59)</f>
        <v>485802582.050556</v>
      </c>
      <c r="W59" s="9">
        <f t="shared" si="17"/>
        <v>0</v>
      </c>
      <c r="X59" s="9">
        <f t="shared" si="18"/>
        <v>0</v>
      </c>
      <c r="Y59" s="9">
        <f t="shared" si="19"/>
        <v>0</v>
      </c>
      <c r="Z59" s="9">
        <f t="shared" si="20"/>
        <v>0</v>
      </c>
      <c r="AA59" s="9">
        <f>SUM($W$2:W59)</f>
        <v>373945739.78199995</v>
      </c>
      <c r="AB59" s="9">
        <f>SUM($X$2:X59)</f>
        <v>282043816.24884999</v>
      </c>
      <c r="AC59" s="9">
        <f>SUM($Y$2:Y59)</f>
        <v>762248718.75400007</v>
      </c>
      <c r="AD59" s="9">
        <f>SUM($Z$2:Z59)</f>
        <v>530553659.33544993</v>
      </c>
    </row>
    <row r="60" spans="1:30" s="9" customFormat="1" thickBot="1" x14ac:dyDescent="0.9">
      <c r="A60" s="10" t="s">
        <v>49</v>
      </c>
      <c r="B60" s="10" t="s">
        <v>56</v>
      </c>
      <c r="C60" s="10">
        <v>0.76700000000000002</v>
      </c>
      <c r="D60" s="10">
        <v>483.67</v>
      </c>
      <c r="E60" s="11">
        <v>13792</v>
      </c>
      <c r="F60" s="12">
        <v>1</v>
      </c>
      <c r="G60" s="12">
        <v>0.75</v>
      </c>
      <c r="H60" s="10">
        <v>232.94</v>
      </c>
      <c r="I60" s="10">
        <v>0</v>
      </c>
      <c r="J60" s="10">
        <v>10</v>
      </c>
      <c r="K60" s="10">
        <f t="shared" si="22"/>
        <v>630.59973924380699</v>
      </c>
      <c r="L60" s="10">
        <v>59</v>
      </c>
      <c r="M60" s="10">
        <f t="shared" si="11"/>
        <v>-54821.306980392161</v>
      </c>
      <c r="N60" s="9">
        <f t="shared" si="12"/>
        <v>-41115.980235294119</v>
      </c>
      <c r="O60" s="9">
        <f t="shared" si="13"/>
        <v>6670776.6400000006</v>
      </c>
      <c r="P60" s="9">
        <f>SUM($O$2:O60)</f>
        <v>11447980072.544901</v>
      </c>
      <c r="Q60" s="9">
        <f t="shared" si="14"/>
        <v>5003082.4800000004</v>
      </c>
      <c r="R60" s="9">
        <f>SUM($Q$2:Q60)</f>
        <v>8463376280.436265</v>
      </c>
      <c r="S60" s="9">
        <f t="shared" si="15"/>
        <v>3212708.48</v>
      </c>
      <c r="T60" s="9">
        <f>SUM($S$2:S60)</f>
        <v>631540332.38029993</v>
      </c>
      <c r="U60" s="9">
        <f t="shared" si="16"/>
        <v>2409531.36</v>
      </c>
      <c r="V60" s="9">
        <f>SUM($U$2:U60)</f>
        <v>488212113.41055602</v>
      </c>
      <c r="W60" s="9">
        <f t="shared" si="17"/>
        <v>0</v>
      </c>
      <c r="X60" s="9">
        <f t="shared" si="18"/>
        <v>0</v>
      </c>
      <c r="Y60" s="9">
        <f t="shared" si="19"/>
        <v>137920</v>
      </c>
      <c r="Z60" s="9">
        <f t="shared" si="20"/>
        <v>103440</v>
      </c>
      <c r="AA60" s="9">
        <f>SUM($W$2:W60)</f>
        <v>373945739.78199995</v>
      </c>
      <c r="AB60" s="9">
        <f>SUM($X$2:X60)</f>
        <v>282043816.24884999</v>
      </c>
      <c r="AC60" s="9">
        <f>SUM($Y$2:Y60)</f>
        <v>762386638.75400007</v>
      </c>
      <c r="AD60" s="9">
        <f>SUM($Z$2:Z60)</f>
        <v>530657099.33544993</v>
      </c>
    </row>
    <row r="61" spans="1:30" s="9" customFormat="1" thickBot="1" x14ac:dyDescent="0.9">
      <c r="A61" s="10" t="s">
        <v>58</v>
      </c>
      <c r="B61" s="10" t="s">
        <v>60</v>
      </c>
      <c r="C61" s="10">
        <v>0.12</v>
      </c>
      <c r="D61" s="10">
        <v>79.599999999999994</v>
      </c>
      <c r="E61" s="11">
        <v>18633011</v>
      </c>
      <c r="F61" s="12">
        <v>0.03</v>
      </c>
      <c r="G61" s="12">
        <v>0.1</v>
      </c>
      <c r="H61" s="10">
        <v>7.95</v>
      </c>
      <c r="I61" s="10">
        <v>0</v>
      </c>
      <c r="J61" s="10">
        <v>0</v>
      </c>
      <c r="K61" s="10">
        <f t="shared" si="22"/>
        <v>663.33333333333326</v>
      </c>
      <c r="L61" s="10">
        <v>60</v>
      </c>
      <c r="M61" s="10">
        <f t="shared" si="11"/>
        <v>-369152.82969411759</v>
      </c>
      <c r="N61" s="9">
        <f t="shared" si="12"/>
        <v>-36915.282969411761</v>
      </c>
      <c r="O61" s="9">
        <f t="shared" si="13"/>
        <v>44495630.267999992</v>
      </c>
      <c r="P61" s="9">
        <f>SUM($O$2:O61)</f>
        <v>11492475702.812901</v>
      </c>
      <c r="Q61" s="9">
        <f t="shared" si="14"/>
        <v>4449563.0267999992</v>
      </c>
      <c r="R61" s="9">
        <f>SUM($Q$2:Q61)</f>
        <v>8467825843.4630651</v>
      </c>
      <c r="S61" s="9">
        <f t="shared" si="15"/>
        <v>4443973.1235000007</v>
      </c>
      <c r="T61" s="9">
        <f>SUM($S$2:S61)</f>
        <v>635984305.50379992</v>
      </c>
      <c r="U61" s="9">
        <f t="shared" si="16"/>
        <v>444397.31234999996</v>
      </c>
      <c r="V61" s="9">
        <f>SUM($U$2:U61)</f>
        <v>488656510.72290599</v>
      </c>
      <c r="W61" s="9">
        <f t="shared" si="17"/>
        <v>0</v>
      </c>
      <c r="X61" s="9">
        <f t="shared" si="18"/>
        <v>0</v>
      </c>
      <c r="Y61" s="9">
        <f t="shared" si="19"/>
        <v>0</v>
      </c>
      <c r="Z61" s="9">
        <f t="shared" si="20"/>
        <v>0</v>
      </c>
      <c r="AA61" s="9">
        <f>SUM($W$2:W61)</f>
        <v>373945739.78199995</v>
      </c>
      <c r="AB61" s="9">
        <f>SUM($X$2:X61)</f>
        <v>282043816.24884999</v>
      </c>
      <c r="AC61" s="9">
        <f>SUM($Y$2:Y61)</f>
        <v>762386638.75400007</v>
      </c>
      <c r="AD61" s="9">
        <f>SUM($Z$2:Z61)</f>
        <v>530657099.33544993</v>
      </c>
    </row>
    <row r="62" spans="1:30" s="9" customFormat="1" thickBot="1" x14ac:dyDescent="0.9">
      <c r="A62" s="10" t="s">
        <v>35</v>
      </c>
      <c r="B62" s="10" t="s">
        <v>42</v>
      </c>
      <c r="C62" s="10">
        <v>1E-3</v>
      </c>
      <c r="D62" s="10">
        <v>1.1299999999999999</v>
      </c>
      <c r="E62" s="11">
        <v>516770</v>
      </c>
      <c r="F62" s="12">
        <v>1</v>
      </c>
      <c r="G62" s="12">
        <v>0.9</v>
      </c>
      <c r="H62" s="10">
        <v>0.59</v>
      </c>
      <c r="I62" s="10">
        <v>0</v>
      </c>
      <c r="J62" s="10">
        <v>1</v>
      </c>
      <c r="K62" s="10">
        <f t="shared" si="22"/>
        <v>1129.9999999999998</v>
      </c>
      <c r="L62" s="10">
        <v>61</v>
      </c>
      <c r="M62" s="10">
        <f t="shared" si="11"/>
        <v>-5208.2309803921562</v>
      </c>
      <c r="N62" s="9">
        <f t="shared" si="12"/>
        <v>-4687.4078823529408</v>
      </c>
      <c r="O62" s="9">
        <f t="shared" si="13"/>
        <v>583950.1</v>
      </c>
      <c r="P62" s="9">
        <f>SUM($O$2:O62)</f>
        <v>11493059652.912901</v>
      </c>
      <c r="Q62" s="9">
        <f t="shared" si="14"/>
        <v>525555.09</v>
      </c>
      <c r="R62" s="9">
        <f>SUM($Q$2:Q62)</f>
        <v>8468351398.5530653</v>
      </c>
      <c r="S62" s="9">
        <f t="shared" si="15"/>
        <v>304894.3</v>
      </c>
      <c r="T62" s="9">
        <f>SUM($S$2:S62)</f>
        <v>636289199.80379987</v>
      </c>
      <c r="U62" s="9">
        <f t="shared" si="16"/>
        <v>274404.87</v>
      </c>
      <c r="V62" s="9">
        <f>SUM($U$2:U62)</f>
        <v>488930915.592906</v>
      </c>
      <c r="W62" s="9">
        <f t="shared" si="17"/>
        <v>0</v>
      </c>
      <c r="X62" s="9">
        <f t="shared" si="18"/>
        <v>0</v>
      </c>
      <c r="Y62" s="9">
        <f t="shared" si="19"/>
        <v>516770</v>
      </c>
      <c r="Z62" s="9">
        <f t="shared" si="20"/>
        <v>465093</v>
      </c>
      <c r="AA62" s="9">
        <f>SUM($W$2:W62)</f>
        <v>373945739.78199995</v>
      </c>
      <c r="AB62" s="9">
        <f>SUM($X$2:X62)</f>
        <v>282043816.24884999</v>
      </c>
      <c r="AC62" s="9">
        <f>SUM($Y$2:Y62)</f>
        <v>762903408.75400007</v>
      </c>
      <c r="AD62" s="9">
        <f>SUM($Z$2:Z62)</f>
        <v>531122192.33544993</v>
      </c>
    </row>
    <row r="63" spans="1:30" s="9" customFormat="1" thickBot="1" x14ac:dyDescent="0.9">
      <c r="A63" s="10" t="s">
        <v>35</v>
      </c>
      <c r="B63" s="10" t="s">
        <v>39</v>
      </c>
      <c r="C63" s="10">
        <v>2E-3</v>
      </c>
      <c r="D63" s="10">
        <v>2.76</v>
      </c>
      <c r="E63" s="11">
        <v>7633176</v>
      </c>
      <c r="F63" s="12">
        <v>1</v>
      </c>
      <c r="G63" s="12">
        <v>0.53</v>
      </c>
      <c r="H63" s="10">
        <v>2.98</v>
      </c>
      <c r="I63" s="10">
        <v>0</v>
      </c>
      <c r="J63" s="10">
        <v>1</v>
      </c>
      <c r="K63" s="10">
        <f t="shared" si="22"/>
        <v>1379.9999999999998</v>
      </c>
      <c r="L63" s="10">
        <v>62</v>
      </c>
      <c r="M63" s="10">
        <f t="shared" si="11"/>
        <v>-191278.4103529412</v>
      </c>
      <c r="N63" s="9">
        <f t="shared" si="12"/>
        <v>-101377.55748705883</v>
      </c>
      <c r="O63" s="9">
        <f t="shared" si="13"/>
        <v>21067565.759999998</v>
      </c>
      <c r="P63" s="9">
        <f>SUM($O$2:O63)</f>
        <v>11514127218.672901</v>
      </c>
      <c r="Q63" s="9">
        <f t="shared" si="14"/>
        <v>11165809.852799999</v>
      </c>
      <c r="R63" s="9">
        <f>SUM($Q$2:Q63)</f>
        <v>8479517208.4058657</v>
      </c>
      <c r="S63" s="9">
        <f t="shared" si="15"/>
        <v>22746864.48</v>
      </c>
      <c r="T63" s="9">
        <f>SUM($S$2:S63)</f>
        <v>659036064.28379989</v>
      </c>
      <c r="U63" s="9">
        <f t="shared" si="16"/>
        <v>12055838.1744</v>
      </c>
      <c r="V63" s="9">
        <f>SUM($U$2:U63)</f>
        <v>500986753.76730597</v>
      </c>
      <c r="W63" s="9">
        <f t="shared" si="17"/>
        <v>0</v>
      </c>
      <c r="X63" s="9">
        <f t="shared" si="18"/>
        <v>0</v>
      </c>
      <c r="Y63" s="9">
        <f t="shared" si="19"/>
        <v>7633176</v>
      </c>
      <c r="Z63" s="9">
        <f t="shared" si="20"/>
        <v>4045583.2800000003</v>
      </c>
      <c r="AA63" s="9">
        <f>SUM($W$2:W63)</f>
        <v>373945739.78199995</v>
      </c>
      <c r="AB63" s="9">
        <f>SUM($X$2:X63)</f>
        <v>282043816.24884999</v>
      </c>
      <c r="AC63" s="9">
        <f>SUM($Y$2:Y63)</f>
        <v>770536584.75400007</v>
      </c>
      <c r="AD63" s="9">
        <f>SUM($Z$2:Z63)</f>
        <v>535167775.61544991</v>
      </c>
    </row>
    <row r="64" spans="1:30" s="9" customFormat="1" thickBot="1" x14ac:dyDescent="0.9">
      <c r="A64" s="10" t="s">
        <v>49</v>
      </c>
      <c r="B64" s="10" t="s">
        <v>51</v>
      </c>
      <c r="C64" s="10">
        <v>3.5259999999999998</v>
      </c>
      <c r="D64" s="10">
        <v>8316.14</v>
      </c>
      <c r="E64" s="11">
        <v>1676971</v>
      </c>
      <c r="F64" s="12">
        <v>1</v>
      </c>
      <c r="G64" s="12">
        <v>0.85</v>
      </c>
      <c r="H64" s="10">
        <v>39.6</v>
      </c>
      <c r="I64" s="10">
        <v>0</v>
      </c>
      <c r="J64" s="10">
        <v>0</v>
      </c>
      <c r="K64" s="10">
        <f t="shared" si="22"/>
        <v>2358.5195689166194</v>
      </c>
      <c r="L64" s="10">
        <v>63</v>
      </c>
      <c r="M64" s="10">
        <f t="shared" si="11"/>
        <v>-130811761.15537256</v>
      </c>
      <c r="N64" s="9">
        <f t="shared" si="12"/>
        <v>-111189996.98206668</v>
      </c>
      <c r="O64" s="9">
        <f t="shared" si="13"/>
        <v>13945925611.939999</v>
      </c>
      <c r="P64" s="9">
        <f>SUM($O$2:O64)</f>
        <v>25460052830.6129</v>
      </c>
      <c r="Q64" s="9">
        <f t="shared" si="14"/>
        <v>11854036770.148998</v>
      </c>
      <c r="R64" s="9">
        <f>SUM($Q$2:Q64)</f>
        <v>20333553978.554863</v>
      </c>
      <c r="S64" s="9">
        <f t="shared" si="15"/>
        <v>66408051.600000001</v>
      </c>
      <c r="T64" s="9">
        <f>SUM($S$2:S64)</f>
        <v>725444115.88379991</v>
      </c>
      <c r="U64" s="9">
        <f t="shared" si="16"/>
        <v>56446843.859999999</v>
      </c>
      <c r="V64" s="9">
        <f>SUM($U$2:U64)</f>
        <v>557433597.62730598</v>
      </c>
      <c r="W64" s="9">
        <f t="shared" si="17"/>
        <v>0</v>
      </c>
      <c r="X64" s="9">
        <f t="shared" si="18"/>
        <v>0</v>
      </c>
      <c r="Y64" s="9">
        <f t="shared" si="19"/>
        <v>0</v>
      </c>
      <c r="Z64" s="9">
        <f t="shared" si="20"/>
        <v>0</v>
      </c>
      <c r="AA64" s="9">
        <f>SUM($W$2:W64)</f>
        <v>373945739.78199995</v>
      </c>
      <c r="AB64" s="9">
        <f>SUM($X$2:X64)</f>
        <v>282043816.24884999</v>
      </c>
      <c r="AC64" s="9">
        <f>SUM($Y$2:Y64)</f>
        <v>770536584.75400007</v>
      </c>
      <c r="AD64" s="9">
        <f>SUM($Z$2:Z64)</f>
        <v>535167775.61544991</v>
      </c>
    </row>
    <row r="65" spans="1:30" s="9" customFormat="1" thickBot="1" x14ac:dyDescent="0.9">
      <c r="A65" s="10" t="s">
        <v>63</v>
      </c>
      <c r="B65" s="10" t="s">
        <v>64</v>
      </c>
      <c r="C65" s="10">
        <v>0.38900000000000001</v>
      </c>
      <c r="D65" s="10">
        <v>8257.81</v>
      </c>
      <c r="E65" s="11">
        <v>5145365</v>
      </c>
      <c r="F65" s="12">
        <v>0</v>
      </c>
      <c r="G65" s="12">
        <v>0.1</v>
      </c>
      <c r="H65" s="10">
        <v>259.27999999999997</v>
      </c>
      <c r="I65" s="10">
        <v>362</v>
      </c>
      <c r="J65" s="10">
        <v>172</v>
      </c>
      <c r="K65" s="10">
        <f t="shared" si="22"/>
        <v>21228.303341902312</v>
      </c>
      <c r="L65" s="10">
        <v>64</v>
      </c>
      <c r="M65" s="10">
        <f t="shared" si="11"/>
        <v>0</v>
      </c>
      <c r="N65" s="9">
        <f t="shared" si="12"/>
        <v>0</v>
      </c>
      <c r="O65" s="9">
        <f t="shared" si="13"/>
        <v>0</v>
      </c>
      <c r="P65" s="9">
        <f>SUM($O$2:O65)</f>
        <v>25460052830.6129</v>
      </c>
      <c r="Q65" s="9">
        <f t="shared" si="14"/>
        <v>0</v>
      </c>
      <c r="R65" s="9">
        <f>SUM($Q$2:Q65)</f>
        <v>20333553978.554863</v>
      </c>
      <c r="S65" s="9">
        <f t="shared" si="15"/>
        <v>0</v>
      </c>
      <c r="T65" s="9">
        <f>SUM($S$2:S65)</f>
        <v>725444115.88379991</v>
      </c>
      <c r="U65" s="9">
        <f t="shared" si="16"/>
        <v>0</v>
      </c>
      <c r="V65" s="9">
        <f>SUM($U$2:U65)</f>
        <v>557433597.62730598</v>
      </c>
      <c r="W65" s="9">
        <f t="shared" si="17"/>
        <v>0</v>
      </c>
      <c r="X65" s="9">
        <f t="shared" si="18"/>
        <v>0</v>
      </c>
      <c r="Y65" s="9">
        <f t="shared" si="19"/>
        <v>0</v>
      </c>
      <c r="Z65" s="9">
        <f t="shared" si="20"/>
        <v>0</v>
      </c>
      <c r="AA65" s="9">
        <f>SUM($W$2:W65)</f>
        <v>373945739.78199995</v>
      </c>
      <c r="AB65" s="9">
        <f>SUM($X$2:X65)</f>
        <v>282043816.24884999</v>
      </c>
      <c r="AC65" s="9">
        <f>SUM($Y$2:Y65)</f>
        <v>770536584.75400007</v>
      </c>
      <c r="AD65" s="9">
        <f>SUM($Z$2:Z65)</f>
        <v>535167775.61544991</v>
      </c>
    </row>
    <row r="66" spans="1:30" s="9" customFormat="1" thickBot="1" x14ac:dyDescent="0.9">
      <c r="A66" s="10" t="s">
        <v>22</v>
      </c>
      <c r="B66" s="10" t="s">
        <v>27</v>
      </c>
      <c r="C66" s="10">
        <v>1.2E-2</v>
      </c>
      <c r="D66" s="10">
        <v>297.24</v>
      </c>
      <c r="E66" s="11">
        <v>2583848</v>
      </c>
      <c r="F66" s="12">
        <v>1</v>
      </c>
      <c r="G66" s="12">
        <v>0.5</v>
      </c>
      <c r="H66" s="10">
        <v>46.21</v>
      </c>
      <c r="I66" s="10">
        <v>0</v>
      </c>
      <c r="J66" s="10">
        <v>0</v>
      </c>
      <c r="K66" s="10">
        <f t="shared" si="22"/>
        <v>24770</v>
      </c>
      <c r="L66" s="10">
        <v>65</v>
      </c>
      <c r="M66" s="10">
        <f t="shared" si="11"/>
        <v>-7498630.878117647</v>
      </c>
      <c r="N66" s="9">
        <f t="shared" si="12"/>
        <v>-3749315.4390588235</v>
      </c>
      <c r="O66" s="9">
        <f t="shared" si="13"/>
        <v>768022979.51999998</v>
      </c>
      <c r="P66" s="9">
        <f>SUM($O$2:O66)</f>
        <v>26228075810.1329</v>
      </c>
      <c r="Q66" s="9">
        <f t="shared" si="14"/>
        <v>384011489.75999999</v>
      </c>
      <c r="R66" s="9">
        <f>SUM($Q$2:Q66)</f>
        <v>20717565468.314861</v>
      </c>
      <c r="S66" s="9">
        <f t="shared" si="15"/>
        <v>119399616.08</v>
      </c>
      <c r="T66" s="9">
        <f>SUM($S$2:S66)</f>
        <v>844843731.96379995</v>
      </c>
      <c r="U66" s="9">
        <f t="shared" si="16"/>
        <v>59699808.039999999</v>
      </c>
      <c r="V66" s="9">
        <f>SUM($U$2:U66)</f>
        <v>617133405.66730595</v>
      </c>
      <c r="W66" s="9">
        <f t="shared" si="17"/>
        <v>0</v>
      </c>
      <c r="X66" s="9">
        <f t="shared" si="18"/>
        <v>0</v>
      </c>
      <c r="Y66" s="9">
        <f t="shared" si="19"/>
        <v>0</v>
      </c>
      <c r="Z66" s="9">
        <f t="shared" si="20"/>
        <v>0</v>
      </c>
      <c r="AA66" s="9">
        <f>SUM($W$2:W66)</f>
        <v>373945739.78199995</v>
      </c>
      <c r="AB66" s="9">
        <f>SUM($X$2:X66)</f>
        <v>282043816.24884999</v>
      </c>
      <c r="AC66" s="9">
        <f>SUM($Y$2:Y66)</f>
        <v>770536584.75400007</v>
      </c>
      <c r="AD66" s="9">
        <f>SUM($Z$2:Z66)</f>
        <v>535167775.61544991</v>
      </c>
    </row>
    <row r="67" spans="1:30" s="9" customFormat="1" thickBot="1" x14ac:dyDescent="0.9">
      <c r="A67" s="14"/>
      <c r="F67" s="15"/>
      <c r="G67" s="15"/>
    </row>
    <row r="69" spans="1:30" thickBot="1" x14ac:dyDescent="0.9">
      <c r="J69" s="1"/>
      <c r="K69" s="1"/>
      <c r="L69" s="1"/>
      <c r="M69" s="1"/>
    </row>
  </sheetData>
  <sortState ref="A2:AD69">
    <sortCondition ref="K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B2A1F-792B-49BE-A7AF-1EE5C4C17B1D}">
  <dimension ref="A1:AE76"/>
  <sheetViews>
    <sheetView zoomScale="26" zoomScaleNormal="55" workbookViewId="0">
      <selection activeCell="S1" sqref="S1"/>
    </sheetView>
  </sheetViews>
  <sheetFormatPr defaultRowHeight="14.75" x14ac:dyDescent="0.75"/>
  <cols>
    <col min="1" max="1" width="29.40625" bestFit="1" customWidth="1"/>
    <col min="2" max="2" width="31.6328125" customWidth="1"/>
    <col min="3" max="3" width="17.6328125" bestFit="1" customWidth="1"/>
    <col min="4" max="4" width="18.5" bestFit="1" customWidth="1"/>
    <col min="5" max="5" width="16.26953125" customWidth="1"/>
    <col min="6" max="6" width="21.7265625" customWidth="1"/>
    <col min="7" max="7" width="13.76953125" bestFit="1" customWidth="1"/>
    <col min="8" max="8" width="15.1796875" bestFit="1" customWidth="1"/>
    <col min="9" max="10" width="13.76953125" bestFit="1" customWidth="1"/>
    <col min="11" max="13" width="15.1796875" bestFit="1" customWidth="1"/>
    <col min="14" max="14" width="12.26953125" bestFit="1" customWidth="1"/>
    <col min="16" max="16" width="12.26953125" bestFit="1" customWidth="1"/>
    <col min="17" max="17" width="15.54296875" customWidth="1"/>
    <col min="18" max="18" width="12.26953125" customWidth="1"/>
    <col min="19" max="19" width="16.2265625" customWidth="1"/>
    <col min="20" max="20" width="18.04296875" customWidth="1"/>
    <col min="21" max="21" width="14.6796875" customWidth="1"/>
    <col min="22" max="22" width="12.26953125" customWidth="1"/>
    <col min="23" max="23" width="12.54296875" customWidth="1"/>
    <col min="24" max="24" width="11.953125" bestFit="1" customWidth="1"/>
    <col min="25" max="25" width="13.04296875" bestFit="1" customWidth="1"/>
    <col min="26" max="26" width="11.453125" customWidth="1"/>
    <col min="27" max="27" width="14.26953125" customWidth="1"/>
    <col min="28" max="28" width="13.08984375" customWidth="1"/>
    <col min="29" max="29" width="12.36328125" customWidth="1"/>
    <col min="30" max="30" width="12.86328125" customWidth="1"/>
    <col min="31" max="31" width="13.58984375" customWidth="1"/>
  </cols>
  <sheetData>
    <row r="1" spans="1:31" ht="186.75" customHeight="1" thickBot="1" x14ac:dyDescent="0.9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8" t="s">
        <v>6</v>
      </c>
      <c r="H1" s="17" t="s">
        <v>97</v>
      </c>
      <c r="I1" s="17" t="s">
        <v>80</v>
      </c>
      <c r="J1" s="17" t="s">
        <v>81</v>
      </c>
      <c r="K1" s="17" t="s">
        <v>141</v>
      </c>
      <c r="L1" s="17" t="s">
        <v>79</v>
      </c>
      <c r="M1" s="19" t="s">
        <v>105</v>
      </c>
      <c r="N1" s="19" t="s">
        <v>89</v>
      </c>
      <c r="O1" s="19" t="s">
        <v>87</v>
      </c>
      <c r="P1" s="19" t="s">
        <v>106</v>
      </c>
      <c r="Q1" s="19" t="s">
        <v>109</v>
      </c>
      <c r="R1" s="19" t="s">
        <v>90</v>
      </c>
      <c r="S1" s="19" t="s">
        <v>108</v>
      </c>
      <c r="T1" s="19" t="s">
        <v>107</v>
      </c>
      <c r="U1" s="19" t="s">
        <v>91</v>
      </c>
      <c r="V1" s="19" t="s">
        <v>88</v>
      </c>
      <c r="W1" s="19" t="s">
        <v>110</v>
      </c>
      <c r="X1" s="19" t="s">
        <v>92</v>
      </c>
      <c r="Y1" s="19" t="s">
        <v>114</v>
      </c>
      <c r="Z1" s="19" t="s">
        <v>115</v>
      </c>
      <c r="AA1" s="19" t="s">
        <v>113</v>
      </c>
      <c r="AB1" s="19" t="s">
        <v>116</v>
      </c>
      <c r="AC1" s="19" t="s">
        <v>112</v>
      </c>
      <c r="AD1" s="19" t="s">
        <v>117</v>
      </c>
      <c r="AE1" s="19" t="s">
        <v>111</v>
      </c>
    </row>
    <row r="2" spans="1:31" ht="15.5" thickBot="1" x14ac:dyDescent="0.9">
      <c r="A2" s="10" t="s">
        <v>49</v>
      </c>
      <c r="B2" s="10" t="s">
        <v>57</v>
      </c>
      <c r="C2" s="13">
        <v>15850.903</v>
      </c>
      <c r="D2" s="10">
        <v>40343.46</v>
      </c>
      <c r="E2" s="11">
        <v>38192</v>
      </c>
      <c r="F2" s="12">
        <v>1</v>
      </c>
      <c r="G2" s="12">
        <v>0.71</v>
      </c>
      <c r="H2" s="10">
        <v>0</v>
      </c>
      <c r="I2" s="10">
        <v>0</v>
      </c>
      <c r="J2" s="10">
        <v>0</v>
      </c>
      <c r="K2" s="10">
        <v>3</v>
      </c>
      <c r="L2" s="10">
        <f t="shared" ref="L2:L36" si="0">D2/C2</f>
        <v>2.545183703414247</v>
      </c>
      <c r="M2" s="10">
        <f t="shared" ref="M2:M41" si="1">(C2-D2/102)*E2*F2</f>
        <v>590271830.27482355</v>
      </c>
      <c r="N2" s="9">
        <f t="shared" ref="N2:N41" si="2">(C2-D2/102)*E2*F2*G2</f>
        <v>419092999.4951247</v>
      </c>
      <c r="O2" s="9" t="str">
        <f t="shared" ref="O2:O41" si="3">IF(L2&lt;102, "Include", "Exclude")</f>
        <v>Include</v>
      </c>
      <c r="P2" s="9">
        <f t="shared" ref="P2:P41" si="4">D2*E2*F2</f>
        <v>1540797424.3199999</v>
      </c>
      <c r="Q2" s="9">
        <f>SUM($P$2:P2)</f>
        <v>1540797424.3199999</v>
      </c>
      <c r="R2" s="9">
        <f t="shared" ref="R2:R41" si="5">D2*E2*F2*G2</f>
        <v>1093966171.2672</v>
      </c>
      <c r="S2" s="9">
        <f>SUM($R$2:R2)</f>
        <v>1093966171.2672</v>
      </c>
      <c r="T2" s="9">
        <f t="shared" ref="T2:T41" si="6">H2*E2*F2</f>
        <v>0</v>
      </c>
      <c r="U2" s="9">
        <f>SUM($T$2:T2)</f>
        <v>0</v>
      </c>
      <c r="V2" s="9">
        <f t="shared" ref="V2:V41" si="7">E2*F2*G2*H2</f>
        <v>0</v>
      </c>
      <c r="W2" s="9">
        <f>SUM($V$2:V2)</f>
        <v>0</v>
      </c>
      <c r="X2" s="9">
        <f t="shared" ref="X2:X41" si="8">E2*F2*I2</f>
        <v>0</v>
      </c>
      <c r="Y2" s="9">
        <f t="shared" ref="Y2:Y41" si="9">E2*F2*G2*I2</f>
        <v>0</v>
      </c>
      <c r="Z2" s="9">
        <f t="shared" ref="Z2:Z41" si="10">E2*F2*J2</f>
        <v>0</v>
      </c>
      <c r="AA2" s="9">
        <f t="shared" ref="AA2:AA41" si="11">E2*F2*G2*J2</f>
        <v>0</v>
      </c>
      <c r="AB2" s="9">
        <f>SUM($X$2:X2)</f>
        <v>0</v>
      </c>
      <c r="AC2" s="9">
        <f>SUM($Y$2:Y2)</f>
        <v>0</v>
      </c>
      <c r="AD2" s="9">
        <f>SUM($Z$2:Z2)</f>
        <v>0</v>
      </c>
      <c r="AE2" s="9">
        <f>SUM($AA$2:AA2)</f>
        <v>0</v>
      </c>
    </row>
    <row r="3" spans="1:31" ht="15.5" thickBot="1" x14ac:dyDescent="0.9">
      <c r="A3" s="10" t="s">
        <v>35</v>
      </c>
      <c r="B3" s="10" t="s">
        <v>40</v>
      </c>
      <c r="C3" s="10">
        <v>134.63200000000001</v>
      </c>
      <c r="D3" s="10">
        <v>7536.29</v>
      </c>
      <c r="E3" s="11">
        <v>516770</v>
      </c>
      <c r="F3" s="12">
        <v>1</v>
      </c>
      <c r="G3" s="12">
        <v>0.9</v>
      </c>
      <c r="H3" s="10">
        <v>2.02</v>
      </c>
      <c r="I3" s="10">
        <v>0</v>
      </c>
      <c r="J3" s="10">
        <v>1</v>
      </c>
      <c r="K3" s="10">
        <v>24</v>
      </c>
      <c r="L3" s="10">
        <f t="shared" si="0"/>
        <v>55.976959415295028</v>
      </c>
      <c r="M3" s="10">
        <f t="shared" si="1"/>
        <v>31392125.862549018</v>
      </c>
      <c r="N3" s="9">
        <f t="shared" si="2"/>
        <v>28252913.276294116</v>
      </c>
      <c r="O3" s="9" t="str">
        <f t="shared" si="3"/>
        <v>Include</v>
      </c>
      <c r="P3" s="9">
        <f t="shared" si="4"/>
        <v>3894528583.3000002</v>
      </c>
      <c r="Q3" s="9">
        <f>SUM($P$2:P3)</f>
        <v>5435326007.6199999</v>
      </c>
      <c r="R3" s="9">
        <f t="shared" si="5"/>
        <v>3505075724.9700003</v>
      </c>
      <c r="S3" s="9">
        <f>SUM($R$2:R3)</f>
        <v>4599041896.2371998</v>
      </c>
      <c r="T3" s="9">
        <f t="shared" si="6"/>
        <v>1043875.4</v>
      </c>
      <c r="U3" s="9">
        <f>SUM($T$2:T3)</f>
        <v>1043875.4</v>
      </c>
      <c r="V3" s="9">
        <f t="shared" si="7"/>
        <v>939487.86</v>
      </c>
      <c r="W3" s="9">
        <f>SUM($V$2:V3)</f>
        <v>939487.86</v>
      </c>
      <c r="X3" s="9">
        <f t="shared" si="8"/>
        <v>0</v>
      </c>
      <c r="Y3" s="9">
        <f t="shared" si="9"/>
        <v>0</v>
      </c>
      <c r="Z3" s="9">
        <f t="shared" si="10"/>
        <v>516770</v>
      </c>
      <c r="AA3" s="9">
        <f t="shared" si="11"/>
        <v>465093</v>
      </c>
      <c r="AB3" s="9">
        <f>SUM($X$2:X3)</f>
        <v>0</v>
      </c>
      <c r="AC3" s="9">
        <f>SUM($Y$2:Y3)</f>
        <v>0</v>
      </c>
      <c r="AD3" s="9">
        <f>SUM($Z$2:Z3)</f>
        <v>516770</v>
      </c>
      <c r="AE3" s="9">
        <f>SUM($AA$2:AA3)</f>
        <v>465093</v>
      </c>
    </row>
    <row r="4" spans="1:31" ht="15.5" thickBot="1" x14ac:dyDescent="0.9">
      <c r="A4" s="10" t="s">
        <v>7</v>
      </c>
      <c r="B4" s="10" t="s">
        <v>14</v>
      </c>
      <c r="C4" s="10">
        <v>443.745</v>
      </c>
      <c r="D4" s="10">
        <v>16665.72</v>
      </c>
      <c r="E4" s="11">
        <v>1007295</v>
      </c>
      <c r="F4" s="12">
        <v>0.1</v>
      </c>
      <c r="G4" s="12">
        <v>1</v>
      </c>
      <c r="H4" s="10">
        <v>22.58</v>
      </c>
      <c r="I4" s="10">
        <v>30</v>
      </c>
      <c r="J4" s="10">
        <v>60</v>
      </c>
      <c r="K4" s="10">
        <v>18</v>
      </c>
      <c r="L4" s="10">
        <f t="shared" si="0"/>
        <v>37.556975289862422</v>
      </c>
      <c r="M4" s="10">
        <f t="shared" si="1"/>
        <v>28240078.225147065</v>
      </c>
      <c r="N4" s="9">
        <f t="shared" si="2"/>
        <v>28240078.225147065</v>
      </c>
      <c r="O4" s="9" t="str">
        <f t="shared" si="3"/>
        <v>Include</v>
      </c>
      <c r="P4" s="9">
        <f t="shared" si="4"/>
        <v>1678729642.7400002</v>
      </c>
      <c r="Q4" s="9">
        <f>SUM($P$2:P4)</f>
        <v>7114055650.3600006</v>
      </c>
      <c r="R4" s="9">
        <f t="shared" si="5"/>
        <v>1678729642.7400002</v>
      </c>
      <c r="S4" s="9">
        <f>SUM($R$2:R4)</f>
        <v>6277771538.9771996</v>
      </c>
      <c r="T4" s="9">
        <f t="shared" si="6"/>
        <v>2274472.11</v>
      </c>
      <c r="U4" s="9">
        <f>SUM($T$2:T4)</f>
        <v>3318347.51</v>
      </c>
      <c r="V4" s="9">
        <f t="shared" si="7"/>
        <v>2274472.11</v>
      </c>
      <c r="W4" s="9">
        <f>SUM($V$2:V4)</f>
        <v>3213959.9699999997</v>
      </c>
      <c r="X4" s="9">
        <f t="shared" si="8"/>
        <v>3021885</v>
      </c>
      <c r="Y4" s="9">
        <f t="shared" si="9"/>
        <v>3021885</v>
      </c>
      <c r="Z4" s="9">
        <f t="shared" si="10"/>
        <v>6043770</v>
      </c>
      <c r="AA4" s="9">
        <f t="shared" si="11"/>
        <v>6043770</v>
      </c>
      <c r="AB4" s="9">
        <f>SUM($X$2:X4)</f>
        <v>3021885</v>
      </c>
      <c r="AC4" s="9">
        <f>SUM($Y$2:Y4)</f>
        <v>3021885</v>
      </c>
      <c r="AD4" s="9">
        <f>SUM($Z$2:Z4)</f>
        <v>6560540</v>
      </c>
      <c r="AE4" s="9">
        <f>SUM($AA$2:AA4)</f>
        <v>6508863</v>
      </c>
    </row>
    <row r="5" spans="1:31" ht="15.5" thickBot="1" x14ac:dyDescent="0.9">
      <c r="A5" s="10" t="s">
        <v>49</v>
      </c>
      <c r="B5" s="10" t="s">
        <v>55</v>
      </c>
      <c r="C5" s="10">
        <v>17.815000000000001</v>
      </c>
      <c r="D5" s="10">
        <v>348.9</v>
      </c>
      <c r="E5" s="11">
        <v>1676971</v>
      </c>
      <c r="F5" s="12">
        <v>1</v>
      </c>
      <c r="G5" s="12">
        <v>0.7</v>
      </c>
      <c r="H5" s="10">
        <v>3.91</v>
      </c>
      <c r="I5" s="10">
        <v>5</v>
      </c>
      <c r="J5" s="10">
        <v>10</v>
      </c>
      <c r="K5" s="10">
        <v>10</v>
      </c>
      <c r="L5" s="10">
        <f t="shared" si="0"/>
        <v>19.584619702497893</v>
      </c>
      <c r="M5" s="10">
        <f t="shared" si="1"/>
        <v>24139011.091470592</v>
      </c>
      <c r="N5" s="9">
        <f t="shared" si="2"/>
        <v>16897307.764029413</v>
      </c>
      <c r="O5" s="9" t="str">
        <f t="shared" si="3"/>
        <v>Include</v>
      </c>
      <c r="P5" s="9">
        <f t="shared" si="4"/>
        <v>585095181.89999998</v>
      </c>
      <c r="Q5" s="9">
        <f>SUM($P$2:P5)</f>
        <v>7699150832.2600002</v>
      </c>
      <c r="R5" s="9">
        <f t="shared" si="5"/>
        <v>409566627.32999998</v>
      </c>
      <c r="S5" s="9">
        <f>SUM($R$2:R5)</f>
        <v>6687338166.3071995</v>
      </c>
      <c r="T5" s="9">
        <f t="shared" si="6"/>
        <v>6556956.6100000003</v>
      </c>
      <c r="U5" s="9">
        <f>SUM($T$2:T5)</f>
        <v>9875304.120000001</v>
      </c>
      <c r="V5" s="9">
        <f t="shared" si="7"/>
        <v>4589869.6270000003</v>
      </c>
      <c r="W5" s="9">
        <f>SUM($V$2:V5)</f>
        <v>7803829.5970000001</v>
      </c>
      <c r="X5" s="9">
        <f t="shared" si="8"/>
        <v>8384855</v>
      </c>
      <c r="Y5" s="9">
        <f t="shared" si="9"/>
        <v>5869398.5</v>
      </c>
      <c r="Z5" s="9">
        <f t="shared" si="10"/>
        <v>16769710</v>
      </c>
      <c r="AA5" s="9">
        <f t="shared" si="11"/>
        <v>11738797</v>
      </c>
      <c r="AB5" s="9">
        <f>SUM($X$2:X5)</f>
        <v>11406740</v>
      </c>
      <c r="AC5" s="9">
        <f>SUM($Y$2:Y5)</f>
        <v>8891283.5</v>
      </c>
      <c r="AD5" s="9">
        <f>SUM($Z$2:Z5)</f>
        <v>23330250</v>
      </c>
      <c r="AE5" s="9">
        <f>SUM($AA$2:AA5)</f>
        <v>18247660</v>
      </c>
    </row>
    <row r="6" spans="1:31" ht="15.5" thickBot="1" x14ac:dyDescent="0.9">
      <c r="A6" s="10" t="s">
        <v>22</v>
      </c>
      <c r="B6" s="10" t="s">
        <v>25</v>
      </c>
      <c r="C6" s="10">
        <v>52.570999999999998</v>
      </c>
      <c r="D6" s="10">
        <v>0.16</v>
      </c>
      <c r="E6" s="11">
        <v>7633176</v>
      </c>
      <c r="F6" s="12">
        <v>0.05</v>
      </c>
      <c r="G6" s="12">
        <v>0.01</v>
      </c>
      <c r="H6" s="10">
        <v>22</v>
      </c>
      <c r="I6" s="10">
        <v>0</v>
      </c>
      <c r="J6" s="10">
        <v>0</v>
      </c>
      <c r="K6" s="10">
        <v>1</v>
      </c>
      <c r="L6" s="10">
        <f t="shared" si="0"/>
        <v>3.0435030720359136E-3</v>
      </c>
      <c r="M6" s="10">
        <f t="shared" si="1"/>
        <v>20063586.094329413</v>
      </c>
      <c r="N6" s="9">
        <f t="shared" si="2"/>
        <v>200635.86094329413</v>
      </c>
      <c r="O6" s="9" t="str">
        <f t="shared" si="3"/>
        <v>Include</v>
      </c>
      <c r="P6" s="9">
        <f t="shared" si="4"/>
        <v>61065.407999999996</v>
      </c>
      <c r="Q6" s="9">
        <f>SUM($P$2:P6)</f>
        <v>7699211897.6680002</v>
      </c>
      <c r="R6" s="9">
        <f t="shared" si="5"/>
        <v>610.65408000000002</v>
      </c>
      <c r="S6" s="9">
        <f>SUM($R$2:R6)</f>
        <v>6687338776.9612799</v>
      </c>
      <c r="T6" s="9">
        <f t="shared" si="6"/>
        <v>8396493.5999999996</v>
      </c>
      <c r="U6" s="9">
        <f>SUM($T$2:T6)</f>
        <v>18271797.719999999</v>
      </c>
      <c r="V6" s="9">
        <f t="shared" si="7"/>
        <v>83964.936000000016</v>
      </c>
      <c r="W6" s="9">
        <f>SUM($V$2:V6)</f>
        <v>7887794.5329999998</v>
      </c>
      <c r="X6" s="9">
        <f t="shared" si="8"/>
        <v>0</v>
      </c>
      <c r="Y6" s="9">
        <f t="shared" si="9"/>
        <v>0</v>
      </c>
      <c r="Z6" s="9">
        <f t="shared" si="10"/>
        <v>0</v>
      </c>
      <c r="AA6" s="9">
        <f t="shared" si="11"/>
        <v>0</v>
      </c>
      <c r="AB6" s="9">
        <f>SUM($X$2:X6)</f>
        <v>11406740</v>
      </c>
      <c r="AC6" s="9">
        <f>SUM($Y$2:Y6)</f>
        <v>8891283.5</v>
      </c>
      <c r="AD6" s="9">
        <f>SUM($Z$2:Z6)</f>
        <v>23330250</v>
      </c>
      <c r="AE6" s="9">
        <f>SUM($AA$2:AA6)</f>
        <v>18247660</v>
      </c>
    </row>
    <row r="7" spans="1:31" ht="15.5" thickBot="1" x14ac:dyDescent="0.9">
      <c r="A7" s="22" t="s">
        <v>72</v>
      </c>
      <c r="B7" s="22" t="s">
        <v>78</v>
      </c>
      <c r="C7" s="22">
        <v>75.349999999999994</v>
      </c>
      <c r="D7" s="22">
        <v>505</v>
      </c>
      <c r="E7" s="22">
        <v>90657</v>
      </c>
      <c r="F7" s="25">
        <v>1</v>
      </c>
      <c r="G7" s="25">
        <v>0.27</v>
      </c>
      <c r="H7" s="22">
        <v>17.64</v>
      </c>
      <c r="I7" s="22">
        <v>20</v>
      </c>
      <c r="J7" s="22">
        <v>5</v>
      </c>
      <c r="K7" s="10">
        <v>8</v>
      </c>
      <c r="L7" s="22">
        <f t="shared" si="0"/>
        <v>6.7020570670205712</v>
      </c>
      <c r="M7" s="22">
        <f t="shared" si="1"/>
        <v>6382163.9205882344</v>
      </c>
      <c r="N7" s="14">
        <f t="shared" si="2"/>
        <v>1723184.2585588235</v>
      </c>
      <c r="O7" s="14" t="str">
        <f t="shared" si="3"/>
        <v>Include</v>
      </c>
      <c r="P7" s="14">
        <f t="shared" si="4"/>
        <v>45781785</v>
      </c>
      <c r="Q7" s="14">
        <f>SUM($P$2:P7)</f>
        <v>7744993682.6680002</v>
      </c>
      <c r="R7" s="14">
        <f t="shared" si="5"/>
        <v>12361081.950000001</v>
      </c>
      <c r="S7" s="14">
        <f>SUM($R$2:R7)</f>
        <v>6699699858.9112797</v>
      </c>
      <c r="T7" s="14">
        <f t="shared" si="6"/>
        <v>1599189.48</v>
      </c>
      <c r="U7" s="14">
        <f>SUM($T$2:T7)</f>
        <v>19870987.199999999</v>
      </c>
      <c r="V7" s="14">
        <f t="shared" si="7"/>
        <v>431781.15960000007</v>
      </c>
      <c r="W7" s="14">
        <f>SUM($V$2:V7)</f>
        <v>8319575.6925999997</v>
      </c>
      <c r="X7" s="14">
        <f t="shared" si="8"/>
        <v>1813140</v>
      </c>
      <c r="Y7" s="14">
        <f t="shared" si="9"/>
        <v>489547.80000000005</v>
      </c>
      <c r="Z7" s="14">
        <f t="shared" si="10"/>
        <v>453285</v>
      </c>
      <c r="AA7" s="14">
        <f t="shared" si="11"/>
        <v>122386.95000000001</v>
      </c>
      <c r="AB7" s="14">
        <f>SUM($X$2:X7)</f>
        <v>13219880</v>
      </c>
      <c r="AC7" s="14">
        <f>SUM($Y$2:Y7)</f>
        <v>9380831.3000000007</v>
      </c>
      <c r="AD7" s="14">
        <f>SUM($Z$2:Z7)</f>
        <v>23783535</v>
      </c>
      <c r="AE7" s="14">
        <f>SUM($AA$2:AA7)</f>
        <v>18370046.949999999</v>
      </c>
    </row>
    <row r="8" spans="1:31" ht="15.5" thickBot="1" x14ac:dyDescent="0.9">
      <c r="A8" s="10" t="s">
        <v>7</v>
      </c>
      <c r="B8" s="10" t="s">
        <v>11</v>
      </c>
      <c r="C8" s="10">
        <v>3.0680000000000001</v>
      </c>
      <c r="D8" s="10">
        <v>76.510000000000005</v>
      </c>
      <c r="E8" s="11">
        <v>1007295</v>
      </c>
      <c r="F8" s="12">
        <v>0.85</v>
      </c>
      <c r="G8" s="12">
        <v>0.76</v>
      </c>
      <c r="H8" s="10">
        <v>2.48</v>
      </c>
      <c r="I8" s="10">
        <v>0</v>
      </c>
      <c r="J8" s="10">
        <v>135.69999999999999</v>
      </c>
      <c r="K8" s="10">
        <v>13</v>
      </c>
      <c r="L8" s="10">
        <f t="shared" si="0"/>
        <v>24.938070404172102</v>
      </c>
      <c r="M8" s="10">
        <f t="shared" si="1"/>
        <v>1984589.3972500002</v>
      </c>
      <c r="N8" s="9">
        <f t="shared" si="2"/>
        <v>1508287.9419100001</v>
      </c>
      <c r="O8" s="9" t="str">
        <f t="shared" si="3"/>
        <v>Include</v>
      </c>
      <c r="P8" s="9">
        <f t="shared" si="4"/>
        <v>65507919.3825</v>
      </c>
      <c r="Q8" s="9">
        <f>SUM($P$2:P8)</f>
        <v>7810501602.0504999</v>
      </c>
      <c r="R8" s="9">
        <f t="shared" si="5"/>
        <v>49786018.730700001</v>
      </c>
      <c r="S8" s="9">
        <f>SUM($R$2:R8)</f>
        <v>6749485877.6419792</v>
      </c>
      <c r="T8" s="9">
        <f t="shared" si="6"/>
        <v>2123377.86</v>
      </c>
      <c r="U8" s="9">
        <f>SUM($T$2:T8)</f>
        <v>21994365.059999999</v>
      </c>
      <c r="V8" s="9">
        <f t="shared" si="7"/>
        <v>1613767.1736000001</v>
      </c>
      <c r="W8" s="9">
        <f>SUM($V$2:V8)</f>
        <v>9933342.8662</v>
      </c>
      <c r="X8" s="9">
        <f t="shared" si="8"/>
        <v>0</v>
      </c>
      <c r="Y8" s="9">
        <f t="shared" si="9"/>
        <v>0</v>
      </c>
      <c r="Z8" s="9">
        <f t="shared" si="10"/>
        <v>116186441.77499999</v>
      </c>
      <c r="AA8" s="9">
        <f t="shared" si="11"/>
        <v>88301695.748999998</v>
      </c>
      <c r="AB8" s="9">
        <f>SUM($X$2:X8)</f>
        <v>13219880</v>
      </c>
      <c r="AC8" s="9">
        <f>SUM($Y$2:Y8)</f>
        <v>9380831.3000000007</v>
      </c>
      <c r="AD8" s="9">
        <f>SUM($Z$2:Z8)</f>
        <v>139969976.77499998</v>
      </c>
      <c r="AE8" s="9">
        <f>SUM($AA$2:AA8)</f>
        <v>106671742.699</v>
      </c>
    </row>
    <row r="9" spans="1:31" ht="15.5" thickBot="1" x14ac:dyDescent="0.9">
      <c r="A9" s="10" t="s">
        <v>72</v>
      </c>
      <c r="B9" s="10" t="s">
        <v>73</v>
      </c>
      <c r="C9" s="10">
        <v>72.980999999999995</v>
      </c>
      <c r="D9" s="10">
        <v>362.33</v>
      </c>
      <c r="E9" s="11">
        <v>27880</v>
      </c>
      <c r="F9" s="12">
        <v>1</v>
      </c>
      <c r="G9" s="12">
        <v>0.85</v>
      </c>
      <c r="H9" s="10">
        <v>41.05</v>
      </c>
      <c r="I9" s="10">
        <v>9</v>
      </c>
      <c r="J9" s="10">
        <v>13</v>
      </c>
      <c r="K9" s="10">
        <v>5</v>
      </c>
      <c r="L9" s="10">
        <f t="shared" si="0"/>
        <v>4.9647168441101108</v>
      </c>
      <c r="M9" s="10">
        <f t="shared" si="1"/>
        <v>1935673.4133333333</v>
      </c>
      <c r="N9" s="9">
        <f t="shared" si="2"/>
        <v>1645322.4013333332</v>
      </c>
      <c r="O9" s="9" t="str">
        <f t="shared" si="3"/>
        <v>Include</v>
      </c>
      <c r="P9" s="9">
        <f t="shared" si="4"/>
        <v>10101760.4</v>
      </c>
      <c r="Q9" s="9">
        <f>SUM($P$2:P9)</f>
        <v>7820603362.4504995</v>
      </c>
      <c r="R9" s="9">
        <f t="shared" si="5"/>
        <v>8586496.3399999999</v>
      </c>
      <c r="S9" s="9">
        <f>SUM($R$2:R9)</f>
        <v>6758072373.9819794</v>
      </c>
      <c r="T9" s="9">
        <f t="shared" si="6"/>
        <v>1144474</v>
      </c>
      <c r="U9" s="9">
        <f>SUM($T$2:T9)</f>
        <v>23138839.059999999</v>
      </c>
      <c r="V9" s="9">
        <f t="shared" si="7"/>
        <v>972802.89999999991</v>
      </c>
      <c r="W9" s="9">
        <f>SUM($V$2:V9)</f>
        <v>10906145.7662</v>
      </c>
      <c r="X9" s="9">
        <f t="shared" si="8"/>
        <v>250920</v>
      </c>
      <c r="Y9" s="9">
        <f t="shared" si="9"/>
        <v>213282</v>
      </c>
      <c r="Z9" s="9">
        <f t="shared" si="10"/>
        <v>362440</v>
      </c>
      <c r="AA9" s="9">
        <f t="shared" si="11"/>
        <v>308074</v>
      </c>
      <c r="AB9" s="9">
        <f>SUM($X$2:X9)</f>
        <v>13470800</v>
      </c>
      <c r="AC9" s="9">
        <f>SUM($Y$2:Y9)</f>
        <v>9594113.3000000007</v>
      </c>
      <c r="AD9" s="9">
        <f>SUM($Z$2:Z9)</f>
        <v>140332416.77499998</v>
      </c>
      <c r="AE9" s="9">
        <f>SUM($AA$2:AA9)</f>
        <v>106979816.699</v>
      </c>
    </row>
    <row r="10" spans="1:31" ht="15.5" thickBot="1" x14ac:dyDescent="0.9">
      <c r="A10" s="10" t="s">
        <v>72</v>
      </c>
      <c r="B10" s="10" t="s">
        <v>76</v>
      </c>
      <c r="C10" s="10">
        <v>20.49</v>
      </c>
      <c r="D10" s="10">
        <v>27.09</v>
      </c>
      <c r="E10" s="11">
        <v>90657</v>
      </c>
      <c r="F10" s="12">
        <v>1</v>
      </c>
      <c r="G10" s="12">
        <v>0.85</v>
      </c>
      <c r="H10" s="10">
        <v>12.4</v>
      </c>
      <c r="I10" s="10">
        <v>9</v>
      </c>
      <c r="J10" s="10">
        <v>13</v>
      </c>
      <c r="K10" s="10">
        <v>2</v>
      </c>
      <c r="L10" s="10">
        <f t="shared" si="0"/>
        <v>1.3221083455344071</v>
      </c>
      <c r="M10" s="10">
        <f t="shared" si="1"/>
        <v>1833484.497352941</v>
      </c>
      <c r="N10" s="9">
        <f t="shared" si="2"/>
        <v>1558461.8227499998</v>
      </c>
      <c r="O10" s="9" t="str">
        <f t="shared" si="3"/>
        <v>Include</v>
      </c>
      <c r="P10" s="9">
        <f t="shared" si="4"/>
        <v>2455898.13</v>
      </c>
      <c r="Q10" s="9">
        <f>SUM($P$2:P10)</f>
        <v>7823059260.5804996</v>
      </c>
      <c r="R10" s="9">
        <f t="shared" si="5"/>
        <v>2087513.4104999998</v>
      </c>
      <c r="S10" s="9">
        <f>SUM($R$2:R10)</f>
        <v>6760159887.3924789</v>
      </c>
      <c r="T10" s="9">
        <f t="shared" si="6"/>
        <v>1124146.8</v>
      </c>
      <c r="U10" s="9">
        <f>SUM($T$2:T10)</f>
        <v>24262985.859999999</v>
      </c>
      <c r="V10" s="9">
        <f t="shared" si="7"/>
        <v>955524.78</v>
      </c>
      <c r="W10" s="9">
        <f>SUM($V$2:V10)</f>
        <v>11861670.5462</v>
      </c>
      <c r="X10" s="9">
        <f t="shared" si="8"/>
        <v>815913</v>
      </c>
      <c r="Y10" s="9">
        <f t="shared" si="9"/>
        <v>693526.04999999993</v>
      </c>
      <c r="Z10" s="9">
        <f t="shared" si="10"/>
        <v>1178541</v>
      </c>
      <c r="AA10" s="9">
        <f t="shared" si="11"/>
        <v>1001759.85</v>
      </c>
      <c r="AB10" s="9">
        <f>SUM($X$2:X10)</f>
        <v>14286713</v>
      </c>
      <c r="AC10" s="9">
        <f>SUM($Y$2:Y10)</f>
        <v>10287639.350000001</v>
      </c>
      <c r="AD10" s="9">
        <f>SUM($Z$2:Z10)</f>
        <v>141510957.77499998</v>
      </c>
      <c r="AE10" s="9">
        <f>SUM($AA$2:AA10)</f>
        <v>107981576.54899999</v>
      </c>
    </row>
    <row r="11" spans="1:31" ht="15.5" thickBot="1" x14ac:dyDescent="0.9">
      <c r="A11" s="10" t="s">
        <v>7</v>
      </c>
      <c r="B11" s="10" t="s">
        <v>21</v>
      </c>
      <c r="C11" s="10">
        <v>1.92</v>
      </c>
      <c r="D11" s="10">
        <v>20.309999999999999</v>
      </c>
      <c r="E11" s="11">
        <v>1007295</v>
      </c>
      <c r="F11" s="12">
        <v>1</v>
      </c>
      <c r="G11" s="12">
        <v>0.85</v>
      </c>
      <c r="H11" s="10">
        <v>0.24</v>
      </c>
      <c r="I11" s="10">
        <v>0</v>
      </c>
      <c r="J11" s="10">
        <v>1</v>
      </c>
      <c r="K11" s="10">
        <v>9</v>
      </c>
      <c r="L11" s="10">
        <f t="shared" si="0"/>
        <v>10.578125</v>
      </c>
      <c r="M11" s="10">
        <f t="shared" si="1"/>
        <v>1733436.1897058822</v>
      </c>
      <c r="N11" s="9">
        <f t="shared" si="2"/>
        <v>1473420.7612499997</v>
      </c>
      <c r="O11" s="9" t="str">
        <f t="shared" si="3"/>
        <v>Include</v>
      </c>
      <c r="P11" s="9">
        <f t="shared" si="4"/>
        <v>20458161.449999999</v>
      </c>
      <c r="Q11" s="9">
        <f>SUM($P$2:P11)</f>
        <v>7843517422.0304995</v>
      </c>
      <c r="R11" s="9">
        <f t="shared" si="5"/>
        <v>17389437.232499998</v>
      </c>
      <c r="S11" s="9">
        <f>SUM($R$2:R11)</f>
        <v>6777549324.624979</v>
      </c>
      <c r="T11" s="9">
        <f t="shared" si="6"/>
        <v>241750.8</v>
      </c>
      <c r="U11" s="9">
        <f>SUM($T$2:T11)</f>
        <v>24504736.66</v>
      </c>
      <c r="V11" s="9">
        <f t="shared" si="7"/>
        <v>205488.18</v>
      </c>
      <c r="W11" s="9">
        <f>SUM($V$2:V11)</f>
        <v>12067158.726199999</v>
      </c>
      <c r="X11" s="9">
        <f t="shared" si="8"/>
        <v>0</v>
      </c>
      <c r="Y11" s="9">
        <f t="shared" si="9"/>
        <v>0</v>
      </c>
      <c r="Z11" s="9">
        <f t="shared" si="10"/>
        <v>1007295</v>
      </c>
      <c r="AA11" s="9">
        <f t="shared" si="11"/>
        <v>856200.75</v>
      </c>
      <c r="AB11" s="9">
        <f>SUM($X$2:X11)</f>
        <v>14286713</v>
      </c>
      <c r="AC11" s="9">
        <f>SUM($Y$2:Y11)</f>
        <v>10287639.350000001</v>
      </c>
      <c r="AD11" s="9">
        <f>SUM($Z$2:Z11)</f>
        <v>142518252.77499998</v>
      </c>
      <c r="AE11" s="9">
        <f>SUM($AA$2:AA11)</f>
        <v>108837777.29899999</v>
      </c>
    </row>
    <row r="12" spans="1:31" ht="15.5" thickBot="1" x14ac:dyDescent="0.9">
      <c r="A12" s="10" t="s">
        <v>7</v>
      </c>
      <c r="B12" s="10" t="s">
        <v>10</v>
      </c>
      <c r="C12" s="10">
        <v>1.641</v>
      </c>
      <c r="D12" s="10">
        <v>46.95</v>
      </c>
      <c r="E12" s="11">
        <v>1007295</v>
      </c>
      <c r="F12" s="12">
        <v>1</v>
      </c>
      <c r="G12" s="12">
        <v>1</v>
      </c>
      <c r="H12" s="10">
        <v>42.8</v>
      </c>
      <c r="I12" s="10">
        <v>3</v>
      </c>
      <c r="J12" s="10">
        <v>60</v>
      </c>
      <c r="K12" s="10">
        <v>15</v>
      </c>
      <c r="L12" s="10">
        <f t="shared" si="0"/>
        <v>28.610603290676419</v>
      </c>
      <c r="M12" s="10">
        <f t="shared" si="1"/>
        <v>1189319.1317647058</v>
      </c>
      <c r="N12" s="9">
        <f t="shared" si="2"/>
        <v>1189319.1317647058</v>
      </c>
      <c r="O12" s="9" t="str">
        <f t="shared" si="3"/>
        <v>Include</v>
      </c>
      <c r="P12" s="9">
        <f t="shared" si="4"/>
        <v>47292500.25</v>
      </c>
      <c r="Q12" s="9">
        <f>SUM($P$2:P12)</f>
        <v>7890809922.2804995</v>
      </c>
      <c r="R12" s="9">
        <f t="shared" si="5"/>
        <v>47292500.25</v>
      </c>
      <c r="S12" s="9">
        <f>SUM($R$2:R12)</f>
        <v>6824841824.874979</v>
      </c>
      <c r="T12" s="9">
        <f t="shared" si="6"/>
        <v>43112226</v>
      </c>
      <c r="U12" s="9">
        <f>SUM($T$2:T12)</f>
        <v>67616962.659999996</v>
      </c>
      <c r="V12" s="9">
        <f t="shared" si="7"/>
        <v>43112226</v>
      </c>
      <c r="W12" s="9">
        <f>SUM($V$2:V12)</f>
        <v>55179384.726199999</v>
      </c>
      <c r="X12" s="9">
        <f t="shared" si="8"/>
        <v>3021885</v>
      </c>
      <c r="Y12" s="9">
        <f t="shared" si="9"/>
        <v>3021885</v>
      </c>
      <c r="Z12" s="9">
        <f t="shared" si="10"/>
        <v>60437700</v>
      </c>
      <c r="AA12" s="9">
        <f t="shared" si="11"/>
        <v>60437700</v>
      </c>
      <c r="AB12" s="9">
        <f>SUM($X$2:X12)</f>
        <v>17308598</v>
      </c>
      <c r="AC12" s="9">
        <f>SUM($Y$2:Y12)</f>
        <v>13309524.350000001</v>
      </c>
      <c r="AD12" s="9">
        <f>SUM($Z$2:Z12)</f>
        <v>202955952.77499998</v>
      </c>
      <c r="AE12" s="9">
        <f>SUM($AA$2:AA12)</f>
        <v>169275477.29899999</v>
      </c>
    </row>
    <row r="13" spans="1:31" ht="15.5" thickBot="1" x14ac:dyDescent="0.9">
      <c r="A13" s="10" t="s">
        <v>7</v>
      </c>
      <c r="B13" s="10" t="s">
        <v>17</v>
      </c>
      <c r="C13" s="10">
        <v>223.33500000000001</v>
      </c>
      <c r="D13" s="10">
        <v>8136.64</v>
      </c>
      <c r="E13" s="11">
        <v>658125</v>
      </c>
      <c r="F13" s="12">
        <v>0.01</v>
      </c>
      <c r="G13" s="12">
        <v>0.73</v>
      </c>
      <c r="H13" s="10">
        <v>0.42</v>
      </c>
      <c r="I13" s="10">
        <v>0.5</v>
      </c>
      <c r="J13" s="10">
        <v>3.5</v>
      </c>
      <c r="K13" s="10">
        <v>17</v>
      </c>
      <c r="L13" s="10">
        <f t="shared" si="0"/>
        <v>36.432444533996012</v>
      </c>
      <c r="M13" s="10">
        <f t="shared" si="1"/>
        <v>944830.70404411759</v>
      </c>
      <c r="N13" s="9">
        <f t="shared" si="2"/>
        <v>689726.4139522058</v>
      </c>
      <c r="O13" s="9" t="str">
        <f t="shared" si="3"/>
        <v>Include</v>
      </c>
      <c r="P13" s="9">
        <f t="shared" si="4"/>
        <v>53549262</v>
      </c>
      <c r="Q13" s="9">
        <f>SUM($P$2:P13)</f>
        <v>7944359184.2804995</v>
      </c>
      <c r="R13" s="9">
        <f t="shared" si="5"/>
        <v>39090961.259999998</v>
      </c>
      <c r="S13" s="9">
        <f>SUM($R$2:R13)</f>
        <v>6863932786.1349792</v>
      </c>
      <c r="T13" s="9">
        <f t="shared" si="6"/>
        <v>2764.125</v>
      </c>
      <c r="U13" s="9">
        <f>SUM($T$2:T13)</f>
        <v>67619726.784999996</v>
      </c>
      <c r="V13" s="9">
        <f t="shared" si="7"/>
        <v>2017.81125</v>
      </c>
      <c r="W13" s="9">
        <f>SUM($V$2:V13)</f>
        <v>55181402.537450001</v>
      </c>
      <c r="X13" s="9">
        <f t="shared" si="8"/>
        <v>3290.625</v>
      </c>
      <c r="Y13" s="9">
        <f t="shared" si="9"/>
        <v>2402.15625</v>
      </c>
      <c r="Z13" s="9">
        <f t="shared" si="10"/>
        <v>23034.375</v>
      </c>
      <c r="AA13" s="9">
        <f t="shared" si="11"/>
        <v>16815.09375</v>
      </c>
      <c r="AB13" s="9">
        <f>SUM($X$2:X13)</f>
        <v>17311888.625</v>
      </c>
      <c r="AC13" s="9">
        <f>SUM($Y$2:Y13)</f>
        <v>13311926.506250001</v>
      </c>
      <c r="AD13" s="9">
        <f>SUM($Z$2:Z13)</f>
        <v>202978987.14999998</v>
      </c>
      <c r="AE13" s="9">
        <f>SUM($AA$2:AA13)</f>
        <v>169292292.39274999</v>
      </c>
    </row>
    <row r="14" spans="1:31" ht="15.5" thickBot="1" x14ac:dyDescent="0.9">
      <c r="A14" s="10" t="s">
        <v>7</v>
      </c>
      <c r="B14" s="10" t="s">
        <v>16</v>
      </c>
      <c r="C14" s="10">
        <v>27.545000000000002</v>
      </c>
      <c r="D14" s="10">
        <v>2090.67</v>
      </c>
      <c r="E14" s="11">
        <v>1007295</v>
      </c>
      <c r="F14" s="12">
        <v>7.0000000000000007E-2</v>
      </c>
      <c r="G14" s="12">
        <v>0.7</v>
      </c>
      <c r="H14" s="10">
        <v>45.18</v>
      </c>
      <c r="I14" s="10">
        <v>21</v>
      </c>
      <c r="J14" s="10">
        <v>28</v>
      </c>
      <c r="K14" s="10">
        <v>28</v>
      </c>
      <c r="L14" s="10">
        <f t="shared" si="0"/>
        <v>75.900163369032484</v>
      </c>
      <c r="M14" s="10">
        <f t="shared" si="1"/>
        <v>496975.65194117668</v>
      </c>
      <c r="N14" s="9">
        <f t="shared" si="2"/>
        <v>347882.95635882363</v>
      </c>
      <c r="O14" s="9" t="str">
        <f t="shared" si="3"/>
        <v>Include</v>
      </c>
      <c r="P14" s="9">
        <f t="shared" si="4"/>
        <v>147414500.63550001</v>
      </c>
      <c r="Q14" s="9">
        <f>SUM($P$2:P14)</f>
        <v>8091773684.9159994</v>
      </c>
      <c r="R14" s="9">
        <f t="shared" si="5"/>
        <v>103190150.44485</v>
      </c>
      <c r="S14" s="9">
        <f>SUM($R$2:R14)</f>
        <v>6967122936.5798292</v>
      </c>
      <c r="T14" s="9">
        <f t="shared" si="6"/>
        <v>3185671.1670000004</v>
      </c>
      <c r="U14" s="9">
        <f>SUM($T$2:T14)</f>
        <v>70805397.951999992</v>
      </c>
      <c r="V14" s="9">
        <f t="shared" si="7"/>
        <v>2229969.8169</v>
      </c>
      <c r="W14" s="9">
        <f>SUM($V$2:V14)</f>
        <v>57411372.354350001</v>
      </c>
      <c r="X14" s="9">
        <f t="shared" si="8"/>
        <v>1480723.6500000001</v>
      </c>
      <c r="Y14" s="9">
        <f t="shared" si="9"/>
        <v>1036506.5550000001</v>
      </c>
      <c r="Z14" s="9">
        <f t="shared" si="10"/>
        <v>1974298.2000000002</v>
      </c>
      <c r="AA14" s="9">
        <f t="shared" si="11"/>
        <v>1382008.74</v>
      </c>
      <c r="AB14" s="9">
        <f>SUM($X$2:X14)</f>
        <v>18792612.274999999</v>
      </c>
      <c r="AC14" s="9">
        <f>SUM($Y$2:Y14)</f>
        <v>14348433.061250001</v>
      </c>
      <c r="AD14" s="9">
        <f>SUM($Z$2:Z14)</f>
        <v>204953285.34999996</v>
      </c>
      <c r="AE14" s="9">
        <f>SUM($AA$2:AA14)</f>
        <v>170674301.13275</v>
      </c>
    </row>
    <row r="15" spans="1:31" ht="15.5" thickBot="1" x14ac:dyDescent="0.9">
      <c r="A15" s="10" t="s">
        <v>49</v>
      </c>
      <c r="B15" s="10" t="s">
        <v>54</v>
      </c>
      <c r="C15" s="10">
        <v>8.6660000000000004</v>
      </c>
      <c r="D15" s="10">
        <v>372.12</v>
      </c>
      <c r="E15" s="11">
        <v>90657</v>
      </c>
      <c r="F15" s="12">
        <v>1</v>
      </c>
      <c r="G15" s="12">
        <v>0.99</v>
      </c>
      <c r="H15" s="10">
        <v>24.15</v>
      </c>
      <c r="I15" s="10">
        <v>6</v>
      </c>
      <c r="J15" s="10">
        <v>20</v>
      </c>
      <c r="K15" s="10">
        <v>20</v>
      </c>
      <c r="L15" s="10">
        <f t="shared" si="0"/>
        <v>42.940226171243943</v>
      </c>
      <c r="M15" s="10">
        <f t="shared" si="1"/>
        <v>454895.4949411765</v>
      </c>
      <c r="N15" s="9">
        <f t="shared" si="2"/>
        <v>450346.5399917647</v>
      </c>
      <c r="O15" s="9" t="str">
        <f t="shared" si="3"/>
        <v>Include</v>
      </c>
      <c r="P15" s="9">
        <f t="shared" si="4"/>
        <v>33735282.840000004</v>
      </c>
      <c r="Q15" s="9">
        <f>SUM($P$2:P15)</f>
        <v>8125508967.7559996</v>
      </c>
      <c r="R15" s="9">
        <f t="shared" si="5"/>
        <v>33397930.011600003</v>
      </c>
      <c r="S15" s="9">
        <f>SUM($R$2:R15)</f>
        <v>7000520866.5914288</v>
      </c>
      <c r="T15" s="9">
        <f t="shared" si="6"/>
        <v>2189366.5499999998</v>
      </c>
      <c r="U15" s="9">
        <f>SUM($T$2:T15)</f>
        <v>72994764.501999989</v>
      </c>
      <c r="V15" s="9">
        <f t="shared" si="7"/>
        <v>2167472.8844999997</v>
      </c>
      <c r="W15" s="9">
        <f>SUM($V$2:V15)</f>
        <v>59578845.238849998</v>
      </c>
      <c r="X15" s="9">
        <f t="shared" si="8"/>
        <v>543942</v>
      </c>
      <c r="Y15" s="9">
        <f t="shared" si="9"/>
        <v>538502.57999999996</v>
      </c>
      <c r="Z15" s="9">
        <f t="shared" si="10"/>
        <v>1813140</v>
      </c>
      <c r="AA15" s="9">
        <f t="shared" si="11"/>
        <v>1795008.5999999999</v>
      </c>
      <c r="AB15" s="9">
        <f>SUM($X$2:X15)</f>
        <v>19336554.274999999</v>
      </c>
      <c r="AC15" s="9">
        <f>SUM($Y$2:Y15)</f>
        <v>14886935.641250001</v>
      </c>
      <c r="AD15" s="9">
        <f>SUM($Z$2:Z15)</f>
        <v>206766425.34999996</v>
      </c>
      <c r="AE15" s="9">
        <f>SUM($AA$2:AA15)</f>
        <v>172469309.73275</v>
      </c>
    </row>
    <row r="16" spans="1:31" ht="15.5" thickBot="1" x14ac:dyDescent="0.9">
      <c r="A16" s="10" t="s">
        <v>22</v>
      </c>
      <c r="B16" s="10" t="s">
        <v>24</v>
      </c>
      <c r="C16" s="10">
        <v>3.9390000000000001</v>
      </c>
      <c r="D16" s="10">
        <v>232.4</v>
      </c>
      <c r="E16" s="11">
        <v>7633176</v>
      </c>
      <c r="F16" s="12">
        <v>0.03</v>
      </c>
      <c r="G16" s="12">
        <v>0.35</v>
      </c>
      <c r="H16" s="10">
        <v>48.37</v>
      </c>
      <c r="I16" s="10">
        <v>0</v>
      </c>
      <c r="J16" s="10">
        <v>0</v>
      </c>
      <c r="K16" s="10">
        <v>25</v>
      </c>
      <c r="L16" s="10">
        <f t="shared" si="0"/>
        <v>58.999746128459002</v>
      </c>
      <c r="M16" s="10">
        <f t="shared" si="1"/>
        <v>380262.37780235294</v>
      </c>
      <c r="N16" s="9">
        <f t="shared" si="2"/>
        <v>133091.83223082352</v>
      </c>
      <c r="O16" s="9" t="str">
        <f t="shared" si="3"/>
        <v>Include</v>
      </c>
      <c r="P16" s="9">
        <f t="shared" si="4"/>
        <v>53218503.072000004</v>
      </c>
      <c r="Q16" s="9">
        <f>SUM($P$2:P16)</f>
        <v>8178727470.8279991</v>
      </c>
      <c r="R16" s="9">
        <f t="shared" si="5"/>
        <v>18626476.075199999</v>
      </c>
      <c r="S16" s="9">
        <f>SUM($R$2:R16)</f>
        <v>7019147342.6666288</v>
      </c>
      <c r="T16" s="9">
        <f t="shared" si="6"/>
        <v>11076501.693599999</v>
      </c>
      <c r="U16" s="9">
        <f>SUM($T$2:T16)</f>
        <v>84071266.195599988</v>
      </c>
      <c r="V16" s="9">
        <f t="shared" si="7"/>
        <v>3876775.5927599999</v>
      </c>
      <c r="W16" s="9">
        <f>SUM($V$2:V16)</f>
        <v>63455620.831609994</v>
      </c>
      <c r="X16" s="9">
        <f t="shared" si="8"/>
        <v>0</v>
      </c>
      <c r="Y16" s="9">
        <f t="shared" si="9"/>
        <v>0</v>
      </c>
      <c r="Z16" s="9">
        <f t="shared" si="10"/>
        <v>0</v>
      </c>
      <c r="AA16" s="9">
        <f t="shared" si="11"/>
        <v>0</v>
      </c>
      <c r="AB16" s="9">
        <f>SUM($X$2:X16)</f>
        <v>19336554.274999999</v>
      </c>
      <c r="AC16" s="9">
        <f>SUM($Y$2:Y16)</f>
        <v>14886935.641250001</v>
      </c>
      <c r="AD16" s="9">
        <f>SUM($Z$2:Z16)</f>
        <v>206766425.34999996</v>
      </c>
      <c r="AE16" s="9">
        <f>SUM($AA$2:AA16)</f>
        <v>172469309.73275</v>
      </c>
    </row>
    <row r="17" spans="1:31" ht="15.5" thickBot="1" x14ac:dyDescent="0.9">
      <c r="A17" s="10" t="s">
        <v>35</v>
      </c>
      <c r="B17" s="10" t="s">
        <v>41</v>
      </c>
      <c r="C17" s="10">
        <v>3.5350000000000001</v>
      </c>
      <c r="D17" s="10">
        <v>291.31</v>
      </c>
      <c r="E17" s="11">
        <v>516770</v>
      </c>
      <c r="F17" s="12">
        <v>1</v>
      </c>
      <c r="G17" s="12">
        <v>0.9</v>
      </c>
      <c r="H17" s="10">
        <v>10.220000000000001</v>
      </c>
      <c r="I17" s="10">
        <v>0</v>
      </c>
      <c r="J17" s="10">
        <v>1</v>
      </c>
      <c r="K17" s="10">
        <v>33</v>
      </c>
      <c r="L17" s="10">
        <f t="shared" si="0"/>
        <v>82.407355021216404</v>
      </c>
      <c r="M17" s="10">
        <f t="shared" si="1"/>
        <v>350896.96274509811</v>
      </c>
      <c r="N17" s="9">
        <f t="shared" si="2"/>
        <v>315807.26647058828</v>
      </c>
      <c r="O17" s="9" t="str">
        <f t="shared" si="3"/>
        <v>Include</v>
      </c>
      <c r="P17" s="9">
        <f t="shared" si="4"/>
        <v>150540268.69999999</v>
      </c>
      <c r="Q17" s="9">
        <f>SUM($P$2:P17)</f>
        <v>8329267739.5279989</v>
      </c>
      <c r="R17" s="9">
        <f t="shared" si="5"/>
        <v>135486241.82999998</v>
      </c>
      <c r="S17" s="9">
        <f>SUM($R$2:R17)</f>
        <v>7154633584.4966288</v>
      </c>
      <c r="T17" s="9">
        <f t="shared" si="6"/>
        <v>5281389.4000000004</v>
      </c>
      <c r="U17" s="9">
        <f>SUM($T$2:T17)</f>
        <v>89352655.595599994</v>
      </c>
      <c r="V17" s="9">
        <f t="shared" si="7"/>
        <v>4753250.46</v>
      </c>
      <c r="W17" s="9">
        <f>SUM($V$2:V17)</f>
        <v>68208871.291609988</v>
      </c>
      <c r="X17" s="9">
        <f t="shared" si="8"/>
        <v>0</v>
      </c>
      <c r="Y17" s="9">
        <f t="shared" si="9"/>
        <v>0</v>
      </c>
      <c r="Z17" s="9">
        <f t="shared" si="10"/>
        <v>516770</v>
      </c>
      <c r="AA17" s="9">
        <f t="shared" si="11"/>
        <v>465093</v>
      </c>
      <c r="AB17" s="9">
        <f>SUM($X$2:X17)</f>
        <v>19336554.274999999</v>
      </c>
      <c r="AC17" s="9">
        <f>SUM($Y$2:Y17)</f>
        <v>14886935.641250001</v>
      </c>
      <c r="AD17" s="9">
        <f>SUM($Z$2:Z17)</f>
        <v>207283195.34999996</v>
      </c>
      <c r="AE17" s="9">
        <f>SUM($AA$2:AA17)</f>
        <v>172934402.73275</v>
      </c>
    </row>
    <row r="18" spans="1:31" ht="15.5" thickBot="1" x14ac:dyDescent="0.9">
      <c r="A18" s="10" t="s">
        <v>49</v>
      </c>
      <c r="B18" s="10" t="s">
        <v>53</v>
      </c>
      <c r="C18" s="10">
        <v>5.5E-2</v>
      </c>
      <c r="D18" s="10">
        <v>2.72</v>
      </c>
      <c r="E18" s="11">
        <v>18633011</v>
      </c>
      <c r="F18" s="12">
        <v>0.33</v>
      </c>
      <c r="G18" s="12">
        <v>0.75</v>
      </c>
      <c r="H18" s="10">
        <v>15.83</v>
      </c>
      <c r="I18" s="10">
        <v>0</v>
      </c>
      <c r="J18" s="10">
        <v>20</v>
      </c>
      <c r="K18" s="10">
        <v>22</v>
      </c>
      <c r="L18" s="10">
        <f t="shared" si="0"/>
        <v>49.45454545454546</v>
      </c>
      <c r="M18" s="10">
        <f t="shared" si="1"/>
        <v>174218.65285000001</v>
      </c>
      <c r="N18" s="9">
        <f t="shared" si="2"/>
        <v>130663.98963750001</v>
      </c>
      <c r="O18" s="9" t="str">
        <f t="shared" si="3"/>
        <v>Include</v>
      </c>
      <c r="P18" s="9">
        <f t="shared" si="4"/>
        <v>16724990.673600001</v>
      </c>
      <c r="Q18" s="9">
        <f>SUM($P$2:P18)</f>
        <v>8345992730.2015991</v>
      </c>
      <c r="R18" s="9">
        <f t="shared" si="5"/>
        <v>12543743.0052</v>
      </c>
      <c r="S18" s="9">
        <f>SUM($R$2:R18)</f>
        <v>7167177327.5018291</v>
      </c>
      <c r="T18" s="9">
        <f t="shared" si="6"/>
        <v>97336986.162900001</v>
      </c>
      <c r="U18" s="9">
        <f>SUM($T$2:T18)</f>
        <v>186689641.75849998</v>
      </c>
      <c r="V18" s="9">
        <f t="shared" si="7"/>
        <v>73002739.622175008</v>
      </c>
      <c r="W18" s="9">
        <f>SUM($V$2:V18)</f>
        <v>141211610.91378498</v>
      </c>
      <c r="X18" s="9">
        <f t="shared" si="8"/>
        <v>0</v>
      </c>
      <c r="Y18" s="9">
        <f t="shared" si="9"/>
        <v>0</v>
      </c>
      <c r="Z18" s="9">
        <f t="shared" si="10"/>
        <v>122977872.59999999</v>
      </c>
      <c r="AA18" s="9">
        <f t="shared" si="11"/>
        <v>92233404.450000003</v>
      </c>
      <c r="AB18" s="9">
        <f>SUM($X$2:X18)</f>
        <v>19336554.274999999</v>
      </c>
      <c r="AC18" s="9">
        <f>SUM($Y$2:Y18)</f>
        <v>14886935.641250001</v>
      </c>
      <c r="AD18" s="9">
        <f>SUM($Z$2:Z18)</f>
        <v>330261067.94999993</v>
      </c>
      <c r="AE18" s="9">
        <f>SUM($AA$2:AA18)</f>
        <v>265167807.18274999</v>
      </c>
    </row>
    <row r="19" spans="1:31" ht="15.5" thickBot="1" x14ac:dyDescent="0.9">
      <c r="A19" s="10" t="s">
        <v>44</v>
      </c>
      <c r="B19" s="10" t="s">
        <v>48</v>
      </c>
      <c r="C19" s="10">
        <v>7.8E-2</v>
      </c>
      <c r="D19" s="10">
        <v>1.81</v>
      </c>
      <c r="E19" s="11">
        <v>18633011</v>
      </c>
      <c r="F19" s="12">
        <v>0.15</v>
      </c>
      <c r="G19" s="12">
        <v>1</v>
      </c>
      <c r="H19" s="10">
        <v>2.8</v>
      </c>
      <c r="I19" s="10">
        <v>9.5</v>
      </c>
      <c r="J19" s="10">
        <v>5</v>
      </c>
      <c r="K19" s="10">
        <v>12</v>
      </c>
      <c r="L19" s="10">
        <f t="shared" si="0"/>
        <v>23.205128205128204</v>
      </c>
      <c r="M19" s="10">
        <f t="shared" si="1"/>
        <v>168409.53765588233</v>
      </c>
      <c r="N19" s="9">
        <f t="shared" si="2"/>
        <v>168409.53765588233</v>
      </c>
      <c r="O19" s="9" t="str">
        <f t="shared" si="3"/>
        <v>Include</v>
      </c>
      <c r="P19" s="9">
        <f t="shared" si="4"/>
        <v>5058862.4865000006</v>
      </c>
      <c r="Q19" s="9">
        <f>SUM($P$2:P19)</f>
        <v>8351051592.6880989</v>
      </c>
      <c r="R19" s="9">
        <f t="shared" si="5"/>
        <v>5058862.4865000006</v>
      </c>
      <c r="S19" s="9">
        <f>SUM($R$2:R19)</f>
        <v>7172236189.9883289</v>
      </c>
      <c r="T19" s="9">
        <f t="shared" si="6"/>
        <v>7825864.6199999992</v>
      </c>
      <c r="U19" s="9">
        <f>SUM($T$2:T19)</f>
        <v>194515506.37849998</v>
      </c>
      <c r="V19" s="9">
        <f t="shared" si="7"/>
        <v>7825864.6199999992</v>
      </c>
      <c r="W19" s="9">
        <f>SUM($V$2:V19)</f>
        <v>149037475.53378499</v>
      </c>
      <c r="X19" s="9">
        <f t="shared" si="8"/>
        <v>26552040.675000001</v>
      </c>
      <c r="Y19" s="9">
        <f t="shared" si="9"/>
        <v>26552040.675000001</v>
      </c>
      <c r="Z19" s="9">
        <f t="shared" si="10"/>
        <v>13974758.25</v>
      </c>
      <c r="AA19" s="9">
        <f t="shared" si="11"/>
        <v>13974758.25</v>
      </c>
      <c r="AB19" s="9">
        <f>SUM($X$2:X19)</f>
        <v>45888594.950000003</v>
      </c>
      <c r="AC19" s="9">
        <f>SUM($Y$2:Y19)</f>
        <v>41438976.316250004</v>
      </c>
      <c r="AD19" s="9">
        <f>SUM($Z$2:Z19)</f>
        <v>344235826.19999993</v>
      </c>
      <c r="AE19" s="9">
        <f>SUM($AA$2:AA19)</f>
        <v>279142565.43274999</v>
      </c>
    </row>
    <row r="20" spans="1:31" ht="15.5" thickBot="1" x14ac:dyDescent="0.9">
      <c r="A20" s="10" t="s">
        <v>7</v>
      </c>
      <c r="B20" s="10" t="s">
        <v>8</v>
      </c>
      <c r="C20" s="10">
        <v>1.2729999999999999</v>
      </c>
      <c r="D20" s="10">
        <v>61.63</v>
      </c>
      <c r="E20" s="11">
        <v>1037514</v>
      </c>
      <c r="F20" s="12">
        <v>0.18</v>
      </c>
      <c r="G20" s="12">
        <v>0.2</v>
      </c>
      <c r="H20" s="10">
        <v>3.73</v>
      </c>
      <c r="I20" s="10">
        <v>0.1</v>
      </c>
      <c r="J20" s="10">
        <v>1.2</v>
      </c>
      <c r="K20" s="10">
        <v>21</v>
      </c>
      <c r="L20" s="10">
        <f t="shared" si="0"/>
        <v>48.413197172034572</v>
      </c>
      <c r="M20" s="10">
        <f t="shared" si="1"/>
        <v>124897.15592470585</v>
      </c>
      <c r="N20" s="9">
        <f t="shared" si="2"/>
        <v>24979.431184941172</v>
      </c>
      <c r="O20" s="9" t="str">
        <f t="shared" si="3"/>
        <v>Include</v>
      </c>
      <c r="P20" s="9">
        <f t="shared" si="4"/>
        <v>11509557.807599999</v>
      </c>
      <c r="Q20" s="9">
        <f>SUM($P$2:P20)</f>
        <v>8362561150.4956989</v>
      </c>
      <c r="R20" s="9">
        <f t="shared" si="5"/>
        <v>2301911.56152</v>
      </c>
      <c r="S20" s="9">
        <f>SUM($R$2:R20)</f>
        <v>7174538101.5498486</v>
      </c>
      <c r="T20" s="9">
        <f t="shared" si="6"/>
        <v>696586.8996</v>
      </c>
      <c r="U20" s="9">
        <f>SUM($T$2:T20)</f>
        <v>195212093.27809998</v>
      </c>
      <c r="V20" s="9">
        <f t="shared" si="7"/>
        <v>139317.37992000001</v>
      </c>
      <c r="W20" s="9">
        <f>SUM($V$2:V20)</f>
        <v>149176792.91370499</v>
      </c>
      <c r="X20" s="9">
        <f t="shared" si="8"/>
        <v>18675.252</v>
      </c>
      <c r="Y20" s="9">
        <f t="shared" si="9"/>
        <v>3735.0504000000001</v>
      </c>
      <c r="Z20" s="9">
        <f t="shared" si="10"/>
        <v>224103.02399999998</v>
      </c>
      <c r="AA20" s="9">
        <f t="shared" si="11"/>
        <v>44820.604800000001</v>
      </c>
      <c r="AB20" s="9">
        <f>SUM($X$2:X20)</f>
        <v>45907270.202</v>
      </c>
      <c r="AC20" s="9">
        <f>SUM($Y$2:Y20)</f>
        <v>41442711.36665</v>
      </c>
      <c r="AD20" s="9">
        <f>SUM($Z$2:Z20)</f>
        <v>344459929.22399992</v>
      </c>
      <c r="AE20" s="9">
        <f>SUM($AA$2:AA20)</f>
        <v>279187386.03754997</v>
      </c>
    </row>
    <row r="21" spans="1:31" ht="15.5" thickBot="1" x14ac:dyDescent="0.9">
      <c r="A21" s="10" t="s">
        <v>7</v>
      </c>
      <c r="B21" s="10" t="s">
        <v>20</v>
      </c>
      <c r="C21" s="10">
        <v>8.1000000000000003E-2</v>
      </c>
      <c r="D21" s="10">
        <v>0.43</v>
      </c>
      <c r="E21" s="11">
        <v>1007295</v>
      </c>
      <c r="F21" s="12">
        <v>1</v>
      </c>
      <c r="G21" s="12">
        <v>1</v>
      </c>
      <c r="H21" s="10">
        <v>0.39</v>
      </c>
      <c r="I21" s="10">
        <v>0</v>
      </c>
      <c r="J21" s="10">
        <v>1</v>
      </c>
      <c r="K21" s="10">
        <v>6</v>
      </c>
      <c r="L21" s="10">
        <f t="shared" si="0"/>
        <v>5.3086419753086416</v>
      </c>
      <c r="M21" s="10">
        <f t="shared" si="1"/>
        <v>77344.455294117652</v>
      </c>
      <c r="N21" s="9">
        <f t="shared" si="2"/>
        <v>77344.455294117652</v>
      </c>
      <c r="O21" s="9" t="str">
        <f t="shared" si="3"/>
        <v>Include</v>
      </c>
      <c r="P21" s="9">
        <f t="shared" si="4"/>
        <v>433136.85</v>
      </c>
      <c r="Q21" s="9">
        <f>SUM($P$2:P21)</f>
        <v>8362994287.3456993</v>
      </c>
      <c r="R21" s="9">
        <f t="shared" si="5"/>
        <v>433136.85</v>
      </c>
      <c r="S21" s="9">
        <f>SUM($R$2:R21)</f>
        <v>7174971238.3998489</v>
      </c>
      <c r="T21" s="9">
        <f t="shared" si="6"/>
        <v>392845.05</v>
      </c>
      <c r="U21" s="9">
        <f>SUM($T$2:T21)</f>
        <v>195604938.3281</v>
      </c>
      <c r="V21" s="9">
        <f t="shared" si="7"/>
        <v>392845.05</v>
      </c>
      <c r="W21" s="9">
        <f>SUM($V$2:V21)</f>
        <v>149569637.963705</v>
      </c>
      <c r="X21" s="9">
        <f t="shared" si="8"/>
        <v>0</v>
      </c>
      <c r="Y21" s="9">
        <f t="shared" si="9"/>
        <v>0</v>
      </c>
      <c r="Z21" s="9">
        <f t="shared" si="10"/>
        <v>1007295</v>
      </c>
      <c r="AA21" s="9">
        <f t="shared" si="11"/>
        <v>1007295</v>
      </c>
      <c r="AB21" s="9">
        <f>SUM($X$2:X21)</f>
        <v>45907270.202</v>
      </c>
      <c r="AC21" s="9">
        <f>SUM($Y$2:Y21)</f>
        <v>41442711.36665</v>
      </c>
      <c r="AD21" s="9">
        <f>SUM($Z$2:Z21)</f>
        <v>345467224.22399992</v>
      </c>
      <c r="AE21" s="9">
        <f>SUM($AA$2:AA21)</f>
        <v>280194681.03754997</v>
      </c>
    </row>
    <row r="22" spans="1:31" ht="15.5" thickBot="1" x14ac:dyDescent="0.9">
      <c r="A22" s="10" t="s">
        <v>7</v>
      </c>
      <c r="B22" s="10" t="s">
        <v>12</v>
      </c>
      <c r="C22" s="10">
        <v>9.7330000000000005</v>
      </c>
      <c r="D22" s="10">
        <v>365.79</v>
      </c>
      <c r="E22" s="11">
        <v>1007295</v>
      </c>
      <c r="F22" s="12">
        <v>0.01</v>
      </c>
      <c r="G22" s="12">
        <v>0.92</v>
      </c>
      <c r="H22" s="10">
        <v>69.19</v>
      </c>
      <c r="I22" s="10">
        <v>45</v>
      </c>
      <c r="J22" s="10">
        <v>100</v>
      </c>
      <c r="K22" s="10">
        <v>19</v>
      </c>
      <c r="L22" s="10">
        <f t="shared" si="0"/>
        <v>37.582451453816908</v>
      </c>
      <c r="M22" s="10">
        <f t="shared" si="1"/>
        <v>61916.646070588242</v>
      </c>
      <c r="N22" s="9">
        <f t="shared" si="2"/>
        <v>56963.314384941186</v>
      </c>
      <c r="O22" s="9" t="str">
        <f t="shared" si="3"/>
        <v>Include</v>
      </c>
      <c r="P22" s="9">
        <f t="shared" si="4"/>
        <v>3684584.3805</v>
      </c>
      <c r="Q22" s="9">
        <f>SUM($P$2:P22)</f>
        <v>8366678871.7261992</v>
      </c>
      <c r="R22" s="9">
        <f t="shared" si="5"/>
        <v>3389817.6300600003</v>
      </c>
      <c r="S22" s="9">
        <f>SUM($R$2:R22)</f>
        <v>7178361056.0299091</v>
      </c>
      <c r="T22" s="9">
        <f t="shared" si="6"/>
        <v>696947.4105</v>
      </c>
      <c r="U22" s="9">
        <f>SUM($T$2:T22)</f>
        <v>196301885.73859999</v>
      </c>
      <c r="V22" s="9">
        <f t="shared" si="7"/>
        <v>641191.61766000011</v>
      </c>
      <c r="W22" s="9">
        <f>SUM($V$2:V22)</f>
        <v>150210829.58136499</v>
      </c>
      <c r="X22" s="9">
        <f t="shared" si="8"/>
        <v>453282.75000000006</v>
      </c>
      <c r="Y22" s="9">
        <f t="shared" si="9"/>
        <v>417020.13000000006</v>
      </c>
      <c r="Z22" s="9">
        <f t="shared" si="10"/>
        <v>1007295.0000000001</v>
      </c>
      <c r="AA22" s="9">
        <f t="shared" si="11"/>
        <v>926711.40000000014</v>
      </c>
      <c r="AB22" s="9">
        <f>SUM($X$2:X22)</f>
        <v>46360552.952</v>
      </c>
      <c r="AC22" s="9">
        <f>SUM($Y$2:Y22)</f>
        <v>41859731.496650003</v>
      </c>
      <c r="AD22" s="9">
        <f>SUM($Z$2:Z22)</f>
        <v>346474519.22399992</v>
      </c>
      <c r="AE22" s="9">
        <f>SUM($AA$2:AA22)</f>
        <v>281121392.43754995</v>
      </c>
    </row>
    <row r="23" spans="1:31" ht="15.5" thickBot="1" x14ac:dyDescent="0.9">
      <c r="A23" s="10" t="s">
        <v>35</v>
      </c>
      <c r="B23" s="10" t="s">
        <v>43</v>
      </c>
      <c r="C23" s="10">
        <v>0.19</v>
      </c>
      <c r="D23" s="10">
        <v>12.7</v>
      </c>
      <c r="E23" s="11">
        <v>516770</v>
      </c>
      <c r="F23" s="12">
        <v>1</v>
      </c>
      <c r="G23" s="12">
        <v>0.9</v>
      </c>
      <c r="H23" s="10">
        <v>5.1100000000000003</v>
      </c>
      <c r="I23" s="10">
        <v>0</v>
      </c>
      <c r="J23" s="10">
        <v>1</v>
      </c>
      <c r="K23" s="10">
        <v>27</v>
      </c>
      <c r="L23" s="10">
        <f t="shared" si="0"/>
        <v>66.84210526315789</v>
      </c>
      <c r="M23" s="10">
        <f t="shared" si="1"/>
        <v>33843.368627450989</v>
      </c>
      <c r="N23" s="9">
        <f t="shared" si="2"/>
        <v>30459.031764705891</v>
      </c>
      <c r="O23" s="9" t="str">
        <f t="shared" si="3"/>
        <v>Include</v>
      </c>
      <c r="P23" s="9">
        <f t="shared" si="4"/>
        <v>6562979</v>
      </c>
      <c r="Q23" s="9">
        <f>SUM($P$2:P23)</f>
        <v>8373241850.7261992</v>
      </c>
      <c r="R23" s="9">
        <f t="shared" si="5"/>
        <v>5906681.1000000006</v>
      </c>
      <c r="S23" s="9">
        <f>SUM($R$2:R23)</f>
        <v>7184267737.1299095</v>
      </c>
      <c r="T23" s="9">
        <f t="shared" si="6"/>
        <v>2640694.7000000002</v>
      </c>
      <c r="U23" s="9">
        <f>SUM($T$2:T23)</f>
        <v>198942580.43859997</v>
      </c>
      <c r="V23" s="9">
        <f t="shared" si="7"/>
        <v>2376625.23</v>
      </c>
      <c r="W23" s="9">
        <f>SUM($V$2:V23)</f>
        <v>152587454.81136498</v>
      </c>
      <c r="X23" s="9">
        <f t="shared" si="8"/>
        <v>0</v>
      </c>
      <c r="Y23" s="9">
        <f t="shared" si="9"/>
        <v>0</v>
      </c>
      <c r="Z23" s="9">
        <f t="shared" si="10"/>
        <v>516770</v>
      </c>
      <c r="AA23" s="9">
        <f t="shared" si="11"/>
        <v>465093</v>
      </c>
      <c r="AB23" s="9">
        <f>SUM($X$2:X23)</f>
        <v>46360552.952</v>
      </c>
      <c r="AC23" s="9">
        <f>SUM($Y$2:Y23)</f>
        <v>41859731.496650003</v>
      </c>
      <c r="AD23" s="9">
        <f>SUM($Z$2:Z23)</f>
        <v>346991289.22399992</v>
      </c>
      <c r="AE23" s="9">
        <f>SUM($AA$2:AA23)</f>
        <v>281586485.43754995</v>
      </c>
    </row>
    <row r="24" spans="1:31" ht="15.5" thickBot="1" x14ac:dyDescent="0.9">
      <c r="A24" s="10" t="s">
        <v>63</v>
      </c>
      <c r="B24" s="10" t="s">
        <v>65</v>
      </c>
      <c r="C24" s="10">
        <v>6.0999999999999999E-2</v>
      </c>
      <c r="D24" s="10">
        <v>4.67</v>
      </c>
      <c r="E24" s="11">
        <v>6630625</v>
      </c>
      <c r="F24" s="12">
        <v>0.33</v>
      </c>
      <c r="G24" s="12">
        <v>0.01</v>
      </c>
      <c r="H24" s="10">
        <v>3.29</v>
      </c>
      <c r="I24" s="10">
        <v>9.5</v>
      </c>
      <c r="J24" s="10">
        <v>5</v>
      </c>
      <c r="K24" s="10">
        <v>29</v>
      </c>
      <c r="L24" s="10">
        <f t="shared" si="0"/>
        <v>76.557377049180332</v>
      </c>
      <c r="M24" s="10">
        <f t="shared" si="1"/>
        <v>33293.538235294116</v>
      </c>
      <c r="N24" s="9">
        <f t="shared" si="2"/>
        <v>332.93538235294119</v>
      </c>
      <c r="O24" s="9" t="str">
        <f t="shared" si="3"/>
        <v>Include</v>
      </c>
      <c r="P24" s="9">
        <f t="shared" si="4"/>
        <v>10218456.1875</v>
      </c>
      <c r="Q24" s="9">
        <f>SUM($P$2:P24)</f>
        <v>8383460306.9136992</v>
      </c>
      <c r="R24" s="9">
        <f t="shared" si="5"/>
        <v>102184.561875</v>
      </c>
      <c r="S24" s="9">
        <f>SUM($R$2:R24)</f>
        <v>7184369921.6917849</v>
      </c>
      <c r="T24" s="9">
        <f t="shared" si="6"/>
        <v>7198869.5625</v>
      </c>
      <c r="U24" s="9">
        <f>SUM($T$2:T24)</f>
        <v>206141450.00109997</v>
      </c>
      <c r="V24" s="9">
        <f t="shared" si="7"/>
        <v>71988.695625000008</v>
      </c>
      <c r="W24" s="9">
        <f>SUM($V$2:V24)</f>
        <v>152659443.50698999</v>
      </c>
      <c r="X24" s="9">
        <f t="shared" si="8"/>
        <v>20787009.375</v>
      </c>
      <c r="Y24" s="9">
        <f t="shared" si="9"/>
        <v>207870.09375</v>
      </c>
      <c r="Z24" s="9">
        <f t="shared" si="10"/>
        <v>10940531.25</v>
      </c>
      <c r="AA24" s="9">
        <f t="shared" si="11"/>
        <v>109405.3125</v>
      </c>
      <c r="AB24" s="9">
        <f>SUM($X$2:X24)</f>
        <v>67147562.326999992</v>
      </c>
      <c r="AC24" s="9">
        <f>SUM($Y$2:Y24)</f>
        <v>42067601.590400003</v>
      </c>
      <c r="AD24" s="9">
        <f>SUM($Z$2:Z24)</f>
        <v>357931820.47399992</v>
      </c>
      <c r="AE24" s="9">
        <f>SUM($AA$2:AA24)</f>
        <v>281695890.75004995</v>
      </c>
    </row>
    <row r="25" spans="1:31" ht="15.5" thickBot="1" x14ac:dyDescent="0.9">
      <c r="A25" s="10" t="s">
        <v>7</v>
      </c>
      <c r="B25" s="10" t="s">
        <v>9</v>
      </c>
      <c r="C25" s="10">
        <v>0.79800000000000004</v>
      </c>
      <c r="D25" s="10">
        <v>61.55</v>
      </c>
      <c r="E25" s="11">
        <v>1007295</v>
      </c>
      <c r="F25" s="12">
        <v>7.0000000000000007E-2</v>
      </c>
      <c r="G25" s="12">
        <v>0.55000000000000004</v>
      </c>
      <c r="H25" s="10">
        <v>0.98</v>
      </c>
      <c r="I25" s="10">
        <v>0.3</v>
      </c>
      <c r="J25" s="10">
        <v>1.2</v>
      </c>
      <c r="K25" s="10">
        <v>30</v>
      </c>
      <c r="L25" s="10">
        <f t="shared" si="0"/>
        <v>77.130325814536334</v>
      </c>
      <c r="M25" s="10">
        <f t="shared" si="1"/>
        <v>13719.160391176476</v>
      </c>
      <c r="N25" s="9">
        <f t="shared" si="2"/>
        <v>7545.5382151470621</v>
      </c>
      <c r="O25" s="9" t="str">
        <f t="shared" si="3"/>
        <v>Include</v>
      </c>
      <c r="P25" s="9">
        <f t="shared" si="4"/>
        <v>4339930.5075000003</v>
      </c>
      <c r="Q25" s="9">
        <f>SUM($P$2:P25)</f>
        <v>8387800237.4211988</v>
      </c>
      <c r="R25" s="9">
        <f t="shared" si="5"/>
        <v>2386961.7791250004</v>
      </c>
      <c r="S25" s="9">
        <f>SUM($R$2:R25)</f>
        <v>7186756883.4709101</v>
      </c>
      <c r="T25" s="9">
        <f t="shared" si="6"/>
        <v>69100.437000000005</v>
      </c>
      <c r="U25" s="9">
        <f>SUM($T$2:T25)</f>
        <v>206210550.43809998</v>
      </c>
      <c r="V25" s="9">
        <f t="shared" si="7"/>
        <v>38005.240350000007</v>
      </c>
      <c r="W25" s="9">
        <f>SUM($V$2:V25)</f>
        <v>152697448.74733999</v>
      </c>
      <c r="X25" s="9">
        <f t="shared" si="8"/>
        <v>21153.195000000003</v>
      </c>
      <c r="Y25" s="9">
        <f t="shared" si="9"/>
        <v>11634.257250000001</v>
      </c>
      <c r="Z25" s="9">
        <f t="shared" si="10"/>
        <v>84612.780000000013</v>
      </c>
      <c r="AA25" s="9">
        <f t="shared" si="11"/>
        <v>46537.029000000002</v>
      </c>
      <c r="AB25" s="9">
        <f>SUM($X$2:X25)</f>
        <v>67168715.521999985</v>
      </c>
      <c r="AC25" s="9">
        <f>SUM($Y$2:Y25)</f>
        <v>42079235.847650006</v>
      </c>
      <c r="AD25" s="9">
        <f>SUM($Z$2:Z25)</f>
        <v>358016433.25399989</v>
      </c>
      <c r="AE25" s="9">
        <f>SUM($AA$2:AA25)</f>
        <v>281742427.77904993</v>
      </c>
    </row>
    <row r="26" spans="1:31" ht="15.5" thickBot="1" x14ac:dyDescent="0.9">
      <c r="A26" s="10" t="s">
        <v>29</v>
      </c>
      <c r="B26" s="10" t="s">
        <v>31</v>
      </c>
      <c r="C26" s="10">
        <v>0.127</v>
      </c>
      <c r="D26" s="10">
        <v>6.66</v>
      </c>
      <c r="E26" s="11">
        <v>2583848</v>
      </c>
      <c r="F26" s="12">
        <v>0.03</v>
      </c>
      <c r="G26" s="12">
        <v>0.71</v>
      </c>
      <c r="H26" s="10">
        <v>0.17</v>
      </c>
      <c r="I26" s="10">
        <v>11</v>
      </c>
      <c r="J26" s="10">
        <v>7</v>
      </c>
      <c r="K26" s="10">
        <v>23</v>
      </c>
      <c r="L26" s="10">
        <f t="shared" si="0"/>
        <v>52.440944881889763</v>
      </c>
      <c r="M26" s="10">
        <f t="shared" si="1"/>
        <v>4783.1586211764707</v>
      </c>
      <c r="N26" s="9">
        <f t="shared" si="2"/>
        <v>3396.0426210352939</v>
      </c>
      <c r="O26" s="9" t="str">
        <f t="shared" si="3"/>
        <v>Include</v>
      </c>
      <c r="P26" s="9">
        <f t="shared" si="4"/>
        <v>516252.83039999998</v>
      </c>
      <c r="Q26" s="9">
        <f>SUM($P$2:P26)</f>
        <v>8388316490.2515993</v>
      </c>
      <c r="R26" s="9">
        <f t="shared" si="5"/>
        <v>366539.50958399998</v>
      </c>
      <c r="S26" s="9">
        <f>SUM($R$2:R26)</f>
        <v>7187123422.9804945</v>
      </c>
      <c r="T26" s="9">
        <f t="shared" si="6"/>
        <v>13177.6248</v>
      </c>
      <c r="U26" s="9">
        <f>SUM($T$2:T26)</f>
        <v>206223728.06289998</v>
      </c>
      <c r="V26" s="9">
        <f t="shared" si="7"/>
        <v>9356.1136079999997</v>
      </c>
      <c r="W26" s="9">
        <f>SUM($V$2:V26)</f>
        <v>152706804.860948</v>
      </c>
      <c r="X26" s="9">
        <f t="shared" si="8"/>
        <v>852669.84000000008</v>
      </c>
      <c r="Y26" s="9">
        <f t="shared" si="9"/>
        <v>605395.58639999991</v>
      </c>
      <c r="Z26" s="9">
        <f t="shared" si="10"/>
        <v>542608.08000000007</v>
      </c>
      <c r="AA26" s="9">
        <f t="shared" si="11"/>
        <v>385251.73679999996</v>
      </c>
      <c r="AB26" s="9">
        <f>SUM($X$2:X26)</f>
        <v>68021385.361999989</v>
      </c>
      <c r="AC26" s="9">
        <f>SUM($Y$2:Y26)</f>
        <v>42684631.434050009</v>
      </c>
      <c r="AD26" s="9">
        <f>SUM($Z$2:Z26)</f>
        <v>358559041.33399987</v>
      </c>
      <c r="AE26" s="9">
        <f>SUM($AA$2:AA26)</f>
        <v>282127679.51584995</v>
      </c>
    </row>
    <row r="27" spans="1:31" ht="15.5" thickBot="1" x14ac:dyDescent="0.9">
      <c r="A27" s="10" t="s">
        <v>44</v>
      </c>
      <c r="B27" s="10" t="s">
        <v>47</v>
      </c>
      <c r="C27" s="10">
        <v>6.0000000000000001E-3</v>
      </c>
      <c r="D27" s="10">
        <v>0.15</v>
      </c>
      <c r="E27" s="11">
        <v>1007295</v>
      </c>
      <c r="F27" s="12">
        <v>1</v>
      </c>
      <c r="G27" s="12">
        <v>0.7</v>
      </c>
      <c r="H27" s="10">
        <v>3.29</v>
      </c>
      <c r="I27" s="10">
        <v>1</v>
      </c>
      <c r="J27" s="10">
        <v>15</v>
      </c>
      <c r="K27" s="10">
        <v>14</v>
      </c>
      <c r="L27" s="10">
        <f t="shared" si="0"/>
        <v>25</v>
      </c>
      <c r="M27" s="10">
        <f t="shared" si="1"/>
        <v>4562.4538235294121</v>
      </c>
      <c r="N27" s="9">
        <f t="shared" si="2"/>
        <v>3193.7176764705882</v>
      </c>
      <c r="O27" s="9" t="str">
        <f t="shared" si="3"/>
        <v>Include</v>
      </c>
      <c r="P27" s="9">
        <f t="shared" si="4"/>
        <v>151094.25</v>
      </c>
      <c r="Q27" s="9">
        <f>SUM($P$2:P27)</f>
        <v>8388467584.5015993</v>
      </c>
      <c r="R27" s="9">
        <f t="shared" si="5"/>
        <v>105765.97499999999</v>
      </c>
      <c r="S27" s="9">
        <f>SUM($R$2:R27)</f>
        <v>7187229188.9554949</v>
      </c>
      <c r="T27" s="9">
        <f t="shared" si="6"/>
        <v>3314000.55</v>
      </c>
      <c r="U27" s="9">
        <f>SUM($T$2:T27)</f>
        <v>209537728.61289999</v>
      </c>
      <c r="V27" s="9">
        <f t="shared" si="7"/>
        <v>2319800.3850000002</v>
      </c>
      <c r="W27" s="9">
        <f>SUM($V$2:V27)</f>
        <v>155026605.24594799</v>
      </c>
      <c r="X27" s="9">
        <f t="shared" si="8"/>
        <v>1007295</v>
      </c>
      <c r="Y27" s="9">
        <f t="shared" si="9"/>
        <v>705106.5</v>
      </c>
      <c r="Z27" s="9">
        <f t="shared" si="10"/>
        <v>15109425</v>
      </c>
      <c r="AA27" s="9">
        <f t="shared" si="11"/>
        <v>10576597.5</v>
      </c>
      <c r="AB27" s="9">
        <f>SUM($X$2:X27)</f>
        <v>69028680.361999989</v>
      </c>
      <c r="AC27" s="9">
        <f>SUM($Y$2:Y27)</f>
        <v>43389737.934050009</v>
      </c>
      <c r="AD27" s="9">
        <f>SUM($Z$2:Z27)</f>
        <v>373668466.33399987</v>
      </c>
      <c r="AE27" s="9">
        <f>SUM($AA$2:AA27)</f>
        <v>292704277.01584995</v>
      </c>
    </row>
    <row r="28" spans="1:31" ht="15.5" thickBot="1" x14ac:dyDescent="0.9">
      <c r="A28" s="10" t="s">
        <v>35</v>
      </c>
      <c r="B28" s="10" t="s">
        <v>38</v>
      </c>
      <c r="C28" s="10">
        <v>6.0000000000000001E-3</v>
      </c>
      <c r="D28" s="10">
        <v>0.02</v>
      </c>
      <c r="E28" s="11">
        <v>516770</v>
      </c>
      <c r="F28" s="12">
        <v>1</v>
      </c>
      <c r="G28" s="12">
        <v>0.9</v>
      </c>
      <c r="H28" s="10">
        <v>0.78</v>
      </c>
      <c r="I28" s="10">
        <v>0</v>
      </c>
      <c r="J28" s="10">
        <v>1</v>
      </c>
      <c r="K28" s="10">
        <v>4</v>
      </c>
      <c r="L28" s="10">
        <f t="shared" si="0"/>
        <v>3.3333333333333335</v>
      </c>
      <c r="M28" s="10">
        <f t="shared" si="1"/>
        <v>2999.2925490196076</v>
      </c>
      <c r="N28" s="9">
        <f t="shared" si="2"/>
        <v>2699.363294117647</v>
      </c>
      <c r="O28" s="9" t="str">
        <f t="shared" si="3"/>
        <v>Include</v>
      </c>
      <c r="P28" s="9">
        <f t="shared" si="4"/>
        <v>10335.4</v>
      </c>
      <c r="Q28" s="9">
        <f>SUM($P$2:P28)</f>
        <v>8388477919.9015989</v>
      </c>
      <c r="R28" s="9">
        <f t="shared" si="5"/>
        <v>9301.86</v>
      </c>
      <c r="S28" s="9">
        <f>SUM($R$2:R28)</f>
        <v>7187238490.8154945</v>
      </c>
      <c r="T28" s="9">
        <f t="shared" si="6"/>
        <v>403080.60000000003</v>
      </c>
      <c r="U28" s="9">
        <f>SUM($T$2:T28)</f>
        <v>209940809.21289998</v>
      </c>
      <c r="V28" s="9">
        <f t="shared" si="7"/>
        <v>362772.54000000004</v>
      </c>
      <c r="W28" s="9">
        <f>SUM($V$2:V28)</f>
        <v>155389377.78594798</v>
      </c>
      <c r="X28" s="9">
        <f t="shared" si="8"/>
        <v>0</v>
      </c>
      <c r="Y28" s="9">
        <f t="shared" si="9"/>
        <v>0</v>
      </c>
      <c r="Z28" s="9">
        <f t="shared" si="10"/>
        <v>516770</v>
      </c>
      <c r="AA28" s="9">
        <f t="shared" si="11"/>
        <v>465093</v>
      </c>
      <c r="AB28" s="9">
        <f>SUM($X$2:X28)</f>
        <v>69028680.361999989</v>
      </c>
      <c r="AC28" s="9">
        <f>SUM($Y$2:Y28)</f>
        <v>43389737.934050009</v>
      </c>
      <c r="AD28" s="9">
        <f>SUM($Z$2:Z28)</f>
        <v>374185236.33399987</v>
      </c>
      <c r="AE28" s="9">
        <f>SUM($AA$2:AA28)</f>
        <v>293169370.01584995</v>
      </c>
    </row>
    <row r="29" spans="1:31" ht="15.5" thickBot="1" x14ac:dyDescent="0.9">
      <c r="A29" s="10" t="s">
        <v>29</v>
      </c>
      <c r="B29" s="10" t="s">
        <v>34</v>
      </c>
      <c r="C29" s="10">
        <v>0.01</v>
      </c>
      <c r="D29" s="10">
        <v>0.78</v>
      </c>
      <c r="E29" s="11">
        <v>2153207</v>
      </c>
      <c r="F29" s="12">
        <v>0.59</v>
      </c>
      <c r="G29" s="12">
        <v>0.5</v>
      </c>
      <c r="H29" s="10">
        <v>0.11</v>
      </c>
      <c r="I29" s="10">
        <v>11</v>
      </c>
      <c r="J29" s="10">
        <v>7</v>
      </c>
      <c r="K29" s="10">
        <v>32</v>
      </c>
      <c r="L29" s="10">
        <f t="shared" si="0"/>
        <v>78</v>
      </c>
      <c r="M29" s="10">
        <f t="shared" si="1"/>
        <v>2989.1579529411761</v>
      </c>
      <c r="N29" s="9">
        <f t="shared" si="2"/>
        <v>1494.578976470588</v>
      </c>
      <c r="O29" s="9" t="str">
        <f t="shared" si="3"/>
        <v>Include</v>
      </c>
      <c r="P29" s="9">
        <f t="shared" si="4"/>
        <v>990905.86139999994</v>
      </c>
      <c r="Q29" s="9">
        <f>SUM($P$2:P29)</f>
        <v>8389468825.7629986</v>
      </c>
      <c r="R29" s="9">
        <f t="shared" si="5"/>
        <v>495452.93069999997</v>
      </c>
      <c r="S29" s="9">
        <f>SUM($R$2:R29)</f>
        <v>7187733943.7461948</v>
      </c>
      <c r="T29" s="9">
        <f t="shared" si="6"/>
        <v>139743.13429999998</v>
      </c>
      <c r="U29" s="9">
        <f>SUM($T$2:T29)</f>
        <v>210080552.34719998</v>
      </c>
      <c r="V29" s="9">
        <f t="shared" si="7"/>
        <v>69871.567149999988</v>
      </c>
      <c r="W29" s="9">
        <f>SUM($V$2:V29)</f>
        <v>155459249.35309798</v>
      </c>
      <c r="X29" s="9">
        <f t="shared" si="8"/>
        <v>13974313.43</v>
      </c>
      <c r="Y29" s="9">
        <f t="shared" si="9"/>
        <v>6987156.7149999999</v>
      </c>
      <c r="Z29" s="9">
        <f t="shared" si="10"/>
        <v>8892744.9100000001</v>
      </c>
      <c r="AA29" s="9">
        <f t="shared" si="11"/>
        <v>4446372.4550000001</v>
      </c>
      <c r="AB29" s="9">
        <f>SUM($X$2:X29)</f>
        <v>83002993.791999996</v>
      </c>
      <c r="AC29" s="9">
        <f>SUM($Y$2:Y29)</f>
        <v>50376894.649050012</v>
      </c>
      <c r="AD29" s="9">
        <f>SUM($Z$2:Z29)</f>
        <v>383077981.2439999</v>
      </c>
      <c r="AE29" s="9">
        <f>SUM($AA$2:AA29)</f>
        <v>297615742.47084993</v>
      </c>
    </row>
    <row r="30" spans="1:31" ht="15.5" thickBot="1" x14ac:dyDescent="0.9">
      <c r="A30" s="10" t="s">
        <v>22</v>
      </c>
      <c r="B30" s="10" t="s">
        <v>28</v>
      </c>
      <c r="C30" s="10">
        <v>0.01</v>
      </c>
      <c r="D30" s="10">
        <v>0.78</v>
      </c>
      <c r="E30" s="11">
        <v>2153207</v>
      </c>
      <c r="F30" s="12">
        <v>0.59</v>
      </c>
      <c r="G30" s="12">
        <v>0.5</v>
      </c>
      <c r="H30" s="10">
        <v>0.11</v>
      </c>
      <c r="I30" s="10">
        <v>11</v>
      </c>
      <c r="J30" s="10">
        <v>7</v>
      </c>
      <c r="K30" s="10">
        <v>31</v>
      </c>
      <c r="L30" s="10">
        <f t="shared" si="0"/>
        <v>78</v>
      </c>
      <c r="M30" s="10">
        <f t="shared" si="1"/>
        <v>2989.1579529411761</v>
      </c>
      <c r="N30" s="9">
        <f t="shared" si="2"/>
        <v>1494.578976470588</v>
      </c>
      <c r="O30" s="9" t="str">
        <f t="shared" si="3"/>
        <v>Include</v>
      </c>
      <c r="P30" s="9">
        <f t="shared" si="4"/>
        <v>990905.86139999994</v>
      </c>
      <c r="Q30" s="9">
        <f>SUM($P$2:P30)</f>
        <v>8390459731.6243982</v>
      </c>
      <c r="R30" s="9">
        <f t="shared" si="5"/>
        <v>495452.93069999997</v>
      </c>
      <c r="S30" s="9">
        <f>SUM($R$2:R30)</f>
        <v>7188229396.6768951</v>
      </c>
      <c r="T30" s="9">
        <f t="shared" si="6"/>
        <v>139743.13429999998</v>
      </c>
      <c r="U30" s="9">
        <f>SUM($T$2:T30)</f>
        <v>210220295.48149997</v>
      </c>
      <c r="V30" s="9">
        <f t="shared" si="7"/>
        <v>69871.567149999988</v>
      </c>
      <c r="W30" s="9">
        <f>SUM($V$2:V30)</f>
        <v>155529120.92024797</v>
      </c>
      <c r="X30" s="9">
        <f t="shared" si="8"/>
        <v>13974313.43</v>
      </c>
      <c r="Y30" s="9">
        <f t="shared" si="9"/>
        <v>6987156.7149999999</v>
      </c>
      <c r="Z30" s="9">
        <f t="shared" si="10"/>
        <v>8892744.9100000001</v>
      </c>
      <c r="AA30" s="9">
        <f t="shared" si="11"/>
        <v>4446372.4550000001</v>
      </c>
      <c r="AB30" s="9">
        <f>SUM($X$2:X30)</f>
        <v>96977307.222000003</v>
      </c>
      <c r="AC30" s="9">
        <f>SUM($Y$2:Y30)</f>
        <v>57364051.364050016</v>
      </c>
      <c r="AD30" s="9">
        <f>SUM($Z$2:Z30)</f>
        <v>391970726.15399992</v>
      </c>
      <c r="AE30" s="9">
        <f>SUM($AA$2:AA30)</f>
        <v>302062114.92584991</v>
      </c>
    </row>
    <row r="31" spans="1:31" ht="15.5" thickBot="1" x14ac:dyDescent="0.9">
      <c r="A31" s="10" t="s">
        <v>7</v>
      </c>
      <c r="B31" s="10" t="s">
        <v>15</v>
      </c>
      <c r="C31" s="10">
        <v>0.13100000000000001</v>
      </c>
      <c r="D31" s="10">
        <v>2.97</v>
      </c>
      <c r="E31" s="11">
        <v>1007295</v>
      </c>
      <c r="F31" s="12">
        <v>0.02</v>
      </c>
      <c r="G31" s="12">
        <v>0.42</v>
      </c>
      <c r="H31" s="10">
        <v>9.34</v>
      </c>
      <c r="I31" s="10">
        <v>60</v>
      </c>
      <c r="J31" s="10">
        <v>152</v>
      </c>
      <c r="K31" s="10">
        <v>11</v>
      </c>
      <c r="L31" s="10">
        <f t="shared" si="0"/>
        <v>22.671755725190842</v>
      </c>
      <c r="M31" s="10">
        <f t="shared" si="1"/>
        <v>2052.511694117647</v>
      </c>
      <c r="N31" s="9">
        <f t="shared" si="2"/>
        <v>862.0549115294117</v>
      </c>
      <c r="O31" s="9" t="str">
        <f t="shared" si="3"/>
        <v>Include</v>
      </c>
      <c r="P31" s="9">
        <f t="shared" si="4"/>
        <v>59833.323000000011</v>
      </c>
      <c r="Q31" s="9">
        <f>SUM($P$2:P31)</f>
        <v>8390519564.9473982</v>
      </c>
      <c r="R31" s="9">
        <f t="shared" si="5"/>
        <v>25129.995660000004</v>
      </c>
      <c r="S31" s="9">
        <f>SUM($R$2:R31)</f>
        <v>7188254526.672555</v>
      </c>
      <c r="T31" s="9">
        <f t="shared" si="6"/>
        <v>188162.70600000001</v>
      </c>
      <c r="U31" s="9">
        <f>SUM($T$2:T31)</f>
        <v>210408458.18749997</v>
      </c>
      <c r="V31" s="9">
        <f t="shared" si="7"/>
        <v>79028.336519999997</v>
      </c>
      <c r="W31" s="9">
        <f>SUM($V$2:V31)</f>
        <v>155608149.25676796</v>
      </c>
      <c r="X31" s="9">
        <f t="shared" si="8"/>
        <v>1208754</v>
      </c>
      <c r="Y31" s="9">
        <f t="shared" si="9"/>
        <v>507676.68</v>
      </c>
      <c r="Z31" s="9">
        <f t="shared" si="10"/>
        <v>3062176.8000000003</v>
      </c>
      <c r="AA31" s="9">
        <f t="shared" si="11"/>
        <v>1286114.2560000001</v>
      </c>
      <c r="AB31" s="9">
        <f>SUM($X$2:X31)</f>
        <v>98186061.222000003</v>
      </c>
      <c r="AC31" s="9">
        <f>SUM($Y$2:Y31)</f>
        <v>57871728.044050016</v>
      </c>
      <c r="AD31" s="9">
        <f>SUM($Z$2:Z31)</f>
        <v>395032902.95399994</v>
      </c>
      <c r="AE31" s="9">
        <f>SUM($AA$2:AA31)</f>
        <v>303348229.1818499</v>
      </c>
    </row>
    <row r="32" spans="1:31" s="9" customFormat="1" ht="15.5" thickBot="1" x14ac:dyDescent="0.9">
      <c r="A32" s="10" t="s">
        <v>44</v>
      </c>
      <c r="B32" s="10" t="s">
        <v>45</v>
      </c>
      <c r="C32" s="10">
        <v>0.70699999999999996</v>
      </c>
      <c r="D32" s="10">
        <v>3.98</v>
      </c>
      <c r="E32" s="11">
        <v>2153207</v>
      </c>
      <c r="F32" s="12">
        <v>0</v>
      </c>
      <c r="G32" s="12">
        <v>1</v>
      </c>
      <c r="H32" s="10">
        <v>14.18</v>
      </c>
      <c r="I32" s="10">
        <v>11</v>
      </c>
      <c r="J32" s="10">
        <v>7</v>
      </c>
      <c r="K32" s="10">
        <v>7</v>
      </c>
      <c r="L32" s="10">
        <f t="shared" si="0"/>
        <v>5.6294200848656297</v>
      </c>
      <c r="M32" s="10">
        <f t="shared" si="1"/>
        <v>0</v>
      </c>
      <c r="N32" s="9">
        <f t="shared" si="2"/>
        <v>0</v>
      </c>
      <c r="O32" s="9" t="str">
        <f t="shared" si="3"/>
        <v>Include</v>
      </c>
      <c r="P32" s="9">
        <f t="shared" si="4"/>
        <v>0</v>
      </c>
      <c r="Q32" s="9">
        <f>SUM($P$2:P32)</f>
        <v>8390519564.9473982</v>
      </c>
      <c r="R32" s="9">
        <f t="shared" si="5"/>
        <v>0</v>
      </c>
      <c r="S32" s="9">
        <f>SUM($R$2:R32)</f>
        <v>7188254526.672555</v>
      </c>
      <c r="T32" s="9">
        <f t="shared" si="6"/>
        <v>0</v>
      </c>
      <c r="U32" s="9">
        <f>SUM($T$2:T32)</f>
        <v>210408458.18749997</v>
      </c>
      <c r="V32" s="9">
        <f t="shared" si="7"/>
        <v>0</v>
      </c>
      <c r="W32" s="9">
        <f>SUM($V$2:V32)</f>
        <v>155608149.25676796</v>
      </c>
      <c r="X32" s="9">
        <f t="shared" si="8"/>
        <v>0</v>
      </c>
      <c r="Y32" s="9">
        <f t="shared" si="9"/>
        <v>0</v>
      </c>
      <c r="Z32" s="9">
        <f t="shared" si="10"/>
        <v>0</v>
      </c>
      <c r="AA32" s="9">
        <f t="shared" si="11"/>
        <v>0</v>
      </c>
      <c r="AB32" s="9">
        <f>SUM($X$2:X32)</f>
        <v>98186061.222000003</v>
      </c>
      <c r="AC32" s="9">
        <f>SUM($Y$2:Y32)</f>
        <v>57871728.044050016</v>
      </c>
      <c r="AD32" s="9">
        <f>SUM($Z$2:Z32)</f>
        <v>395032902.95399994</v>
      </c>
      <c r="AE32" s="9">
        <f>SUM($AA$2:AA32)</f>
        <v>303348229.1818499</v>
      </c>
    </row>
    <row r="33" spans="1:31" s="14" customFormat="1" ht="15.5" thickBot="1" x14ac:dyDescent="0.9">
      <c r="A33" s="10" t="s">
        <v>63</v>
      </c>
      <c r="B33" s="10" t="s">
        <v>70</v>
      </c>
      <c r="C33" s="10">
        <v>6.1859999999999999</v>
      </c>
      <c r="D33" s="10">
        <v>182.52</v>
      </c>
      <c r="E33" s="11">
        <v>18633011</v>
      </c>
      <c r="F33" s="12">
        <v>0</v>
      </c>
      <c r="G33" s="12">
        <v>0.5</v>
      </c>
      <c r="H33" s="10">
        <v>100.68</v>
      </c>
      <c r="I33" s="10">
        <v>362</v>
      </c>
      <c r="J33" s="10">
        <v>172</v>
      </c>
      <c r="K33" s="10">
        <v>16</v>
      </c>
      <c r="L33" s="10">
        <f t="shared" si="0"/>
        <v>29.505334626576143</v>
      </c>
      <c r="M33" s="10">
        <f t="shared" si="1"/>
        <v>0</v>
      </c>
      <c r="N33" s="9">
        <f t="shared" si="2"/>
        <v>0</v>
      </c>
      <c r="O33" s="9" t="str">
        <f t="shared" si="3"/>
        <v>Include</v>
      </c>
      <c r="P33" s="9">
        <f t="shared" si="4"/>
        <v>0</v>
      </c>
      <c r="Q33" s="9">
        <f>SUM($P$2:P33)</f>
        <v>8390519564.9473982</v>
      </c>
      <c r="R33" s="9">
        <f t="shared" si="5"/>
        <v>0</v>
      </c>
      <c r="S33" s="9">
        <f>SUM($R$2:R33)</f>
        <v>7188254526.672555</v>
      </c>
      <c r="T33" s="9">
        <f t="shared" si="6"/>
        <v>0</v>
      </c>
      <c r="U33" s="9">
        <f>SUM($T$2:T33)</f>
        <v>210408458.18749997</v>
      </c>
      <c r="V33" s="9">
        <f t="shared" si="7"/>
        <v>0</v>
      </c>
      <c r="W33" s="9">
        <f>SUM($V$2:V33)</f>
        <v>155608149.25676796</v>
      </c>
      <c r="X33" s="9">
        <f t="shared" si="8"/>
        <v>0</v>
      </c>
      <c r="Y33" s="9">
        <f t="shared" si="9"/>
        <v>0</v>
      </c>
      <c r="Z33" s="9">
        <f t="shared" si="10"/>
        <v>0</v>
      </c>
      <c r="AA33" s="9">
        <f t="shared" si="11"/>
        <v>0</v>
      </c>
      <c r="AB33" s="9">
        <f>SUM($X$2:X33)</f>
        <v>98186061.222000003</v>
      </c>
      <c r="AC33" s="9">
        <f>SUM($Y$2:Y33)</f>
        <v>57871728.044050016</v>
      </c>
      <c r="AD33" s="9">
        <f>SUM($Z$2:Z33)</f>
        <v>395032902.95399994</v>
      </c>
      <c r="AE33" s="9">
        <f>SUM($AA$2:AA33)</f>
        <v>303348229.1818499</v>
      </c>
    </row>
    <row r="34" spans="1:31" s="9" customFormat="1" ht="15.5" thickBot="1" x14ac:dyDescent="0.9">
      <c r="A34" s="10" t="s">
        <v>63</v>
      </c>
      <c r="B34" s="10" t="s">
        <v>71</v>
      </c>
      <c r="C34" s="10">
        <v>7.09</v>
      </c>
      <c r="D34" s="10">
        <v>448.19</v>
      </c>
      <c r="E34" s="11">
        <v>4349690</v>
      </c>
      <c r="F34" s="12">
        <v>0</v>
      </c>
      <c r="G34" s="12">
        <v>0.26</v>
      </c>
      <c r="H34" s="10">
        <v>53.58</v>
      </c>
      <c r="I34" s="10">
        <v>3.6</v>
      </c>
      <c r="J34" s="10">
        <v>12.6</v>
      </c>
      <c r="K34" s="10">
        <v>26</v>
      </c>
      <c r="L34" s="10">
        <f t="shared" si="0"/>
        <v>63.21438645980254</v>
      </c>
      <c r="M34" s="10">
        <f t="shared" si="1"/>
        <v>0</v>
      </c>
      <c r="N34" s="9">
        <f t="shared" si="2"/>
        <v>0</v>
      </c>
      <c r="O34" s="9" t="str">
        <f t="shared" si="3"/>
        <v>Include</v>
      </c>
      <c r="P34" s="9">
        <f t="shared" si="4"/>
        <v>0</v>
      </c>
      <c r="Q34" s="9">
        <f>SUM($P$2:P34)</f>
        <v>8390519564.9473982</v>
      </c>
      <c r="R34" s="9">
        <f t="shared" si="5"/>
        <v>0</v>
      </c>
      <c r="S34" s="9">
        <f>SUM($R$2:R34)</f>
        <v>7188254526.672555</v>
      </c>
      <c r="T34" s="9">
        <f t="shared" si="6"/>
        <v>0</v>
      </c>
      <c r="U34" s="9">
        <f>SUM($T$2:T34)</f>
        <v>210408458.18749997</v>
      </c>
      <c r="V34" s="9">
        <f t="shared" si="7"/>
        <v>0</v>
      </c>
      <c r="W34" s="9">
        <f>SUM($V$2:V34)</f>
        <v>155608149.25676796</v>
      </c>
      <c r="X34" s="9">
        <f t="shared" si="8"/>
        <v>0</v>
      </c>
      <c r="Y34" s="9">
        <f t="shared" si="9"/>
        <v>0</v>
      </c>
      <c r="Z34" s="9">
        <f t="shared" si="10"/>
        <v>0</v>
      </c>
      <c r="AA34" s="9">
        <f t="shared" si="11"/>
        <v>0</v>
      </c>
      <c r="AB34" s="9">
        <f>SUM($X$2:X34)</f>
        <v>98186061.222000003</v>
      </c>
      <c r="AC34" s="9">
        <f>SUM($Y$2:Y34)</f>
        <v>57871728.044050016</v>
      </c>
      <c r="AD34" s="9">
        <f>SUM($Z$2:Z34)</f>
        <v>395032902.95399994</v>
      </c>
      <c r="AE34" s="9">
        <f>SUM($AA$2:AA34)</f>
        <v>303348229.1818499</v>
      </c>
    </row>
    <row r="35" spans="1:31" s="9" customFormat="1" ht="15.5" thickBot="1" x14ac:dyDescent="0.9">
      <c r="A35" s="10" t="s">
        <v>29</v>
      </c>
      <c r="B35" s="10" t="s">
        <v>33</v>
      </c>
      <c r="C35" s="10">
        <v>0.59599999999999997</v>
      </c>
      <c r="D35" s="10">
        <v>65.599999999999994</v>
      </c>
      <c r="E35" s="11">
        <v>2583848</v>
      </c>
      <c r="F35" s="12">
        <v>0.02</v>
      </c>
      <c r="G35" s="12">
        <v>1</v>
      </c>
      <c r="H35" s="10">
        <v>2.2999999999999998</v>
      </c>
      <c r="I35" s="10">
        <v>11</v>
      </c>
      <c r="J35" s="10">
        <v>7</v>
      </c>
      <c r="K35" s="10">
        <v>34</v>
      </c>
      <c r="L35" s="10">
        <f t="shared" si="0"/>
        <v>110.06711409395973</v>
      </c>
      <c r="M35" s="10">
        <f t="shared" si="1"/>
        <v>-2435.9100360784291</v>
      </c>
      <c r="N35" s="9">
        <f t="shared" si="2"/>
        <v>-2435.9100360784291</v>
      </c>
      <c r="O35" s="9" t="str">
        <f t="shared" si="3"/>
        <v>Exclude</v>
      </c>
      <c r="P35" s="9">
        <f t="shared" si="4"/>
        <v>3390008.5759999999</v>
      </c>
      <c r="Q35" s="9">
        <f>SUM($P$2:P35)</f>
        <v>8393909573.5233984</v>
      </c>
      <c r="R35" s="9">
        <f t="shared" si="5"/>
        <v>3390008.5759999999</v>
      </c>
      <c r="S35" s="9">
        <f>SUM($R$2:R35)</f>
        <v>7191644535.2485552</v>
      </c>
      <c r="T35" s="9">
        <f t="shared" si="6"/>
        <v>118857.00799999999</v>
      </c>
      <c r="U35" s="9">
        <f>SUM($T$2:T35)</f>
        <v>210527315.19549996</v>
      </c>
      <c r="V35" s="9">
        <f t="shared" si="7"/>
        <v>118857.00799999999</v>
      </c>
      <c r="W35" s="9">
        <f>SUM($V$2:V35)</f>
        <v>155727006.26476794</v>
      </c>
      <c r="X35" s="9">
        <f t="shared" si="8"/>
        <v>568446.55999999994</v>
      </c>
      <c r="Y35" s="9">
        <f t="shared" si="9"/>
        <v>568446.55999999994</v>
      </c>
      <c r="Z35" s="9">
        <f t="shared" si="10"/>
        <v>361738.72</v>
      </c>
      <c r="AA35" s="9">
        <f t="shared" si="11"/>
        <v>361738.72</v>
      </c>
      <c r="AB35" s="9">
        <f>SUM($X$2:X35)</f>
        <v>98754507.782000005</v>
      </c>
      <c r="AC35" s="9">
        <f>SUM($Y$2:Y35)</f>
        <v>58440174.604050018</v>
      </c>
      <c r="AD35" s="9">
        <f>SUM($Z$2:Z35)</f>
        <v>395394641.67399997</v>
      </c>
      <c r="AE35" s="9">
        <f>SUM($AA$2:AA35)</f>
        <v>303709967.90184993</v>
      </c>
    </row>
    <row r="36" spans="1:31" s="9" customFormat="1" ht="15.5" thickBot="1" x14ac:dyDescent="0.9">
      <c r="A36" s="10" t="s">
        <v>72</v>
      </c>
      <c r="B36" s="10" t="s">
        <v>75</v>
      </c>
      <c r="C36" s="10">
        <v>0.47499999999999998</v>
      </c>
      <c r="D36" s="10">
        <v>54.4</v>
      </c>
      <c r="E36" s="11">
        <v>13147</v>
      </c>
      <c r="F36" s="12">
        <v>1</v>
      </c>
      <c r="G36" s="12">
        <v>0.85</v>
      </c>
      <c r="H36" s="10">
        <v>2.42</v>
      </c>
      <c r="I36" s="10">
        <v>9</v>
      </c>
      <c r="J36" s="10">
        <v>13</v>
      </c>
      <c r="K36" s="10">
        <v>35</v>
      </c>
      <c r="L36" s="10">
        <f t="shared" si="0"/>
        <v>114.52631578947368</v>
      </c>
      <c r="M36" s="10">
        <f t="shared" si="1"/>
        <v>-766.90833333333353</v>
      </c>
      <c r="N36" s="9">
        <f t="shared" si="2"/>
        <v>-651.87208333333353</v>
      </c>
      <c r="O36" s="9" t="str">
        <f t="shared" si="3"/>
        <v>Exclude</v>
      </c>
      <c r="P36" s="9">
        <f t="shared" si="4"/>
        <v>715196.79999999993</v>
      </c>
      <c r="Q36" s="9">
        <f>SUM($P$2:P36)</f>
        <v>8394624770.3233986</v>
      </c>
      <c r="R36" s="9">
        <f t="shared" si="5"/>
        <v>607917.27999999991</v>
      </c>
      <c r="S36" s="9">
        <f>SUM($R$2:R36)</f>
        <v>7192252452.5285549</v>
      </c>
      <c r="T36" s="9">
        <f t="shared" si="6"/>
        <v>31815.739999999998</v>
      </c>
      <c r="U36" s="9">
        <f>SUM($T$2:T36)</f>
        <v>210559130.93549997</v>
      </c>
      <c r="V36" s="9">
        <f t="shared" si="7"/>
        <v>27043.378999999997</v>
      </c>
      <c r="W36" s="9">
        <f>SUM($V$2:V36)</f>
        <v>155754049.64376795</v>
      </c>
      <c r="X36" s="9">
        <f t="shared" si="8"/>
        <v>118323</v>
      </c>
      <c r="Y36" s="9">
        <f t="shared" si="9"/>
        <v>100574.54999999999</v>
      </c>
      <c r="Z36" s="9">
        <f t="shared" si="10"/>
        <v>170911</v>
      </c>
      <c r="AA36" s="9">
        <f t="shared" si="11"/>
        <v>145274.34999999998</v>
      </c>
      <c r="AB36" s="9">
        <f>SUM($X$2:X36)</f>
        <v>98872830.782000005</v>
      </c>
      <c r="AC36" s="9">
        <f>SUM($Y$2:Y36)</f>
        <v>58540749.154050015</v>
      </c>
      <c r="AD36" s="9">
        <f>SUM($Z$2:Z36)</f>
        <v>395565552.67399997</v>
      </c>
      <c r="AE36" s="9">
        <f>SUM($AA$2:AA36)</f>
        <v>303855242.25184995</v>
      </c>
    </row>
    <row r="37" spans="1:31" s="23" customFormat="1" ht="15.5" thickBot="1" x14ac:dyDescent="0.9">
      <c r="A37" s="14" t="s">
        <v>44</v>
      </c>
      <c r="B37" s="14" t="s">
        <v>83</v>
      </c>
      <c r="C37" s="14">
        <v>4.3470000000000002E-2</v>
      </c>
      <c r="D37" s="14">
        <v>5</v>
      </c>
      <c r="E37" s="21">
        <v>3075640</v>
      </c>
      <c r="F37" s="21">
        <v>1</v>
      </c>
      <c r="G37" s="21">
        <v>0.9</v>
      </c>
      <c r="H37" s="14">
        <v>5</v>
      </c>
      <c r="I37" s="14">
        <v>0</v>
      </c>
      <c r="J37" s="14">
        <v>1</v>
      </c>
      <c r="K37" s="10">
        <v>36</v>
      </c>
      <c r="L37" s="14">
        <v>115</v>
      </c>
      <c r="M37" s="22">
        <f t="shared" si="1"/>
        <v>-17068.595866666659</v>
      </c>
      <c r="N37" s="14">
        <f t="shared" si="2"/>
        <v>-15361.736279999994</v>
      </c>
      <c r="O37" s="14" t="str">
        <f t="shared" si="3"/>
        <v>Exclude</v>
      </c>
      <c r="P37" s="14">
        <f t="shared" si="4"/>
        <v>15378200</v>
      </c>
      <c r="Q37" s="14">
        <f>SUM($P$2:P37)</f>
        <v>8410002970.3233986</v>
      </c>
      <c r="R37" s="14">
        <f t="shared" si="5"/>
        <v>13840380</v>
      </c>
      <c r="S37" s="14">
        <f>SUM($R$2:R37)</f>
        <v>7206092832.5285549</v>
      </c>
      <c r="T37" s="14">
        <f t="shared" si="6"/>
        <v>15378200</v>
      </c>
      <c r="U37" s="14">
        <f>SUM($T$2:T37)</f>
        <v>225937330.93549997</v>
      </c>
      <c r="V37" s="14">
        <f t="shared" si="7"/>
        <v>13840380</v>
      </c>
      <c r="W37" s="14">
        <f>SUM($V$2:V37)</f>
        <v>169594429.64376795</v>
      </c>
      <c r="X37" s="14">
        <f t="shared" si="8"/>
        <v>0</v>
      </c>
      <c r="Y37" s="14">
        <f t="shared" si="9"/>
        <v>0</v>
      </c>
      <c r="Z37" s="14">
        <f t="shared" si="10"/>
        <v>3075640</v>
      </c>
      <c r="AA37" s="14">
        <f t="shared" si="11"/>
        <v>2768076</v>
      </c>
      <c r="AB37" s="14">
        <f>SUM($X$2:X37)</f>
        <v>98872830.782000005</v>
      </c>
      <c r="AC37" s="14">
        <f>SUM($Y$2:Y37)</f>
        <v>58540749.154050015</v>
      </c>
      <c r="AD37" s="14">
        <f>SUM($Z$2:Z37)</f>
        <v>398641192.67399997</v>
      </c>
      <c r="AE37" s="14">
        <f>SUM($AA$2:AA37)</f>
        <v>306623318.25184995</v>
      </c>
    </row>
    <row r="38" spans="1:31" s="16" customFormat="1" ht="15.5" thickBot="1" x14ac:dyDescent="0.9">
      <c r="A38" s="10" t="s">
        <v>63</v>
      </c>
      <c r="B38" s="10" t="s">
        <v>66</v>
      </c>
      <c r="C38" s="10">
        <v>1E-3</v>
      </c>
      <c r="D38" s="10">
        <v>0.12</v>
      </c>
      <c r="E38" s="11">
        <v>8168930</v>
      </c>
      <c r="F38" s="12">
        <v>0</v>
      </c>
      <c r="G38" s="12">
        <v>0.5</v>
      </c>
      <c r="H38" s="13">
        <v>1269.71</v>
      </c>
      <c r="I38" s="10">
        <v>140</v>
      </c>
      <c r="J38" s="10">
        <v>60</v>
      </c>
      <c r="K38" s="10">
        <v>37</v>
      </c>
      <c r="L38" s="10">
        <f>D38/C38</f>
        <v>120</v>
      </c>
      <c r="M38" s="10">
        <f t="shared" si="1"/>
        <v>0</v>
      </c>
      <c r="N38" s="9">
        <f t="shared" si="2"/>
        <v>0</v>
      </c>
      <c r="O38" s="9" t="str">
        <f t="shared" si="3"/>
        <v>Exclude</v>
      </c>
      <c r="P38" s="9">
        <f t="shared" si="4"/>
        <v>0</v>
      </c>
      <c r="Q38" s="9">
        <f>SUM($P$2:P38)</f>
        <v>8410002970.3233986</v>
      </c>
      <c r="R38" s="9">
        <f t="shared" si="5"/>
        <v>0</v>
      </c>
      <c r="S38" s="9">
        <f>SUM($R$2:R38)</f>
        <v>7206092832.5285549</v>
      </c>
      <c r="T38" s="9">
        <f t="shared" si="6"/>
        <v>0</v>
      </c>
      <c r="U38" s="9">
        <f>SUM($T$2:T38)</f>
        <v>225937330.93549997</v>
      </c>
      <c r="V38" s="9">
        <f t="shared" si="7"/>
        <v>0</v>
      </c>
      <c r="W38" s="9">
        <f>SUM($V$2:V38)</f>
        <v>169594429.64376795</v>
      </c>
      <c r="X38" s="9">
        <f t="shared" si="8"/>
        <v>0</v>
      </c>
      <c r="Y38" s="9">
        <f t="shared" si="9"/>
        <v>0</v>
      </c>
      <c r="Z38" s="9">
        <f t="shared" si="10"/>
        <v>0</v>
      </c>
      <c r="AA38" s="9">
        <f t="shared" si="11"/>
        <v>0</v>
      </c>
      <c r="AB38" s="9">
        <f>SUM($X$2:X38)</f>
        <v>98872830.782000005</v>
      </c>
      <c r="AC38" s="9">
        <f>SUM($Y$2:Y38)</f>
        <v>58540749.154050015</v>
      </c>
      <c r="AD38" s="9">
        <f>SUM($Z$2:Z38)</f>
        <v>398641192.67399997</v>
      </c>
      <c r="AE38" s="9">
        <f>SUM($AA$2:AA38)</f>
        <v>306623318.25184995</v>
      </c>
    </row>
    <row r="39" spans="1:31" s="9" customFormat="1" ht="15.5" thickBot="1" x14ac:dyDescent="0.9">
      <c r="A39" s="10" t="s">
        <v>35</v>
      </c>
      <c r="B39" s="10" t="s">
        <v>36</v>
      </c>
      <c r="C39" s="10">
        <v>0.11600000000000001</v>
      </c>
      <c r="D39" s="10">
        <v>14.54</v>
      </c>
      <c r="E39" s="11">
        <v>516770</v>
      </c>
      <c r="F39" s="12">
        <v>1</v>
      </c>
      <c r="G39" s="12">
        <v>0.9</v>
      </c>
      <c r="H39" s="10">
        <v>0.62</v>
      </c>
      <c r="I39" s="10">
        <v>0</v>
      </c>
      <c r="J39" s="10">
        <v>1</v>
      </c>
      <c r="K39" s="10">
        <v>38</v>
      </c>
      <c r="L39" s="10">
        <f>D39/C39</f>
        <v>125.34482758620689</v>
      </c>
      <c r="M39" s="10">
        <f t="shared" si="1"/>
        <v>-13719.736862745094</v>
      </c>
      <c r="N39" s="9">
        <f t="shared" si="2"/>
        <v>-12347.763176470586</v>
      </c>
      <c r="O39" s="9" t="str">
        <f t="shared" si="3"/>
        <v>Exclude</v>
      </c>
      <c r="P39" s="9">
        <f t="shared" si="4"/>
        <v>7513835.7999999998</v>
      </c>
      <c r="Q39" s="9">
        <f>SUM($P$2:P39)</f>
        <v>8417516806.1233988</v>
      </c>
      <c r="R39" s="9">
        <f t="shared" si="5"/>
        <v>6762452.2199999997</v>
      </c>
      <c r="S39" s="9">
        <f>SUM($R$2:R39)</f>
        <v>7212855284.7485552</v>
      </c>
      <c r="T39" s="9">
        <f t="shared" si="6"/>
        <v>320397.40000000002</v>
      </c>
      <c r="U39" s="9">
        <f>SUM($T$2:T39)</f>
        <v>226257728.33549997</v>
      </c>
      <c r="V39" s="9">
        <f t="shared" si="7"/>
        <v>288357.65999999997</v>
      </c>
      <c r="W39" s="9">
        <f>SUM($V$2:V39)</f>
        <v>169882787.30376795</v>
      </c>
      <c r="X39" s="9">
        <f t="shared" si="8"/>
        <v>0</v>
      </c>
      <c r="Y39" s="9">
        <f t="shared" si="9"/>
        <v>0</v>
      </c>
      <c r="Z39" s="9">
        <f t="shared" si="10"/>
        <v>516770</v>
      </c>
      <c r="AA39" s="9">
        <f t="shared" si="11"/>
        <v>465093</v>
      </c>
      <c r="AB39" s="9">
        <f>SUM($X$2:X39)</f>
        <v>98872830.782000005</v>
      </c>
      <c r="AC39" s="9">
        <f>SUM($Y$2:Y39)</f>
        <v>58540749.154050015</v>
      </c>
      <c r="AD39" s="9">
        <f>SUM($Z$2:Z39)</f>
        <v>399157962.67399997</v>
      </c>
      <c r="AE39" s="9">
        <f>SUM($AA$2:AA39)</f>
        <v>307088411.25184995</v>
      </c>
    </row>
    <row r="40" spans="1:31" s="9" customFormat="1" ht="15.5" thickBot="1" x14ac:dyDescent="0.9">
      <c r="A40" s="10" t="s">
        <v>22</v>
      </c>
      <c r="B40" s="10" t="s">
        <v>23</v>
      </c>
      <c r="C40" s="10">
        <v>4.0000000000000001E-3</v>
      </c>
      <c r="D40" s="10">
        <v>0.51</v>
      </c>
      <c r="E40" s="11">
        <v>18633011</v>
      </c>
      <c r="F40" s="12">
        <v>1</v>
      </c>
      <c r="G40" s="12">
        <v>0.82</v>
      </c>
      <c r="H40" s="10">
        <v>1.1000000000000001</v>
      </c>
      <c r="I40" s="10">
        <v>11</v>
      </c>
      <c r="J40" s="10">
        <v>7</v>
      </c>
      <c r="K40" s="10">
        <v>39</v>
      </c>
      <c r="L40" s="10">
        <f>D40/C40</f>
        <v>127.5</v>
      </c>
      <c r="M40" s="10">
        <f t="shared" si="1"/>
        <v>-18633.010999999999</v>
      </c>
      <c r="N40" s="9">
        <f t="shared" si="2"/>
        <v>-15279.069019999997</v>
      </c>
      <c r="O40" s="9" t="str">
        <f t="shared" si="3"/>
        <v>Exclude</v>
      </c>
      <c r="P40" s="9">
        <f t="shared" si="4"/>
        <v>9502835.6099999994</v>
      </c>
      <c r="Q40" s="9">
        <f>SUM($P$2:P40)</f>
        <v>8427019641.7333984</v>
      </c>
      <c r="R40" s="9">
        <f t="shared" si="5"/>
        <v>7792325.2001999989</v>
      </c>
      <c r="S40" s="9">
        <f>SUM($R$2:R40)</f>
        <v>7220647609.9487553</v>
      </c>
      <c r="T40" s="9">
        <f t="shared" si="6"/>
        <v>20496312.100000001</v>
      </c>
      <c r="U40" s="9">
        <f>SUM($T$2:T40)</f>
        <v>246754040.43549997</v>
      </c>
      <c r="V40" s="9">
        <f t="shared" si="7"/>
        <v>16806975.922000002</v>
      </c>
      <c r="W40" s="9">
        <f>SUM($V$2:V40)</f>
        <v>186689763.22576794</v>
      </c>
      <c r="X40" s="9">
        <f t="shared" si="8"/>
        <v>204963121</v>
      </c>
      <c r="Y40" s="9">
        <f t="shared" si="9"/>
        <v>168069759.22</v>
      </c>
      <c r="Z40" s="9">
        <f t="shared" si="10"/>
        <v>130431077</v>
      </c>
      <c r="AA40" s="9">
        <f t="shared" si="11"/>
        <v>106953483.14</v>
      </c>
      <c r="AB40" s="9">
        <f>SUM($X$2:X40)</f>
        <v>303835951.78200001</v>
      </c>
      <c r="AC40" s="9">
        <f>SUM($Y$2:Y40)</f>
        <v>226610508.37405002</v>
      </c>
      <c r="AD40" s="9">
        <f>SUM($Z$2:Z40)</f>
        <v>529589039.67399997</v>
      </c>
      <c r="AE40" s="9">
        <f>SUM($AA$2:AA40)</f>
        <v>414041894.39184994</v>
      </c>
    </row>
    <row r="41" spans="1:31" s="9" customFormat="1" ht="15.5" thickBot="1" x14ac:dyDescent="0.9">
      <c r="A41" s="10" t="s">
        <v>29</v>
      </c>
      <c r="B41" s="10" t="s">
        <v>32</v>
      </c>
      <c r="C41" s="10">
        <v>0.03</v>
      </c>
      <c r="D41" s="10">
        <v>3.84</v>
      </c>
      <c r="E41" s="11">
        <v>2583848</v>
      </c>
      <c r="F41" s="12">
        <v>0.05</v>
      </c>
      <c r="G41" s="12">
        <v>0.7</v>
      </c>
      <c r="H41" s="10">
        <v>1.22</v>
      </c>
      <c r="I41" s="10">
        <v>11</v>
      </c>
      <c r="J41" s="10">
        <v>7</v>
      </c>
      <c r="K41" s="10">
        <v>40</v>
      </c>
      <c r="L41" s="10">
        <f>D41/C41</f>
        <v>128</v>
      </c>
      <c r="M41" s="10">
        <f t="shared" si="1"/>
        <v>-987.94188235294098</v>
      </c>
      <c r="N41" s="9">
        <f t="shared" si="2"/>
        <v>-691.55931764705861</v>
      </c>
      <c r="O41" s="9" t="str">
        <f t="shared" si="3"/>
        <v>Exclude</v>
      </c>
      <c r="P41" s="9">
        <f t="shared" si="4"/>
        <v>496098.81600000005</v>
      </c>
      <c r="Q41" s="9">
        <f>SUM($P$2:P41)</f>
        <v>8427515740.5493984</v>
      </c>
      <c r="R41" s="9">
        <f t="shared" si="5"/>
        <v>347269.17120000004</v>
      </c>
      <c r="S41" s="9">
        <f>SUM($R$2:R41)</f>
        <v>7220994879.1199551</v>
      </c>
      <c r="T41" s="9">
        <f t="shared" si="6"/>
        <v>157614.728</v>
      </c>
      <c r="U41" s="9">
        <f>SUM($T$2:T41)</f>
        <v>246911655.16349995</v>
      </c>
      <c r="V41" s="9">
        <f t="shared" si="7"/>
        <v>110330.30960000001</v>
      </c>
      <c r="W41" s="9">
        <f>SUM($V$2:V41)</f>
        <v>186800093.53536794</v>
      </c>
      <c r="X41" s="9">
        <f t="shared" si="8"/>
        <v>1421116.4000000001</v>
      </c>
      <c r="Y41" s="9">
        <f t="shared" si="9"/>
        <v>994781.4800000001</v>
      </c>
      <c r="Z41" s="9">
        <f t="shared" si="10"/>
        <v>904346.8</v>
      </c>
      <c r="AA41" s="9">
        <f t="shared" si="11"/>
        <v>633042.76</v>
      </c>
      <c r="AB41" s="9">
        <f>SUM($X$2:X41)</f>
        <v>305257068.18199998</v>
      </c>
      <c r="AC41" s="9">
        <f>SUM($Y$2:Y41)</f>
        <v>227605289.85405001</v>
      </c>
      <c r="AD41" s="9">
        <f>SUM($Z$2:Z41)</f>
        <v>530493386.47399998</v>
      </c>
      <c r="AE41" s="9">
        <f>SUM($AA$2:AA41)</f>
        <v>414674937.15184993</v>
      </c>
    </row>
    <row r="43" spans="1:31" x14ac:dyDescent="0.75">
      <c r="M43" s="30"/>
      <c r="N43" s="31"/>
      <c r="R43" s="31">
        <f>SUM(R35:R41)</f>
        <v>32740352.447399996</v>
      </c>
      <c r="V43" s="31">
        <f>SUM(V35:V41)</f>
        <v>31191944.278600004</v>
      </c>
    </row>
    <row r="70" spans="1:31" ht="15.5" thickBot="1" x14ac:dyDescent="0.9"/>
    <row r="71" spans="1:31" s="9" customFormat="1" ht="148.25" thickBot="1" x14ac:dyDescent="0.9">
      <c r="A71" s="26"/>
      <c r="B71" s="26"/>
      <c r="C71" s="26"/>
      <c r="D71" s="26"/>
      <c r="E71" s="26"/>
      <c r="F71" s="27" t="s">
        <v>140</v>
      </c>
      <c r="G71" s="28" t="e">
        <f>AVERAGE(#REF!)</f>
        <v>#REF!</v>
      </c>
      <c r="H71" s="26"/>
      <c r="I71" s="26"/>
      <c r="J71" s="26"/>
      <c r="K71" s="26"/>
      <c r="L71" s="29" t="s">
        <v>139</v>
      </c>
      <c r="M71" s="26">
        <f>SUM(B5:B69)</f>
        <v>0</v>
      </c>
      <c r="N71" s="26">
        <f>SUM(C5:C69)</f>
        <v>540.66346999999985</v>
      </c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6"/>
    </row>
    <row r="72" spans="1:31" s="26" customFormat="1" ht="191" customHeight="1" thickBot="1" x14ac:dyDescent="0.9">
      <c r="A72" s="14"/>
      <c r="B72" s="9"/>
      <c r="C72" s="9"/>
      <c r="D72" s="9"/>
      <c r="E72" s="9"/>
      <c r="F72" s="15"/>
      <c r="G72" s="15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</row>
    <row r="73" spans="1:31" s="2" customFormat="1" ht="15.5" thickBot="1" x14ac:dyDescent="0.9">
      <c r="F73" s="3"/>
      <c r="G73" s="3"/>
      <c r="J73" s="1"/>
      <c r="K73" s="1"/>
      <c r="L73" s="1"/>
      <c r="M73" s="1"/>
    </row>
    <row r="74" spans="1:31" s="2" customFormat="1" ht="104" thickBot="1" x14ac:dyDescent="0.9">
      <c r="F74" s="3"/>
      <c r="G74" s="3"/>
      <c r="J74" s="1" t="s">
        <v>82</v>
      </c>
      <c r="K74" s="1"/>
      <c r="L74" s="1"/>
      <c r="M74" s="1">
        <f>SUM(B6:B68)</f>
        <v>0</v>
      </c>
      <c r="N74" s="2">
        <f>SUMIF(D6:D68, "Include", C6:C68)</f>
        <v>0</v>
      </c>
    </row>
    <row r="75" spans="1:31" s="2" customFormat="1" ht="15.5" thickBot="1" x14ac:dyDescent="0.9">
      <c r="F75" s="3"/>
      <c r="G75" s="3"/>
    </row>
    <row r="76" spans="1:31" s="4" customFormat="1" ht="251.5" thickBot="1" x14ac:dyDescent="0.9">
      <c r="B76" s="8" t="s">
        <v>94</v>
      </c>
      <c r="E76" s="8" t="s">
        <v>95</v>
      </c>
      <c r="F76" s="6" t="s">
        <v>85</v>
      </c>
      <c r="G76" s="7" t="s">
        <v>96</v>
      </c>
      <c r="H76" s="5" t="s">
        <v>86</v>
      </c>
      <c r="J76" s="5"/>
      <c r="K76" s="5"/>
      <c r="L76" s="5"/>
      <c r="M76" s="5"/>
      <c r="AC76" s="8" t="s">
        <v>93</v>
      </c>
      <c r="AD76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7B7B-6E54-4006-BD96-0378D14D3776}">
  <dimension ref="A1:AE72"/>
  <sheetViews>
    <sheetView tabSelected="1" topLeftCell="A20" zoomScale="85" zoomScaleNormal="85" workbookViewId="0">
      <selection activeCell="A37" sqref="A37:XFD37"/>
    </sheetView>
  </sheetViews>
  <sheetFormatPr defaultRowHeight="10.25" thickBottom="1" x14ac:dyDescent="0.65"/>
  <cols>
    <col min="1" max="1" width="12.40625" style="42" customWidth="1"/>
    <col min="2" max="2" width="48.04296875" style="42" customWidth="1"/>
    <col min="3" max="3" width="12.2265625" style="42" customWidth="1"/>
    <col min="4" max="5" width="8.7265625" style="42"/>
    <col min="6" max="6" width="13.58984375" style="42" customWidth="1"/>
    <col min="7" max="7" width="14.76953125" style="43" customWidth="1"/>
    <col min="8" max="8" width="10.08984375" style="43" customWidth="1"/>
    <col min="9" max="9" width="11.31640625" style="42" customWidth="1"/>
    <col min="10" max="10" width="8.7265625" style="42"/>
    <col min="11" max="12" width="12.2265625" style="42" customWidth="1"/>
    <col min="13" max="13" width="21.04296875" style="42" customWidth="1"/>
    <col min="14" max="14" width="21.54296875" style="42" customWidth="1"/>
    <col min="15" max="15" width="8.31640625" style="42" bestFit="1" customWidth="1"/>
    <col min="16" max="17" width="17.7265625" style="42" customWidth="1"/>
    <col min="18" max="18" width="14.6328125" style="42" customWidth="1"/>
    <col min="19" max="21" width="15.6796875" style="42" customWidth="1"/>
    <col min="22" max="22" width="27.86328125" style="42" customWidth="1"/>
    <col min="23" max="24" width="13.58984375" style="42" customWidth="1"/>
    <col min="25" max="26" width="14.40625" style="42" customWidth="1"/>
    <col min="27" max="28" width="15.2265625" style="42" customWidth="1"/>
    <col min="29" max="30" width="15.04296875" style="42" customWidth="1"/>
    <col min="31" max="31" width="13.31640625" style="42" customWidth="1"/>
    <col min="32" max="16384" width="8.7265625" style="42"/>
  </cols>
  <sheetData>
    <row r="1" spans="1:31" s="46" customFormat="1" ht="47" thickBot="1" x14ac:dyDescent="0.9">
      <c r="A1" s="44" t="s">
        <v>0</v>
      </c>
      <c r="B1" s="44" t="s">
        <v>1</v>
      </c>
      <c r="C1" s="44" t="s">
        <v>141</v>
      </c>
      <c r="D1" s="44" t="s">
        <v>2</v>
      </c>
      <c r="E1" s="44" t="s">
        <v>3</v>
      </c>
      <c r="F1" s="44" t="s">
        <v>4</v>
      </c>
      <c r="G1" s="45" t="s">
        <v>5</v>
      </c>
      <c r="H1" s="45" t="s">
        <v>6</v>
      </c>
      <c r="I1" s="44" t="s">
        <v>97</v>
      </c>
      <c r="J1" s="44" t="s">
        <v>80</v>
      </c>
      <c r="K1" s="44" t="s">
        <v>81</v>
      </c>
      <c r="L1" s="44" t="s">
        <v>79</v>
      </c>
      <c r="M1" s="44" t="s">
        <v>105</v>
      </c>
      <c r="N1" s="44" t="s">
        <v>89</v>
      </c>
      <c r="O1" s="44" t="s">
        <v>87</v>
      </c>
      <c r="P1" s="44" t="s">
        <v>106</v>
      </c>
      <c r="Q1" s="44" t="s">
        <v>109</v>
      </c>
      <c r="R1" s="44" t="s">
        <v>90</v>
      </c>
      <c r="S1" s="44" t="s">
        <v>108</v>
      </c>
      <c r="T1" s="44" t="s">
        <v>107</v>
      </c>
      <c r="U1" s="44" t="s">
        <v>91</v>
      </c>
      <c r="V1" s="44" t="s">
        <v>88</v>
      </c>
      <c r="W1" s="44" t="s">
        <v>110</v>
      </c>
      <c r="X1" s="44" t="s">
        <v>92</v>
      </c>
      <c r="Y1" s="44" t="s">
        <v>114</v>
      </c>
      <c r="Z1" s="44" t="s">
        <v>115</v>
      </c>
      <c r="AA1" s="44" t="s">
        <v>113</v>
      </c>
      <c r="AB1" s="44" t="s">
        <v>116</v>
      </c>
      <c r="AC1" s="44" t="s">
        <v>112</v>
      </c>
      <c r="AD1" s="44" t="s">
        <v>117</v>
      </c>
      <c r="AE1" s="44" t="s">
        <v>111</v>
      </c>
    </row>
    <row r="2" spans="1:31" s="36" customFormat="1" thickBot="1" x14ac:dyDescent="0.65">
      <c r="A2" s="32" t="s">
        <v>22</v>
      </c>
      <c r="B2" s="32" t="s">
        <v>25</v>
      </c>
      <c r="C2" s="32">
        <v>1</v>
      </c>
      <c r="D2" s="32">
        <v>52.570999999999998</v>
      </c>
      <c r="E2" s="32">
        <v>0.16</v>
      </c>
      <c r="F2" s="34">
        <v>7633176</v>
      </c>
      <c r="G2" s="35">
        <v>0.05</v>
      </c>
      <c r="H2" s="35">
        <v>0.01</v>
      </c>
      <c r="I2" s="32">
        <v>22</v>
      </c>
      <c r="J2" s="32">
        <v>0</v>
      </c>
      <c r="K2" s="32">
        <v>0</v>
      </c>
      <c r="L2" s="32">
        <f t="shared" ref="L2:L36" si="0">E2/D2</f>
        <v>3.0435030720359136E-3</v>
      </c>
      <c r="M2" s="32">
        <f t="shared" ref="M2:M33" si="1">(D2-E2/102)*F2*G2</f>
        <v>20063586.094329413</v>
      </c>
      <c r="N2" s="36">
        <f t="shared" ref="N2:N33" si="2">(D2-E2/102)*F2*G2*H2</f>
        <v>200635.86094329413</v>
      </c>
      <c r="O2" s="36" t="str">
        <f t="shared" ref="O2:O33" si="3">IF(L2&lt;102, "Include", "Exclude")</f>
        <v>Include</v>
      </c>
      <c r="P2" s="36">
        <f t="shared" ref="P2:P33" si="4">E2*F2*G2</f>
        <v>61065.407999999996</v>
      </c>
      <c r="Q2" s="36">
        <f>SUM($P$2:P2)</f>
        <v>61065.407999999996</v>
      </c>
      <c r="R2" s="36">
        <f t="shared" ref="R2:R33" si="5">E2*F2*G2*H2</f>
        <v>610.65408000000002</v>
      </c>
      <c r="S2" s="36">
        <f>SUM($R$2:R2)</f>
        <v>610.65408000000002</v>
      </c>
      <c r="T2" s="36">
        <f t="shared" ref="T2:T33" si="6">I2*F2*G2</f>
        <v>8396493.5999999996</v>
      </c>
      <c r="U2" s="36">
        <f>SUM($T$2:T2)</f>
        <v>8396493.5999999996</v>
      </c>
      <c r="V2" s="36">
        <f t="shared" ref="V2:V33" si="7">F2*G2*H2*I2</f>
        <v>83964.936000000016</v>
      </c>
      <c r="W2" s="36">
        <f>SUM($V$2:V2)</f>
        <v>83964.936000000016</v>
      </c>
      <c r="X2" s="36">
        <f t="shared" ref="X2:X33" si="8">F2*G2*J2</f>
        <v>0</v>
      </c>
      <c r="Y2" s="36">
        <f t="shared" ref="Y2:Y33" si="9">F2*G2*H2*J2</f>
        <v>0</v>
      </c>
      <c r="Z2" s="36">
        <f t="shared" ref="Z2:Z33" si="10">F2*G2*K2</f>
        <v>0</v>
      </c>
      <c r="AA2" s="36">
        <f t="shared" ref="AA2:AA33" si="11">F2*G2*H2*K2</f>
        <v>0</v>
      </c>
      <c r="AB2" s="36">
        <f>SUM($X$2:X2)</f>
        <v>0</v>
      </c>
      <c r="AC2" s="36">
        <f>SUM($Y$2:Y2)</f>
        <v>0</v>
      </c>
      <c r="AD2" s="36">
        <f>SUM($Z$2:Z2)</f>
        <v>0</v>
      </c>
      <c r="AE2" s="36">
        <f>SUM($AA$2:AA2)</f>
        <v>0</v>
      </c>
    </row>
    <row r="3" spans="1:31" s="36" customFormat="1" thickBot="1" x14ac:dyDescent="0.65">
      <c r="A3" s="32" t="s">
        <v>72</v>
      </c>
      <c r="B3" s="32" t="s">
        <v>76</v>
      </c>
      <c r="C3" s="32">
        <v>2</v>
      </c>
      <c r="D3" s="32">
        <v>20.49</v>
      </c>
      <c r="E3" s="32">
        <v>27.09</v>
      </c>
      <c r="F3" s="34">
        <v>90657</v>
      </c>
      <c r="G3" s="35">
        <v>1</v>
      </c>
      <c r="H3" s="35">
        <v>0.85</v>
      </c>
      <c r="I3" s="32">
        <v>12.4</v>
      </c>
      <c r="J3" s="32">
        <v>9</v>
      </c>
      <c r="K3" s="32">
        <v>13</v>
      </c>
      <c r="L3" s="32">
        <f t="shared" si="0"/>
        <v>1.3221083455344071</v>
      </c>
      <c r="M3" s="32">
        <f t="shared" si="1"/>
        <v>1833484.497352941</v>
      </c>
      <c r="N3" s="36">
        <f t="shared" si="2"/>
        <v>1558461.8227499998</v>
      </c>
      <c r="O3" s="36" t="str">
        <f t="shared" si="3"/>
        <v>Include</v>
      </c>
      <c r="P3" s="36">
        <f t="shared" si="4"/>
        <v>2455898.13</v>
      </c>
      <c r="Q3" s="36">
        <f>SUM($P$2:P3)</f>
        <v>2516963.5379999997</v>
      </c>
      <c r="R3" s="36">
        <f t="shared" si="5"/>
        <v>2087513.4104999998</v>
      </c>
      <c r="S3" s="36">
        <f>SUM($R$2:R3)</f>
        <v>2088124.0645799998</v>
      </c>
      <c r="T3" s="36">
        <f t="shared" si="6"/>
        <v>1124146.8</v>
      </c>
      <c r="U3" s="36">
        <f>SUM($T$2:T3)</f>
        <v>9520640.4000000004</v>
      </c>
      <c r="V3" s="36">
        <f t="shared" si="7"/>
        <v>955524.78</v>
      </c>
      <c r="W3" s="36">
        <f>SUM($V$2:V3)</f>
        <v>1039489.716</v>
      </c>
      <c r="X3" s="36">
        <f t="shared" si="8"/>
        <v>815913</v>
      </c>
      <c r="Y3" s="36">
        <f t="shared" si="9"/>
        <v>693526.04999999993</v>
      </c>
      <c r="Z3" s="36">
        <f t="shared" si="10"/>
        <v>1178541</v>
      </c>
      <c r="AA3" s="36">
        <f t="shared" si="11"/>
        <v>1001759.85</v>
      </c>
      <c r="AB3" s="36">
        <f>SUM($X$2:X3)</f>
        <v>815913</v>
      </c>
      <c r="AC3" s="36">
        <f>SUM($Y$2:Y3)</f>
        <v>693526.04999999993</v>
      </c>
      <c r="AD3" s="36">
        <f>SUM($Z$2:Z3)</f>
        <v>1178541</v>
      </c>
      <c r="AE3" s="36">
        <f>SUM($AA$2:AA3)</f>
        <v>1001759.85</v>
      </c>
    </row>
    <row r="4" spans="1:31" s="36" customFormat="1" thickBot="1" x14ac:dyDescent="0.65">
      <c r="A4" s="32" t="s">
        <v>49</v>
      </c>
      <c r="B4" s="32" t="s">
        <v>57</v>
      </c>
      <c r="C4" s="32">
        <v>3</v>
      </c>
      <c r="D4" s="33">
        <v>15850.903</v>
      </c>
      <c r="E4" s="32">
        <v>40343.46</v>
      </c>
      <c r="F4" s="34">
        <v>38192</v>
      </c>
      <c r="G4" s="35">
        <v>1</v>
      </c>
      <c r="H4" s="35">
        <v>0.71</v>
      </c>
      <c r="I4" s="32">
        <v>0</v>
      </c>
      <c r="J4" s="32">
        <v>0</v>
      </c>
      <c r="K4" s="32">
        <v>0</v>
      </c>
      <c r="L4" s="32">
        <f t="shared" si="0"/>
        <v>2.545183703414247</v>
      </c>
      <c r="M4" s="32">
        <f t="shared" si="1"/>
        <v>590271830.27482355</v>
      </c>
      <c r="N4" s="36">
        <f t="shared" si="2"/>
        <v>419092999.4951247</v>
      </c>
      <c r="O4" s="36" t="str">
        <f t="shared" si="3"/>
        <v>Include</v>
      </c>
      <c r="P4" s="36">
        <f t="shared" si="4"/>
        <v>1540797424.3199999</v>
      </c>
      <c r="Q4" s="36">
        <f>SUM($P$2:P4)</f>
        <v>1543314387.858</v>
      </c>
      <c r="R4" s="36">
        <f t="shared" si="5"/>
        <v>1093966171.2672</v>
      </c>
      <c r="S4" s="36">
        <f>SUM($R$2:R4)</f>
        <v>1096054295.33178</v>
      </c>
      <c r="T4" s="36">
        <f t="shared" si="6"/>
        <v>0</v>
      </c>
      <c r="U4" s="36">
        <f>SUM($T$2:T4)</f>
        <v>9520640.4000000004</v>
      </c>
      <c r="V4" s="36">
        <f t="shared" si="7"/>
        <v>0</v>
      </c>
      <c r="W4" s="36">
        <f>SUM($V$2:V4)</f>
        <v>1039489.716</v>
      </c>
      <c r="X4" s="36">
        <f t="shared" si="8"/>
        <v>0</v>
      </c>
      <c r="Y4" s="36">
        <f t="shared" si="9"/>
        <v>0</v>
      </c>
      <c r="Z4" s="36">
        <f t="shared" si="10"/>
        <v>0</v>
      </c>
      <c r="AA4" s="36">
        <f t="shared" si="11"/>
        <v>0</v>
      </c>
      <c r="AB4" s="36">
        <f>SUM($X$2:X4)</f>
        <v>815913</v>
      </c>
      <c r="AC4" s="36">
        <f>SUM($Y$2:Y4)</f>
        <v>693526.04999999993</v>
      </c>
      <c r="AD4" s="36">
        <f>SUM($Z$2:Z4)</f>
        <v>1178541</v>
      </c>
      <c r="AE4" s="36">
        <f>SUM($AA$2:AA4)</f>
        <v>1001759.85</v>
      </c>
    </row>
    <row r="5" spans="1:31" s="36" customFormat="1" thickBot="1" x14ac:dyDescent="0.65">
      <c r="A5" s="32" t="s">
        <v>35</v>
      </c>
      <c r="B5" s="32" t="s">
        <v>38</v>
      </c>
      <c r="C5" s="32">
        <v>4</v>
      </c>
      <c r="D5" s="32">
        <v>6.0000000000000001E-3</v>
      </c>
      <c r="E5" s="32">
        <v>0.02</v>
      </c>
      <c r="F5" s="34">
        <v>516770</v>
      </c>
      <c r="G5" s="35">
        <v>1</v>
      </c>
      <c r="H5" s="35">
        <v>0.9</v>
      </c>
      <c r="I5" s="32">
        <v>0.78</v>
      </c>
      <c r="J5" s="32">
        <v>0</v>
      </c>
      <c r="K5" s="32">
        <v>1</v>
      </c>
      <c r="L5" s="32">
        <f t="shared" si="0"/>
        <v>3.3333333333333335</v>
      </c>
      <c r="M5" s="32">
        <f t="shared" si="1"/>
        <v>2999.2925490196076</v>
      </c>
      <c r="N5" s="36">
        <f t="shared" si="2"/>
        <v>2699.363294117647</v>
      </c>
      <c r="O5" s="36" t="str">
        <f t="shared" si="3"/>
        <v>Include</v>
      </c>
      <c r="P5" s="36">
        <f t="shared" si="4"/>
        <v>10335.4</v>
      </c>
      <c r="Q5" s="36">
        <f>SUM($P$2:P5)</f>
        <v>1543324723.2580001</v>
      </c>
      <c r="R5" s="36">
        <f t="shared" si="5"/>
        <v>9301.86</v>
      </c>
      <c r="S5" s="36">
        <f>SUM($R$2:R5)</f>
        <v>1096063597.1917799</v>
      </c>
      <c r="T5" s="36">
        <f t="shared" si="6"/>
        <v>403080.60000000003</v>
      </c>
      <c r="U5" s="36">
        <f>SUM($T$2:T5)</f>
        <v>9923721</v>
      </c>
      <c r="V5" s="36">
        <f t="shared" si="7"/>
        <v>362772.54000000004</v>
      </c>
      <c r="W5" s="36">
        <f>SUM($V$2:V5)</f>
        <v>1402262.2560000001</v>
      </c>
      <c r="X5" s="36">
        <f t="shared" si="8"/>
        <v>0</v>
      </c>
      <c r="Y5" s="36">
        <f t="shared" si="9"/>
        <v>0</v>
      </c>
      <c r="Z5" s="36">
        <f t="shared" si="10"/>
        <v>516770</v>
      </c>
      <c r="AA5" s="36">
        <f t="shared" si="11"/>
        <v>465093</v>
      </c>
      <c r="AB5" s="36">
        <f>SUM($X$2:X5)</f>
        <v>815913</v>
      </c>
      <c r="AC5" s="36">
        <f>SUM($Y$2:Y5)</f>
        <v>693526.04999999993</v>
      </c>
      <c r="AD5" s="36">
        <f>SUM($Z$2:Z5)</f>
        <v>1695311</v>
      </c>
      <c r="AE5" s="36">
        <f>SUM($AA$2:AA5)</f>
        <v>1466852.85</v>
      </c>
    </row>
    <row r="6" spans="1:31" s="36" customFormat="1" thickBot="1" x14ac:dyDescent="0.65">
      <c r="A6" s="32" t="s">
        <v>72</v>
      </c>
      <c r="B6" s="32" t="s">
        <v>73</v>
      </c>
      <c r="C6" s="32">
        <v>5</v>
      </c>
      <c r="D6" s="32">
        <v>72.980999999999995</v>
      </c>
      <c r="E6" s="32">
        <v>362.33</v>
      </c>
      <c r="F6" s="34">
        <v>27880</v>
      </c>
      <c r="G6" s="35">
        <v>1</v>
      </c>
      <c r="H6" s="35">
        <v>0.85</v>
      </c>
      <c r="I6" s="32">
        <v>41.05</v>
      </c>
      <c r="J6" s="32">
        <v>9</v>
      </c>
      <c r="K6" s="32">
        <v>13</v>
      </c>
      <c r="L6" s="32">
        <f t="shared" si="0"/>
        <v>4.9647168441101108</v>
      </c>
      <c r="M6" s="32">
        <f t="shared" si="1"/>
        <v>1935673.4133333333</v>
      </c>
      <c r="N6" s="36">
        <f t="shared" si="2"/>
        <v>1645322.4013333332</v>
      </c>
      <c r="O6" s="36" t="str">
        <f t="shared" si="3"/>
        <v>Include</v>
      </c>
      <c r="P6" s="36">
        <f t="shared" si="4"/>
        <v>10101760.4</v>
      </c>
      <c r="Q6" s="36">
        <f>SUM($P$2:P6)</f>
        <v>1553426483.6580002</v>
      </c>
      <c r="R6" s="36">
        <f t="shared" si="5"/>
        <v>8586496.3399999999</v>
      </c>
      <c r="S6" s="36">
        <f>SUM($R$2:R6)</f>
        <v>1104650093.5317798</v>
      </c>
      <c r="T6" s="36">
        <f t="shared" si="6"/>
        <v>1144474</v>
      </c>
      <c r="U6" s="36">
        <f>SUM($T$2:T6)</f>
        <v>11068195</v>
      </c>
      <c r="V6" s="36">
        <f t="shared" si="7"/>
        <v>972802.89999999991</v>
      </c>
      <c r="W6" s="36">
        <f>SUM($V$2:V6)</f>
        <v>2375065.156</v>
      </c>
      <c r="X6" s="36">
        <f t="shared" si="8"/>
        <v>250920</v>
      </c>
      <c r="Y6" s="36">
        <f t="shared" si="9"/>
        <v>213282</v>
      </c>
      <c r="Z6" s="36">
        <f t="shared" si="10"/>
        <v>362440</v>
      </c>
      <c r="AA6" s="36">
        <f t="shared" si="11"/>
        <v>308074</v>
      </c>
      <c r="AB6" s="36">
        <f>SUM($X$2:X6)</f>
        <v>1066833</v>
      </c>
      <c r="AC6" s="36">
        <f>SUM($Y$2:Y6)</f>
        <v>906808.04999999993</v>
      </c>
      <c r="AD6" s="36">
        <f>SUM($Z$2:Z6)</f>
        <v>2057751</v>
      </c>
      <c r="AE6" s="36">
        <f>SUM($AA$2:AA6)</f>
        <v>1774926.85</v>
      </c>
    </row>
    <row r="7" spans="1:31" s="39" customFormat="1" thickBot="1" x14ac:dyDescent="0.65">
      <c r="A7" s="32" t="s">
        <v>7</v>
      </c>
      <c r="B7" s="32" t="s">
        <v>20</v>
      </c>
      <c r="C7" s="32">
        <v>6</v>
      </c>
      <c r="D7" s="32">
        <v>8.1000000000000003E-2</v>
      </c>
      <c r="E7" s="32">
        <v>0.43</v>
      </c>
      <c r="F7" s="34">
        <v>1007295</v>
      </c>
      <c r="G7" s="35">
        <v>1</v>
      </c>
      <c r="H7" s="35">
        <v>1</v>
      </c>
      <c r="I7" s="32">
        <v>0.39</v>
      </c>
      <c r="J7" s="32">
        <v>0</v>
      </c>
      <c r="K7" s="32">
        <v>1</v>
      </c>
      <c r="L7" s="32">
        <f t="shared" si="0"/>
        <v>5.3086419753086416</v>
      </c>
      <c r="M7" s="32">
        <f t="shared" si="1"/>
        <v>77344.455294117652</v>
      </c>
      <c r="N7" s="36">
        <f t="shared" si="2"/>
        <v>77344.455294117652</v>
      </c>
      <c r="O7" s="36" t="str">
        <f t="shared" si="3"/>
        <v>Include</v>
      </c>
      <c r="P7" s="36">
        <f t="shared" si="4"/>
        <v>433136.85</v>
      </c>
      <c r="Q7" s="36">
        <f>SUM($P$2:P7)</f>
        <v>1553859620.5080001</v>
      </c>
      <c r="R7" s="36">
        <f t="shared" si="5"/>
        <v>433136.85</v>
      </c>
      <c r="S7" s="36">
        <f>SUM($R$2:R7)</f>
        <v>1105083230.3817797</v>
      </c>
      <c r="T7" s="36">
        <f t="shared" si="6"/>
        <v>392845.05</v>
      </c>
      <c r="U7" s="36">
        <f>SUM($T$2:T7)</f>
        <v>11461040.050000001</v>
      </c>
      <c r="V7" s="36">
        <f t="shared" si="7"/>
        <v>392845.05</v>
      </c>
      <c r="W7" s="36">
        <f>SUM($V$2:V7)</f>
        <v>2767910.2059999998</v>
      </c>
      <c r="X7" s="36">
        <f t="shared" si="8"/>
        <v>0</v>
      </c>
      <c r="Y7" s="36">
        <f t="shared" si="9"/>
        <v>0</v>
      </c>
      <c r="Z7" s="36">
        <f t="shared" si="10"/>
        <v>1007295</v>
      </c>
      <c r="AA7" s="36">
        <f t="shared" si="11"/>
        <v>1007295</v>
      </c>
      <c r="AB7" s="36">
        <f>SUM($X$2:X7)</f>
        <v>1066833</v>
      </c>
      <c r="AC7" s="36">
        <f>SUM($Y$2:Y7)</f>
        <v>906808.04999999993</v>
      </c>
      <c r="AD7" s="36">
        <f>SUM($Z$2:Z7)</f>
        <v>3065046</v>
      </c>
      <c r="AE7" s="36">
        <f>SUM($AA$2:AA7)</f>
        <v>2782221.85</v>
      </c>
    </row>
    <row r="8" spans="1:31" s="36" customFormat="1" thickBot="1" x14ac:dyDescent="0.65">
      <c r="A8" s="32" t="s">
        <v>44</v>
      </c>
      <c r="B8" s="32" t="s">
        <v>45</v>
      </c>
      <c r="C8" s="32">
        <v>7</v>
      </c>
      <c r="D8" s="32">
        <v>0.70699999999999996</v>
      </c>
      <c r="E8" s="32">
        <v>3.98</v>
      </c>
      <c r="F8" s="34">
        <v>2153207</v>
      </c>
      <c r="G8" s="35">
        <v>0</v>
      </c>
      <c r="H8" s="35">
        <v>1</v>
      </c>
      <c r="I8" s="32">
        <v>14.18</v>
      </c>
      <c r="J8" s="32">
        <v>11</v>
      </c>
      <c r="K8" s="32">
        <v>7</v>
      </c>
      <c r="L8" s="32">
        <f t="shared" si="0"/>
        <v>5.6294200848656297</v>
      </c>
      <c r="M8" s="32">
        <f t="shared" si="1"/>
        <v>0</v>
      </c>
      <c r="N8" s="36">
        <f t="shared" si="2"/>
        <v>0</v>
      </c>
      <c r="O8" s="36" t="str">
        <f t="shared" si="3"/>
        <v>Include</v>
      </c>
      <c r="P8" s="36">
        <f t="shared" si="4"/>
        <v>0</v>
      </c>
      <c r="Q8" s="36">
        <f>SUM($P$2:P8)</f>
        <v>1553859620.5080001</v>
      </c>
      <c r="R8" s="36">
        <f t="shared" si="5"/>
        <v>0</v>
      </c>
      <c r="S8" s="36">
        <f>SUM($R$2:R8)</f>
        <v>1105083230.3817797</v>
      </c>
      <c r="T8" s="36">
        <f t="shared" si="6"/>
        <v>0</v>
      </c>
      <c r="U8" s="36">
        <f>SUM($T$2:T8)</f>
        <v>11461040.050000001</v>
      </c>
      <c r="V8" s="36">
        <f t="shared" si="7"/>
        <v>0</v>
      </c>
      <c r="W8" s="36">
        <f>SUM($V$2:V8)</f>
        <v>2767910.2059999998</v>
      </c>
      <c r="X8" s="36">
        <f t="shared" si="8"/>
        <v>0</v>
      </c>
      <c r="Y8" s="36">
        <f t="shared" si="9"/>
        <v>0</v>
      </c>
      <c r="Z8" s="36">
        <f t="shared" si="10"/>
        <v>0</v>
      </c>
      <c r="AA8" s="36">
        <f t="shared" si="11"/>
        <v>0</v>
      </c>
      <c r="AB8" s="36">
        <f>SUM($X$2:X8)</f>
        <v>1066833</v>
      </c>
      <c r="AC8" s="36">
        <f>SUM($Y$2:Y8)</f>
        <v>906808.04999999993</v>
      </c>
      <c r="AD8" s="36">
        <f>SUM($Z$2:Z8)</f>
        <v>3065046</v>
      </c>
      <c r="AE8" s="36">
        <f>SUM($AA$2:AA8)</f>
        <v>2782221.85</v>
      </c>
    </row>
    <row r="9" spans="1:31" s="36" customFormat="1" thickBot="1" x14ac:dyDescent="0.65">
      <c r="A9" s="37" t="s">
        <v>72</v>
      </c>
      <c r="B9" s="37" t="s">
        <v>78</v>
      </c>
      <c r="C9" s="32">
        <v>8</v>
      </c>
      <c r="D9" s="37">
        <v>75.349999999999994</v>
      </c>
      <c r="E9" s="37">
        <v>505</v>
      </c>
      <c r="F9" s="37">
        <v>90657</v>
      </c>
      <c r="G9" s="38">
        <v>1</v>
      </c>
      <c r="H9" s="38">
        <v>1</v>
      </c>
      <c r="I9" s="37">
        <v>17.64</v>
      </c>
      <c r="J9" s="37">
        <v>20</v>
      </c>
      <c r="K9" s="37">
        <v>5</v>
      </c>
      <c r="L9" s="37">
        <f t="shared" si="0"/>
        <v>6.7020570670205712</v>
      </c>
      <c r="M9" s="37">
        <f t="shared" si="1"/>
        <v>6382163.9205882344</v>
      </c>
      <c r="N9" s="39">
        <f t="shared" si="2"/>
        <v>6382163.9205882344</v>
      </c>
      <c r="O9" s="39" t="str">
        <f t="shared" si="3"/>
        <v>Include</v>
      </c>
      <c r="P9" s="39">
        <f t="shared" si="4"/>
        <v>45781785</v>
      </c>
      <c r="Q9" s="39">
        <f>SUM($P$2:P9)</f>
        <v>1599641405.5080001</v>
      </c>
      <c r="R9" s="39">
        <f t="shared" si="5"/>
        <v>45781785</v>
      </c>
      <c r="S9" s="39">
        <f>SUM($R$2:R9)</f>
        <v>1150865015.3817797</v>
      </c>
      <c r="T9" s="39">
        <f t="shared" si="6"/>
        <v>1599189.48</v>
      </c>
      <c r="U9" s="39">
        <f>SUM($T$2:T9)</f>
        <v>13060229.530000001</v>
      </c>
      <c r="V9" s="39">
        <f t="shared" si="7"/>
        <v>1599189.48</v>
      </c>
      <c r="W9" s="39">
        <f>SUM($V$2:V9)</f>
        <v>4367099.6859999998</v>
      </c>
      <c r="X9" s="39">
        <f t="shared" si="8"/>
        <v>1813140</v>
      </c>
      <c r="Y9" s="39">
        <f t="shared" si="9"/>
        <v>1813140</v>
      </c>
      <c r="Z9" s="39">
        <f t="shared" si="10"/>
        <v>453285</v>
      </c>
      <c r="AA9" s="39">
        <f t="shared" si="11"/>
        <v>453285</v>
      </c>
      <c r="AB9" s="39">
        <f>SUM($X$2:X9)</f>
        <v>2879973</v>
      </c>
      <c r="AC9" s="39">
        <f>SUM($Y$2:Y9)</f>
        <v>2719948.05</v>
      </c>
      <c r="AD9" s="39">
        <f>SUM($Z$2:Z9)</f>
        <v>3518331</v>
      </c>
      <c r="AE9" s="39">
        <f>SUM($AA$2:AA9)</f>
        <v>3235506.85</v>
      </c>
    </row>
    <row r="10" spans="1:31" s="36" customFormat="1" thickBot="1" x14ac:dyDescent="0.65">
      <c r="A10" s="32" t="s">
        <v>7</v>
      </c>
      <c r="B10" s="32" t="s">
        <v>21</v>
      </c>
      <c r="C10" s="32">
        <v>9</v>
      </c>
      <c r="D10" s="32">
        <v>1.92</v>
      </c>
      <c r="E10" s="32">
        <v>20.309999999999999</v>
      </c>
      <c r="F10" s="34">
        <v>1007295</v>
      </c>
      <c r="G10" s="35">
        <v>1</v>
      </c>
      <c r="H10" s="35">
        <v>0.85</v>
      </c>
      <c r="I10" s="32">
        <v>0.24</v>
      </c>
      <c r="J10" s="32">
        <v>0</v>
      </c>
      <c r="K10" s="32">
        <v>1</v>
      </c>
      <c r="L10" s="32">
        <f t="shared" si="0"/>
        <v>10.578125</v>
      </c>
      <c r="M10" s="32">
        <f t="shared" si="1"/>
        <v>1733436.1897058822</v>
      </c>
      <c r="N10" s="36">
        <f t="shared" si="2"/>
        <v>1473420.7612499997</v>
      </c>
      <c r="O10" s="36" t="str">
        <f t="shared" si="3"/>
        <v>Include</v>
      </c>
      <c r="P10" s="36">
        <f t="shared" si="4"/>
        <v>20458161.449999999</v>
      </c>
      <c r="Q10" s="36">
        <f>SUM($P$2:P10)</f>
        <v>1620099566.9580002</v>
      </c>
      <c r="R10" s="36">
        <f t="shared" si="5"/>
        <v>17389437.232499998</v>
      </c>
      <c r="S10" s="36">
        <f>SUM($R$2:R10)</f>
        <v>1168254452.6142797</v>
      </c>
      <c r="T10" s="36">
        <f t="shared" si="6"/>
        <v>241750.8</v>
      </c>
      <c r="U10" s="36">
        <f>SUM($T$2:T10)</f>
        <v>13301980.330000002</v>
      </c>
      <c r="V10" s="36">
        <f t="shared" si="7"/>
        <v>205488.18</v>
      </c>
      <c r="W10" s="36">
        <f>SUM($V$2:V10)</f>
        <v>4572587.8659999995</v>
      </c>
      <c r="X10" s="36">
        <f t="shared" si="8"/>
        <v>0</v>
      </c>
      <c r="Y10" s="36">
        <f t="shared" si="9"/>
        <v>0</v>
      </c>
      <c r="Z10" s="36">
        <f t="shared" si="10"/>
        <v>1007295</v>
      </c>
      <c r="AA10" s="36">
        <f t="shared" si="11"/>
        <v>856200.75</v>
      </c>
      <c r="AB10" s="36">
        <f>SUM($X$2:X10)</f>
        <v>2879973</v>
      </c>
      <c r="AC10" s="36">
        <f>SUM($Y$2:Y10)</f>
        <v>2719948.05</v>
      </c>
      <c r="AD10" s="36">
        <f>SUM($Z$2:Z10)</f>
        <v>4525626</v>
      </c>
      <c r="AE10" s="36">
        <f>SUM($AA$2:AA10)</f>
        <v>4091707.6</v>
      </c>
    </row>
    <row r="11" spans="1:31" s="36" customFormat="1" thickBot="1" x14ac:dyDescent="0.65">
      <c r="A11" s="32" t="s">
        <v>49</v>
      </c>
      <c r="B11" s="32" t="s">
        <v>55</v>
      </c>
      <c r="C11" s="32">
        <v>10</v>
      </c>
      <c r="D11" s="32">
        <v>17.815000000000001</v>
      </c>
      <c r="E11" s="32">
        <v>348.9</v>
      </c>
      <c r="F11" s="34">
        <v>1676971</v>
      </c>
      <c r="G11" s="35">
        <v>1</v>
      </c>
      <c r="H11" s="35">
        <v>0.7</v>
      </c>
      <c r="I11" s="32">
        <v>3.91</v>
      </c>
      <c r="J11" s="32">
        <v>5</v>
      </c>
      <c r="K11" s="32">
        <v>10</v>
      </c>
      <c r="L11" s="32">
        <f t="shared" si="0"/>
        <v>19.584619702497893</v>
      </c>
      <c r="M11" s="32">
        <f t="shared" si="1"/>
        <v>24139011.091470592</v>
      </c>
      <c r="N11" s="36">
        <f t="shared" si="2"/>
        <v>16897307.764029413</v>
      </c>
      <c r="O11" s="36" t="str">
        <f t="shared" si="3"/>
        <v>Include</v>
      </c>
      <c r="P11" s="36">
        <f t="shared" si="4"/>
        <v>585095181.89999998</v>
      </c>
      <c r="Q11" s="36">
        <f>SUM($P$2:P11)</f>
        <v>2205194748.8580003</v>
      </c>
      <c r="R11" s="36">
        <f t="shared" si="5"/>
        <v>409566627.32999998</v>
      </c>
      <c r="S11" s="36">
        <f>SUM($R$2:R11)</f>
        <v>1577821079.9442797</v>
      </c>
      <c r="T11" s="36">
        <f t="shared" si="6"/>
        <v>6556956.6100000003</v>
      </c>
      <c r="U11" s="36">
        <f>SUM($T$2:T11)</f>
        <v>19858936.940000001</v>
      </c>
      <c r="V11" s="36">
        <f t="shared" si="7"/>
        <v>4589869.6270000003</v>
      </c>
      <c r="W11" s="36">
        <f>SUM($V$2:V11)</f>
        <v>9162457.4930000007</v>
      </c>
      <c r="X11" s="36">
        <f t="shared" si="8"/>
        <v>8384855</v>
      </c>
      <c r="Y11" s="36">
        <f t="shared" si="9"/>
        <v>5869398.5</v>
      </c>
      <c r="Z11" s="36">
        <f t="shared" si="10"/>
        <v>16769710</v>
      </c>
      <c r="AA11" s="36">
        <f t="shared" si="11"/>
        <v>11738797</v>
      </c>
      <c r="AB11" s="36">
        <f>SUM($X$2:X11)</f>
        <v>11264828</v>
      </c>
      <c r="AC11" s="36">
        <f>SUM($Y$2:Y11)</f>
        <v>8589346.5500000007</v>
      </c>
      <c r="AD11" s="36">
        <f>SUM($Z$2:Z11)</f>
        <v>21295336</v>
      </c>
      <c r="AE11" s="36">
        <f>SUM($AA$2:AA11)</f>
        <v>15830504.6</v>
      </c>
    </row>
    <row r="12" spans="1:31" s="36" customFormat="1" thickBot="1" x14ac:dyDescent="0.65">
      <c r="A12" s="32" t="s">
        <v>7</v>
      </c>
      <c r="B12" s="32" t="s">
        <v>15</v>
      </c>
      <c r="C12" s="32">
        <v>11</v>
      </c>
      <c r="D12" s="32">
        <v>0.13100000000000001</v>
      </c>
      <c r="E12" s="32">
        <v>2.97</v>
      </c>
      <c r="F12" s="34">
        <v>1007295</v>
      </c>
      <c r="G12" s="35">
        <v>0.02</v>
      </c>
      <c r="H12" s="35">
        <v>0.42</v>
      </c>
      <c r="I12" s="32">
        <v>9.34</v>
      </c>
      <c r="J12" s="32">
        <v>60</v>
      </c>
      <c r="K12" s="32">
        <v>152</v>
      </c>
      <c r="L12" s="32">
        <f t="shared" si="0"/>
        <v>22.671755725190842</v>
      </c>
      <c r="M12" s="32">
        <f t="shared" si="1"/>
        <v>2052.511694117647</v>
      </c>
      <c r="N12" s="36">
        <f t="shared" si="2"/>
        <v>862.0549115294117</v>
      </c>
      <c r="O12" s="36" t="str">
        <f t="shared" si="3"/>
        <v>Include</v>
      </c>
      <c r="P12" s="36">
        <f t="shared" si="4"/>
        <v>59833.323000000011</v>
      </c>
      <c r="Q12" s="36">
        <f>SUM($P$2:P12)</f>
        <v>2205254582.1810002</v>
      </c>
      <c r="R12" s="36">
        <f t="shared" si="5"/>
        <v>25129.995660000004</v>
      </c>
      <c r="S12" s="36">
        <f>SUM($R$2:R12)</f>
        <v>1577846209.9399397</v>
      </c>
      <c r="T12" s="36">
        <f t="shared" si="6"/>
        <v>188162.70600000001</v>
      </c>
      <c r="U12" s="36">
        <f>SUM($T$2:T12)</f>
        <v>20047099.646000002</v>
      </c>
      <c r="V12" s="36">
        <f t="shared" si="7"/>
        <v>79028.336519999997</v>
      </c>
      <c r="W12" s="36">
        <f>SUM($V$2:V12)</f>
        <v>9241485.8295200001</v>
      </c>
      <c r="X12" s="36">
        <f t="shared" si="8"/>
        <v>1208754</v>
      </c>
      <c r="Y12" s="36">
        <f t="shared" si="9"/>
        <v>507676.68</v>
      </c>
      <c r="Z12" s="36">
        <f t="shared" si="10"/>
        <v>3062176.8000000003</v>
      </c>
      <c r="AA12" s="36">
        <f t="shared" si="11"/>
        <v>1286114.2560000001</v>
      </c>
      <c r="AB12" s="36">
        <f>SUM($X$2:X12)</f>
        <v>12473582</v>
      </c>
      <c r="AC12" s="36">
        <f>SUM($Y$2:Y12)</f>
        <v>9097023.2300000004</v>
      </c>
      <c r="AD12" s="36">
        <f>SUM($Z$2:Z12)</f>
        <v>24357512.800000001</v>
      </c>
      <c r="AE12" s="36">
        <f>SUM($AA$2:AA12)</f>
        <v>17116618.855999999</v>
      </c>
    </row>
    <row r="13" spans="1:31" s="36" customFormat="1" thickBot="1" x14ac:dyDescent="0.65">
      <c r="A13" s="32" t="s">
        <v>44</v>
      </c>
      <c r="B13" s="32" t="s">
        <v>48</v>
      </c>
      <c r="C13" s="32">
        <v>12</v>
      </c>
      <c r="D13" s="32">
        <v>7.8E-2</v>
      </c>
      <c r="E13" s="32">
        <v>1.81</v>
      </c>
      <c r="F13" s="34">
        <v>18633011</v>
      </c>
      <c r="G13" s="35">
        <v>0.15</v>
      </c>
      <c r="H13" s="35">
        <v>1</v>
      </c>
      <c r="I13" s="32">
        <v>2.8</v>
      </c>
      <c r="J13" s="32">
        <v>9.5</v>
      </c>
      <c r="K13" s="32">
        <v>5</v>
      </c>
      <c r="L13" s="32">
        <f t="shared" si="0"/>
        <v>23.205128205128204</v>
      </c>
      <c r="M13" s="32">
        <f t="shared" si="1"/>
        <v>168409.53765588233</v>
      </c>
      <c r="N13" s="36">
        <f t="shared" si="2"/>
        <v>168409.53765588233</v>
      </c>
      <c r="O13" s="36" t="str">
        <f t="shared" si="3"/>
        <v>Include</v>
      </c>
      <c r="P13" s="36">
        <f t="shared" si="4"/>
        <v>5058862.4865000006</v>
      </c>
      <c r="Q13" s="36">
        <f>SUM($P$2:P13)</f>
        <v>2210313444.6675</v>
      </c>
      <c r="R13" s="36">
        <f t="shared" si="5"/>
        <v>5058862.4865000006</v>
      </c>
      <c r="S13" s="36">
        <f>SUM($R$2:R13)</f>
        <v>1582905072.4264398</v>
      </c>
      <c r="T13" s="36">
        <f t="shared" si="6"/>
        <v>7825864.6199999992</v>
      </c>
      <c r="U13" s="36">
        <f>SUM($T$2:T13)</f>
        <v>27872964.266000003</v>
      </c>
      <c r="V13" s="36">
        <f t="shared" si="7"/>
        <v>7825864.6199999992</v>
      </c>
      <c r="W13" s="36">
        <f>SUM($V$2:V13)</f>
        <v>17067350.449519999</v>
      </c>
      <c r="X13" s="36">
        <f t="shared" si="8"/>
        <v>26552040.675000001</v>
      </c>
      <c r="Y13" s="36">
        <f t="shared" si="9"/>
        <v>26552040.675000001</v>
      </c>
      <c r="Z13" s="36">
        <f t="shared" si="10"/>
        <v>13974758.25</v>
      </c>
      <c r="AA13" s="36">
        <f t="shared" si="11"/>
        <v>13974758.25</v>
      </c>
      <c r="AB13" s="36">
        <f>SUM($X$2:X13)</f>
        <v>39025622.674999997</v>
      </c>
      <c r="AC13" s="36">
        <f>SUM($Y$2:Y13)</f>
        <v>35649063.905000001</v>
      </c>
      <c r="AD13" s="36">
        <f>SUM($Z$2:Z13)</f>
        <v>38332271.049999997</v>
      </c>
      <c r="AE13" s="36">
        <f>SUM($AA$2:AA13)</f>
        <v>31091377.105999999</v>
      </c>
    </row>
    <row r="14" spans="1:31" s="36" customFormat="1" thickBot="1" x14ac:dyDescent="0.65">
      <c r="A14" s="32" t="s">
        <v>7</v>
      </c>
      <c r="B14" s="32" t="s">
        <v>11</v>
      </c>
      <c r="C14" s="32">
        <v>13</v>
      </c>
      <c r="D14" s="32">
        <v>3.0680000000000001</v>
      </c>
      <c r="E14" s="32">
        <v>76.510000000000005</v>
      </c>
      <c r="F14" s="34">
        <v>1007295</v>
      </c>
      <c r="G14" s="35">
        <v>0.85</v>
      </c>
      <c r="H14" s="35">
        <v>0.76</v>
      </c>
      <c r="I14" s="32">
        <v>2.48</v>
      </c>
      <c r="J14" s="32">
        <v>0</v>
      </c>
      <c r="K14" s="32">
        <v>135.69999999999999</v>
      </c>
      <c r="L14" s="32">
        <f t="shared" si="0"/>
        <v>24.938070404172102</v>
      </c>
      <c r="M14" s="32">
        <f t="shared" si="1"/>
        <v>1984589.3972500002</v>
      </c>
      <c r="N14" s="36">
        <f t="shared" si="2"/>
        <v>1508287.9419100001</v>
      </c>
      <c r="O14" s="36" t="str">
        <f t="shared" si="3"/>
        <v>Include</v>
      </c>
      <c r="P14" s="36">
        <f t="shared" si="4"/>
        <v>65507919.3825</v>
      </c>
      <c r="Q14" s="36">
        <f>SUM($P$2:P14)</f>
        <v>2275821364.0500002</v>
      </c>
      <c r="R14" s="36">
        <f t="shared" si="5"/>
        <v>49786018.730700001</v>
      </c>
      <c r="S14" s="36">
        <f>SUM($R$2:R14)</f>
        <v>1632691091.1571398</v>
      </c>
      <c r="T14" s="36">
        <f t="shared" si="6"/>
        <v>2123377.86</v>
      </c>
      <c r="U14" s="36">
        <f>SUM($T$2:T14)</f>
        <v>29996342.126000002</v>
      </c>
      <c r="V14" s="36">
        <f t="shared" si="7"/>
        <v>1613767.1736000001</v>
      </c>
      <c r="W14" s="36">
        <f>SUM($V$2:V14)</f>
        <v>18681117.623119999</v>
      </c>
      <c r="X14" s="36">
        <f t="shared" si="8"/>
        <v>0</v>
      </c>
      <c r="Y14" s="36">
        <f t="shared" si="9"/>
        <v>0</v>
      </c>
      <c r="Z14" s="36">
        <f t="shared" si="10"/>
        <v>116186441.77499999</v>
      </c>
      <c r="AA14" s="36">
        <f t="shared" si="11"/>
        <v>88301695.748999998</v>
      </c>
      <c r="AB14" s="36">
        <f>SUM($X$2:X14)</f>
        <v>39025622.674999997</v>
      </c>
      <c r="AC14" s="36">
        <f>SUM($Y$2:Y14)</f>
        <v>35649063.905000001</v>
      </c>
      <c r="AD14" s="36">
        <f>SUM($Z$2:Z14)</f>
        <v>154518712.82499999</v>
      </c>
      <c r="AE14" s="36">
        <f>SUM($AA$2:AA14)</f>
        <v>119393072.85499999</v>
      </c>
    </row>
    <row r="15" spans="1:31" s="36" customFormat="1" thickBot="1" x14ac:dyDescent="0.65">
      <c r="A15" s="32" t="s">
        <v>44</v>
      </c>
      <c r="B15" s="32" t="s">
        <v>47</v>
      </c>
      <c r="C15" s="32">
        <v>14</v>
      </c>
      <c r="D15" s="32">
        <v>6.0000000000000001E-3</v>
      </c>
      <c r="E15" s="32">
        <v>0.15</v>
      </c>
      <c r="F15" s="34">
        <v>1007295</v>
      </c>
      <c r="G15" s="35">
        <v>1</v>
      </c>
      <c r="H15" s="35">
        <v>0.7</v>
      </c>
      <c r="I15" s="32">
        <v>3.29</v>
      </c>
      <c r="J15" s="32">
        <v>1</v>
      </c>
      <c r="K15" s="32">
        <v>15</v>
      </c>
      <c r="L15" s="32">
        <f t="shared" si="0"/>
        <v>25</v>
      </c>
      <c r="M15" s="32">
        <f t="shared" si="1"/>
        <v>4562.4538235294121</v>
      </c>
      <c r="N15" s="36">
        <f t="shared" si="2"/>
        <v>3193.7176764705882</v>
      </c>
      <c r="O15" s="36" t="str">
        <f t="shared" si="3"/>
        <v>Include</v>
      </c>
      <c r="P15" s="36">
        <f t="shared" si="4"/>
        <v>151094.25</v>
      </c>
      <c r="Q15" s="36">
        <f>SUM($P$2:P15)</f>
        <v>2275972458.3000002</v>
      </c>
      <c r="R15" s="36">
        <f t="shared" si="5"/>
        <v>105765.97499999999</v>
      </c>
      <c r="S15" s="36">
        <f>SUM($R$2:R15)</f>
        <v>1632796857.1321397</v>
      </c>
      <c r="T15" s="36">
        <f t="shared" si="6"/>
        <v>3314000.55</v>
      </c>
      <c r="U15" s="36">
        <f>SUM($T$2:T15)</f>
        <v>33310342.676000003</v>
      </c>
      <c r="V15" s="36">
        <f t="shared" si="7"/>
        <v>2319800.3850000002</v>
      </c>
      <c r="W15" s="36">
        <f>SUM($V$2:V15)</f>
        <v>21000918.00812</v>
      </c>
      <c r="X15" s="36">
        <f t="shared" si="8"/>
        <v>1007295</v>
      </c>
      <c r="Y15" s="36">
        <f t="shared" si="9"/>
        <v>705106.5</v>
      </c>
      <c r="Z15" s="36">
        <f t="shared" si="10"/>
        <v>15109425</v>
      </c>
      <c r="AA15" s="36">
        <f t="shared" si="11"/>
        <v>10576597.5</v>
      </c>
      <c r="AB15" s="36">
        <f>SUM($X$2:X15)</f>
        <v>40032917.674999997</v>
      </c>
      <c r="AC15" s="36">
        <f>SUM($Y$2:Y15)</f>
        <v>36354170.405000001</v>
      </c>
      <c r="AD15" s="36">
        <f>SUM($Z$2:Z15)</f>
        <v>169628137.82499999</v>
      </c>
      <c r="AE15" s="36">
        <f>SUM($AA$2:AA15)</f>
        <v>129969670.35499999</v>
      </c>
    </row>
    <row r="16" spans="1:31" s="36" customFormat="1" thickBot="1" x14ac:dyDescent="0.65">
      <c r="A16" s="32" t="s">
        <v>7</v>
      </c>
      <c r="B16" s="32" t="s">
        <v>10</v>
      </c>
      <c r="C16" s="32">
        <v>15</v>
      </c>
      <c r="D16" s="32">
        <v>1.641</v>
      </c>
      <c r="E16" s="32">
        <v>46.95</v>
      </c>
      <c r="F16" s="34">
        <v>1007295</v>
      </c>
      <c r="G16" s="35">
        <v>1</v>
      </c>
      <c r="H16" s="35">
        <v>1</v>
      </c>
      <c r="I16" s="32">
        <v>42.8</v>
      </c>
      <c r="J16" s="32">
        <v>3</v>
      </c>
      <c r="K16" s="32">
        <v>60</v>
      </c>
      <c r="L16" s="32">
        <f t="shared" si="0"/>
        <v>28.610603290676419</v>
      </c>
      <c r="M16" s="32">
        <f t="shared" si="1"/>
        <v>1189319.1317647058</v>
      </c>
      <c r="N16" s="36">
        <f t="shared" si="2"/>
        <v>1189319.1317647058</v>
      </c>
      <c r="O16" s="36" t="str">
        <f t="shared" si="3"/>
        <v>Include</v>
      </c>
      <c r="P16" s="36">
        <f t="shared" si="4"/>
        <v>47292500.25</v>
      </c>
      <c r="Q16" s="36">
        <f>SUM($P$2:P16)</f>
        <v>2323264958.5500002</v>
      </c>
      <c r="R16" s="36">
        <f t="shared" si="5"/>
        <v>47292500.25</v>
      </c>
      <c r="S16" s="36">
        <f>SUM($R$2:R16)</f>
        <v>1680089357.3821397</v>
      </c>
      <c r="T16" s="36">
        <f t="shared" si="6"/>
        <v>43112226</v>
      </c>
      <c r="U16" s="36">
        <f>SUM($T$2:T16)</f>
        <v>76422568.675999999</v>
      </c>
      <c r="V16" s="36">
        <f t="shared" si="7"/>
        <v>43112226</v>
      </c>
      <c r="W16" s="36">
        <f>SUM($V$2:V16)</f>
        <v>64113144.00812</v>
      </c>
      <c r="X16" s="36">
        <f t="shared" si="8"/>
        <v>3021885</v>
      </c>
      <c r="Y16" s="36">
        <f t="shared" si="9"/>
        <v>3021885</v>
      </c>
      <c r="Z16" s="36">
        <f t="shared" si="10"/>
        <v>60437700</v>
      </c>
      <c r="AA16" s="36">
        <f t="shared" si="11"/>
        <v>60437700</v>
      </c>
      <c r="AB16" s="36">
        <f>SUM($X$2:X16)</f>
        <v>43054802.674999997</v>
      </c>
      <c r="AC16" s="36">
        <f>SUM($Y$2:Y16)</f>
        <v>39376055.405000001</v>
      </c>
      <c r="AD16" s="36">
        <f>SUM($Z$2:Z16)</f>
        <v>230065837.82499999</v>
      </c>
      <c r="AE16" s="36">
        <f>SUM($AA$2:AA16)</f>
        <v>190407370.35499999</v>
      </c>
    </row>
    <row r="17" spans="1:31" s="36" customFormat="1" thickBot="1" x14ac:dyDescent="0.65">
      <c r="A17" s="32" t="s">
        <v>63</v>
      </c>
      <c r="B17" s="32" t="s">
        <v>70</v>
      </c>
      <c r="C17" s="32">
        <v>16</v>
      </c>
      <c r="D17" s="32">
        <v>6.1859999999999999</v>
      </c>
      <c r="E17" s="32">
        <v>182.52</v>
      </c>
      <c r="F17" s="34">
        <v>18633011</v>
      </c>
      <c r="G17" s="35">
        <v>0</v>
      </c>
      <c r="H17" s="35">
        <v>0.5</v>
      </c>
      <c r="I17" s="32">
        <v>100.68</v>
      </c>
      <c r="J17" s="32">
        <v>362</v>
      </c>
      <c r="K17" s="32">
        <v>172</v>
      </c>
      <c r="L17" s="32">
        <f t="shared" si="0"/>
        <v>29.505334626576143</v>
      </c>
      <c r="M17" s="32">
        <f t="shared" si="1"/>
        <v>0</v>
      </c>
      <c r="N17" s="36">
        <f t="shared" si="2"/>
        <v>0</v>
      </c>
      <c r="O17" s="36" t="str">
        <f t="shared" si="3"/>
        <v>Include</v>
      </c>
      <c r="P17" s="36">
        <f t="shared" si="4"/>
        <v>0</v>
      </c>
      <c r="Q17" s="36">
        <f>SUM($P$2:P17)</f>
        <v>2323264958.5500002</v>
      </c>
      <c r="R17" s="36">
        <f t="shared" si="5"/>
        <v>0</v>
      </c>
      <c r="S17" s="36">
        <f>SUM($R$2:R17)</f>
        <v>1680089357.3821397</v>
      </c>
      <c r="T17" s="36">
        <f t="shared" si="6"/>
        <v>0</v>
      </c>
      <c r="U17" s="36">
        <f>SUM($T$2:T17)</f>
        <v>76422568.675999999</v>
      </c>
      <c r="V17" s="36">
        <f t="shared" si="7"/>
        <v>0</v>
      </c>
      <c r="W17" s="36">
        <f>SUM($V$2:V17)</f>
        <v>64113144.00812</v>
      </c>
      <c r="X17" s="36">
        <f t="shared" si="8"/>
        <v>0</v>
      </c>
      <c r="Y17" s="36">
        <f t="shared" si="9"/>
        <v>0</v>
      </c>
      <c r="Z17" s="36">
        <f t="shared" si="10"/>
        <v>0</v>
      </c>
      <c r="AA17" s="36">
        <f t="shared" si="11"/>
        <v>0</v>
      </c>
      <c r="AB17" s="36">
        <f>SUM($X$2:X17)</f>
        <v>43054802.674999997</v>
      </c>
      <c r="AC17" s="36">
        <f>SUM($Y$2:Y17)</f>
        <v>39376055.405000001</v>
      </c>
      <c r="AD17" s="36">
        <f>SUM($Z$2:Z17)</f>
        <v>230065837.82499999</v>
      </c>
      <c r="AE17" s="36">
        <f>SUM($AA$2:AA17)</f>
        <v>190407370.35499999</v>
      </c>
    </row>
    <row r="18" spans="1:31" s="36" customFormat="1" thickBot="1" x14ac:dyDescent="0.65">
      <c r="A18" s="32" t="s">
        <v>7</v>
      </c>
      <c r="B18" s="32" t="s">
        <v>17</v>
      </c>
      <c r="C18" s="32">
        <v>17</v>
      </c>
      <c r="D18" s="32">
        <v>223.33500000000001</v>
      </c>
      <c r="E18" s="32">
        <v>8136.64</v>
      </c>
      <c r="F18" s="34">
        <v>658125</v>
      </c>
      <c r="G18" s="35">
        <v>0.01</v>
      </c>
      <c r="H18" s="35">
        <v>0.73</v>
      </c>
      <c r="I18" s="32">
        <v>0.42</v>
      </c>
      <c r="J18" s="32">
        <v>0.5</v>
      </c>
      <c r="K18" s="32">
        <v>3.5</v>
      </c>
      <c r="L18" s="32">
        <f t="shared" si="0"/>
        <v>36.432444533996012</v>
      </c>
      <c r="M18" s="32">
        <f t="shared" si="1"/>
        <v>944830.70404411759</v>
      </c>
      <c r="N18" s="36">
        <f t="shared" si="2"/>
        <v>689726.4139522058</v>
      </c>
      <c r="O18" s="36" t="str">
        <f t="shared" si="3"/>
        <v>Include</v>
      </c>
      <c r="P18" s="36">
        <f t="shared" si="4"/>
        <v>53549262</v>
      </c>
      <c r="Q18" s="36">
        <f>SUM($P$2:P18)</f>
        <v>2376814220.5500002</v>
      </c>
      <c r="R18" s="36">
        <f t="shared" si="5"/>
        <v>39090961.259999998</v>
      </c>
      <c r="S18" s="36">
        <f>SUM($R$2:R18)</f>
        <v>1719180318.6421397</v>
      </c>
      <c r="T18" s="36">
        <f t="shared" si="6"/>
        <v>2764.125</v>
      </c>
      <c r="U18" s="36">
        <f>SUM($T$2:T18)</f>
        <v>76425332.800999999</v>
      </c>
      <c r="V18" s="36">
        <f t="shared" si="7"/>
        <v>2017.81125</v>
      </c>
      <c r="W18" s="36">
        <f>SUM($V$2:V18)</f>
        <v>64115161.819370002</v>
      </c>
      <c r="X18" s="36">
        <f t="shared" si="8"/>
        <v>3290.625</v>
      </c>
      <c r="Y18" s="36">
        <f t="shared" si="9"/>
        <v>2402.15625</v>
      </c>
      <c r="Z18" s="36">
        <f t="shared" si="10"/>
        <v>23034.375</v>
      </c>
      <c r="AA18" s="36">
        <f t="shared" si="11"/>
        <v>16815.09375</v>
      </c>
      <c r="AB18" s="36">
        <f>SUM($X$2:X18)</f>
        <v>43058093.299999997</v>
      </c>
      <c r="AC18" s="36">
        <f>SUM($Y$2:Y18)</f>
        <v>39378457.561250001</v>
      </c>
      <c r="AD18" s="36">
        <f>SUM($Z$2:Z18)</f>
        <v>230088872.19999999</v>
      </c>
      <c r="AE18" s="36">
        <f>SUM($AA$2:AA18)</f>
        <v>190424185.44874999</v>
      </c>
    </row>
    <row r="19" spans="1:31" s="36" customFormat="1" thickBot="1" x14ac:dyDescent="0.65">
      <c r="A19" s="32" t="s">
        <v>7</v>
      </c>
      <c r="B19" s="32" t="s">
        <v>14</v>
      </c>
      <c r="C19" s="32">
        <v>18</v>
      </c>
      <c r="D19" s="32">
        <v>443.745</v>
      </c>
      <c r="E19" s="32">
        <v>16665.72</v>
      </c>
      <c r="F19" s="34">
        <v>1007295</v>
      </c>
      <c r="G19" s="35">
        <v>0.1</v>
      </c>
      <c r="H19" s="35">
        <v>1</v>
      </c>
      <c r="I19" s="32">
        <v>22.58</v>
      </c>
      <c r="J19" s="32">
        <v>30</v>
      </c>
      <c r="K19" s="32">
        <v>60</v>
      </c>
      <c r="L19" s="32">
        <f t="shared" si="0"/>
        <v>37.556975289862422</v>
      </c>
      <c r="M19" s="32">
        <f t="shared" si="1"/>
        <v>28240078.225147065</v>
      </c>
      <c r="N19" s="36">
        <f t="shared" si="2"/>
        <v>28240078.225147065</v>
      </c>
      <c r="O19" s="36" t="str">
        <f t="shared" si="3"/>
        <v>Include</v>
      </c>
      <c r="P19" s="36">
        <f t="shared" si="4"/>
        <v>1678729642.7400002</v>
      </c>
      <c r="Q19" s="36">
        <f>SUM($P$2:P19)</f>
        <v>4055543863.2900004</v>
      </c>
      <c r="R19" s="36">
        <f t="shared" si="5"/>
        <v>1678729642.7400002</v>
      </c>
      <c r="S19" s="36">
        <f>SUM($R$2:R19)</f>
        <v>3397909961.3821402</v>
      </c>
      <c r="T19" s="36">
        <f t="shared" si="6"/>
        <v>2274472.11</v>
      </c>
      <c r="U19" s="36">
        <f>SUM($T$2:T19)</f>
        <v>78699804.910999998</v>
      </c>
      <c r="V19" s="36">
        <f t="shared" si="7"/>
        <v>2274472.11</v>
      </c>
      <c r="W19" s="36">
        <f>SUM($V$2:V19)</f>
        <v>66389633.929370001</v>
      </c>
      <c r="X19" s="36">
        <f t="shared" si="8"/>
        <v>3021885</v>
      </c>
      <c r="Y19" s="36">
        <f t="shared" si="9"/>
        <v>3021885</v>
      </c>
      <c r="Z19" s="36">
        <f t="shared" si="10"/>
        <v>6043770</v>
      </c>
      <c r="AA19" s="36">
        <f t="shared" si="11"/>
        <v>6043770</v>
      </c>
      <c r="AB19" s="36">
        <f>SUM($X$2:X19)</f>
        <v>46079978.299999997</v>
      </c>
      <c r="AC19" s="36">
        <f>SUM($Y$2:Y19)</f>
        <v>42400342.561250001</v>
      </c>
      <c r="AD19" s="36">
        <f>SUM($Z$2:Z19)</f>
        <v>236132642.19999999</v>
      </c>
      <c r="AE19" s="36">
        <f>SUM($AA$2:AA19)</f>
        <v>196467955.44874999</v>
      </c>
    </row>
    <row r="20" spans="1:31" s="36" customFormat="1" thickBot="1" x14ac:dyDescent="0.65">
      <c r="A20" s="32" t="s">
        <v>7</v>
      </c>
      <c r="B20" s="32" t="s">
        <v>12</v>
      </c>
      <c r="C20" s="32">
        <v>19</v>
      </c>
      <c r="D20" s="32">
        <v>9.7330000000000005</v>
      </c>
      <c r="E20" s="32">
        <v>365.79</v>
      </c>
      <c r="F20" s="34">
        <v>1007295</v>
      </c>
      <c r="G20" s="35">
        <v>0.01</v>
      </c>
      <c r="H20" s="35">
        <v>0.92</v>
      </c>
      <c r="I20" s="32">
        <v>69.19</v>
      </c>
      <c r="J20" s="32">
        <v>45</v>
      </c>
      <c r="K20" s="32">
        <v>100</v>
      </c>
      <c r="L20" s="32">
        <f t="shared" si="0"/>
        <v>37.582451453816908</v>
      </c>
      <c r="M20" s="32">
        <f t="shared" si="1"/>
        <v>61916.646070588242</v>
      </c>
      <c r="N20" s="36">
        <f t="shared" si="2"/>
        <v>56963.314384941186</v>
      </c>
      <c r="O20" s="36" t="str">
        <f t="shared" si="3"/>
        <v>Include</v>
      </c>
      <c r="P20" s="36">
        <f t="shared" si="4"/>
        <v>3684584.3805</v>
      </c>
      <c r="Q20" s="36">
        <f>SUM($P$2:P20)</f>
        <v>4059228447.6705003</v>
      </c>
      <c r="R20" s="36">
        <f t="shared" si="5"/>
        <v>3389817.6300600003</v>
      </c>
      <c r="S20" s="36">
        <f>SUM($R$2:R20)</f>
        <v>3401299779.0122004</v>
      </c>
      <c r="T20" s="36">
        <f t="shared" si="6"/>
        <v>696947.4105</v>
      </c>
      <c r="U20" s="36">
        <f>SUM($T$2:T20)</f>
        <v>79396752.321500003</v>
      </c>
      <c r="V20" s="36">
        <f t="shared" si="7"/>
        <v>641191.61766000011</v>
      </c>
      <c r="W20" s="36">
        <f>SUM($V$2:V20)</f>
        <v>67030825.547030002</v>
      </c>
      <c r="X20" s="36">
        <f t="shared" si="8"/>
        <v>453282.75000000006</v>
      </c>
      <c r="Y20" s="36">
        <f t="shared" si="9"/>
        <v>417020.13000000006</v>
      </c>
      <c r="Z20" s="36">
        <f t="shared" si="10"/>
        <v>1007295.0000000001</v>
      </c>
      <c r="AA20" s="36">
        <f t="shared" si="11"/>
        <v>926711.40000000014</v>
      </c>
      <c r="AB20" s="36">
        <f>SUM($X$2:X20)</f>
        <v>46533261.049999997</v>
      </c>
      <c r="AC20" s="36">
        <f>SUM($Y$2:Y20)</f>
        <v>42817362.691250004</v>
      </c>
      <c r="AD20" s="36">
        <f>SUM($Z$2:Z20)</f>
        <v>237139937.19999999</v>
      </c>
      <c r="AE20" s="36">
        <f>SUM($AA$2:AA20)</f>
        <v>197394666.84875</v>
      </c>
    </row>
    <row r="21" spans="1:31" s="36" customFormat="1" thickBot="1" x14ac:dyDescent="0.65">
      <c r="A21" s="32" t="s">
        <v>49</v>
      </c>
      <c r="B21" s="32" t="s">
        <v>54</v>
      </c>
      <c r="C21" s="32">
        <v>20</v>
      </c>
      <c r="D21" s="32">
        <v>8.6660000000000004</v>
      </c>
      <c r="E21" s="32">
        <v>372.12</v>
      </c>
      <c r="F21" s="34">
        <v>90657</v>
      </c>
      <c r="G21" s="35">
        <v>1</v>
      </c>
      <c r="H21" s="35">
        <v>0.99</v>
      </c>
      <c r="I21" s="32">
        <v>24.15</v>
      </c>
      <c r="J21" s="32">
        <v>6</v>
      </c>
      <c r="K21" s="32">
        <v>20</v>
      </c>
      <c r="L21" s="32">
        <f t="shared" si="0"/>
        <v>42.940226171243943</v>
      </c>
      <c r="M21" s="32">
        <f t="shared" si="1"/>
        <v>454895.4949411765</v>
      </c>
      <c r="N21" s="36">
        <f t="shared" si="2"/>
        <v>450346.5399917647</v>
      </c>
      <c r="O21" s="36" t="str">
        <f t="shared" si="3"/>
        <v>Include</v>
      </c>
      <c r="P21" s="36">
        <f t="shared" si="4"/>
        <v>33735282.840000004</v>
      </c>
      <c r="Q21" s="36">
        <f>SUM($P$2:P21)</f>
        <v>4092963730.5105004</v>
      </c>
      <c r="R21" s="36">
        <f t="shared" si="5"/>
        <v>33397930.011600003</v>
      </c>
      <c r="S21" s="36">
        <f>SUM($R$2:R21)</f>
        <v>3434697709.0238004</v>
      </c>
      <c r="T21" s="36">
        <f t="shared" si="6"/>
        <v>2189366.5499999998</v>
      </c>
      <c r="U21" s="36">
        <f>SUM($T$2:T21)</f>
        <v>81586118.8715</v>
      </c>
      <c r="V21" s="36">
        <f t="shared" si="7"/>
        <v>2167472.8844999997</v>
      </c>
      <c r="W21" s="36">
        <f>SUM($V$2:V21)</f>
        <v>69198298.431529999</v>
      </c>
      <c r="X21" s="36">
        <f t="shared" si="8"/>
        <v>543942</v>
      </c>
      <c r="Y21" s="36">
        <f t="shared" si="9"/>
        <v>538502.57999999996</v>
      </c>
      <c r="Z21" s="36">
        <f t="shared" si="10"/>
        <v>1813140</v>
      </c>
      <c r="AA21" s="36">
        <f t="shared" si="11"/>
        <v>1795008.5999999999</v>
      </c>
      <c r="AB21" s="36">
        <f>SUM($X$2:X21)</f>
        <v>47077203.049999997</v>
      </c>
      <c r="AC21" s="36">
        <f>SUM($Y$2:Y21)</f>
        <v>43355865.271250002</v>
      </c>
      <c r="AD21" s="36">
        <f>SUM($Z$2:Z21)</f>
        <v>238953077.19999999</v>
      </c>
      <c r="AE21" s="36">
        <f>SUM($AA$2:AA21)</f>
        <v>199189675.44874999</v>
      </c>
    </row>
    <row r="22" spans="1:31" s="36" customFormat="1" thickBot="1" x14ac:dyDescent="0.65">
      <c r="A22" s="32" t="s">
        <v>7</v>
      </c>
      <c r="B22" s="32" t="s">
        <v>8</v>
      </c>
      <c r="C22" s="32">
        <v>21</v>
      </c>
      <c r="D22" s="32">
        <v>1.2729999999999999</v>
      </c>
      <c r="E22" s="32">
        <v>61.63</v>
      </c>
      <c r="F22" s="34">
        <v>1037514</v>
      </c>
      <c r="G22" s="35">
        <v>0.18</v>
      </c>
      <c r="H22" s="35">
        <v>0.2</v>
      </c>
      <c r="I22" s="32">
        <v>3.73</v>
      </c>
      <c r="J22" s="32">
        <v>0.1</v>
      </c>
      <c r="K22" s="32">
        <v>1.2</v>
      </c>
      <c r="L22" s="32">
        <f t="shared" si="0"/>
        <v>48.413197172034572</v>
      </c>
      <c r="M22" s="32">
        <f t="shared" si="1"/>
        <v>124897.15592470585</v>
      </c>
      <c r="N22" s="36">
        <f t="shared" si="2"/>
        <v>24979.431184941172</v>
      </c>
      <c r="O22" s="36" t="str">
        <f t="shared" si="3"/>
        <v>Include</v>
      </c>
      <c r="P22" s="36">
        <f t="shared" si="4"/>
        <v>11509557.807599999</v>
      </c>
      <c r="Q22" s="36">
        <f>SUM($P$2:P22)</f>
        <v>4104473288.3181005</v>
      </c>
      <c r="R22" s="36">
        <f t="shared" si="5"/>
        <v>2301911.56152</v>
      </c>
      <c r="S22" s="36">
        <f>SUM($R$2:R22)</f>
        <v>3436999620.5853205</v>
      </c>
      <c r="T22" s="36">
        <f t="shared" si="6"/>
        <v>696586.8996</v>
      </c>
      <c r="U22" s="36">
        <f>SUM($T$2:T22)</f>
        <v>82282705.7711</v>
      </c>
      <c r="V22" s="36">
        <f t="shared" si="7"/>
        <v>139317.37992000001</v>
      </c>
      <c r="W22" s="36">
        <f>SUM($V$2:V22)</f>
        <v>69337615.811450005</v>
      </c>
      <c r="X22" s="36">
        <f t="shared" si="8"/>
        <v>18675.252</v>
      </c>
      <c r="Y22" s="36">
        <f t="shared" si="9"/>
        <v>3735.0504000000001</v>
      </c>
      <c r="Z22" s="36">
        <f t="shared" si="10"/>
        <v>224103.02399999998</v>
      </c>
      <c r="AA22" s="36">
        <f t="shared" si="11"/>
        <v>44820.604800000001</v>
      </c>
      <c r="AB22" s="36">
        <f>SUM($X$2:X22)</f>
        <v>47095878.301999994</v>
      </c>
      <c r="AC22" s="36">
        <f>SUM($Y$2:Y22)</f>
        <v>43359600.321649998</v>
      </c>
      <c r="AD22" s="36">
        <f>SUM($Z$2:Z22)</f>
        <v>239177180.22399998</v>
      </c>
      <c r="AE22" s="36">
        <f>SUM($AA$2:AA22)</f>
        <v>199234496.05354998</v>
      </c>
    </row>
    <row r="23" spans="1:31" s="36" customFormat="1" thickBot="1" x14ac:dyDescent="0.65">
      <c r="A23" s="32" t="s">
        <v>49</v>
      </c>
      <c r="B23" s="32" t="s">
        <v>53</v>
      </c>
      <c r="C23" s="32">
        <v>22</v>
      </c>
      <c r="D23" s="32">
        <v>5.5E-2</v>
      </c>
      <c r="E23" s="32">
        <v>2.72</v>
      </c>
      <c r="F23" s="34">
        <v>18633011</v>
      </c>
      <c r="G23" s="35">
        <v>0.33</v>
      </c>
      <c r="H23" s="35">
        <v>0.75</v>
      </c>
      <c r="I23" s="32">
        <v>15.83</v>
      </c>
      <c r="J23" s="32">
        <v>0</v>
      </c>
      <c r="K23" s="32">
        <v>20</v>
      </c>
      <c r="L23" s="32">
        <f t="shared" si="0"/>
        <v>49.45454545454546</v>
      </c>
      <c r="M23" s="32">
        <f t="shared" si="1"/>
        <v>174218.65285000001</v>
      </c>
      <c r="N23" s="36">
        <f t="shared" si="2"/>
        <v>130663.98963750001</v>
      </c>
      <c r="O23" s="36" t="str">
        <f t="shared" si="3"/>
        <v>Include</v>
      </c>
      <c r="P23" s="36">
        <f t="shared" si="4"/>
        <v>16724990.673600001</v>
      </c>
      <c r="Q23" s="36">
        <f>SUM($P$2:P23)</f>
        <v>4121198278.9917006</v>
      </c>
      <c r="R23" s="36">
        <f t="shared" si="5"/>
        <v>12543743.0052</v>
      </c>
      <c r="S23" s="36">
        <f>SUM($R$2:R23)</f>
        <v>3449543363.5905204</v>
      </c>
      <c r="T23" s="36">
        <f t="shared" si="6"/>
        <v>97336986.162900001</v>
      </c>
      <c r="U23" s="36">
        <f>SUM($T$2:T23)</f>
        <v>179619691.93400002</v>
      </c>
      <c r="V23" s="36">
        <f t="shared" si="7"/>
        <v>73002739.622175008</v>
      </c>
      <c r="W23" s="36">
        <f>SUM($V$2:V23)</f>
        <v>142340355.43362501</v>
      </c>
      <c r="X23" s="36">
        <f t="shared" si="8"/>
        <v>0</v>
      </c>
      <c r="Y23" s="36">
        <f t="shared" si="9"/>
        <v>0</v>
      </c>
      <c r="Z23" s="36">
        <f t="shared" si="10"/>
        <v>122977872.59999999</v>
      </c>
      <c r="AA23" s="36">
        <f t="shared" si="11"/>
        <v>92233404.450000003</v>
      </c>
      <c r="AB23" s="36">
        <f>SUM($X$2:X23)</f>
        <v>47095878.301999994</v>
      </c>
      <c r="AC23" s="36">
        <f>SUM($Y$2:Y23)</f>
        <v>43359600.321649998</v>
      </c>
      <c r="AD23" s="36">
        <f>SUM($Z$2:Z23)</f>
        <v>362155052.824</v>
      </c>
      <c r="AE23" s="36">
        <f>SUM($AA$2:AA23)</f>
        <v>291467900.50354999</v>
      </c>
    </row>
    <row r="24" spans="1:31" s="36" customFormat="1" thickBot="1" x14ac:dyDescent="0.65">
      <c r="A24" s="32" t="s">
        <v>29</v>
      </c>
      <c r="B24" s="32" t="s">
        <v>31</v>
      </c>
      <c r="C24" s="32">
        <v>23</v>
      </c>
      <c r="D24" s="32">
        <v>0.127</v>
      </c>
      <c r="E24" s="32">
        <v>6.66</v>
      </c>
      <c r="F24" s="34">
        <v>2583848</v>
      </c>
      <c r="G24" s="35">
        <v>0.03</v>
      </c>
      <c r="H24" s="35">
        <v>0.71</v>
      </c>
      <c r="I24" s="32">
        <v>0.17</v>
      </c>
      <c r="J24" s="32">
        <v>11</v>
      </c>
      <c r="K24" s="32">
        <v>7</v>
      </c>
      <c r="L24" s="32">
        <f t="shared" si="0"/>
        <v>52.440944881889763</v>
      </c>
      <c r="M24" s="32">
        <f t="shared" si="1"/>
        <v>4783.1586211764707</v>
      </c>
      <c r="N24" s="36">
        <f t="shared" si="2"/>
        <v>3396.0426210352939</v>
      </c>
      <c r="O24" s="36" t="str">
        <f t="shared" si="3"/>
        <v>Include</v>
      </c>
      <c r="P24" s="36">
        <f t="shared" si="4"/>
        <v>516252.83039999998</v>
      </c>
      <c r="Q24" s="36">
        <f>SUM($P$2:P24)</f>
        <v>4121714531.8221006</v>
      </c>
      <c r="R24" s="36">
        <f t="shared" si="5"/>
        <v>366539.50958399998</v>
      </c>
      <c r="S24" s="36">
        <f>SUM($R$2:R24)</f>
        <v>3449909903.1001043</v>
      </c>
      <c r="T24" s="36">
        <f t="shared" si="6"/>
        <v>13177.6248</v>
      </c>
      <c r="U24" s="36">
        <f>SUM($T$2:T24)</f>
        <v>179632869.55880001</v>
      </c>
      <c r="V24" s="36">
        <f t="shared" si="7"/>
        <v>9356.1136079999997</v>
      </c>
      <c r="W24" s="36">
        <f>SUM($V$2:V24)</f>
        <v>142349711.54723302</v>
      </c>
      <c r="X24" s="36">
        <f t="shared" si="8"/>
        <v>852669.84000000008</v>
      </c>
      <c r="Y24" s="36">
        <f t="shared" si="9"/>
        <v>605395.58639999991</v>
      </c>
      <c r="Z24" s="36">
        <f t="shared" si="10"/>
        <v>542608.08000000007</v>
      </c>
      <c r="AA24" s="36">
        <f t="shared" si="11"/>
        <v>385251.73679999996</v>
      </c>
      <c r="AB24" s="36">
        <f>SUM($X$2:X24)</f>
        <v>47948548.141999997</v>
      </c>
      <c r="AC24" s="36">
        <f>SUM($Y$2:Y24)</f>
        <v>43964995.908050001</v>
      </c>
      <c r="AD24" s="36">
        <f>SUM($Z$2:Z24)</f>
        <v>362697660.90399998</v>
      </c>
      <c r="AE24" s="36">
        <f>SUM($AA$2:AA24)</f>
        <v>291853152.24035001</v>
      </c>
    </row>
    <row r="25" spans="1:31" s="36" customFormat="1" thickBot="1" x14ac:dyDescent="0.65">
      <c r="A25" s="32" t="s">
        <v>35</v>
      </c>
      <c r="B25" s="32" t="s">
        <v>40</v>
      </c>
      <c r="C25" s="32">
        <v>24</v>
      </c>
      <c r="D25" s="32">
        <v>134.63200000000001</v>
      </c>
      <c r="E25" s="32">
        <v>7536.29</v>
      </c>
      <c r="F25" s="34">
        <v>516770</v>
      </c>
      <c r="G25" s="35">
        <v>1</v>
      </c>
      <c r="H25" s="35">
        <v>0.9</v>
      </c>
      <c r="I25" s="32">
        <v>2.02</v>
      </c>
      <c r="J25" s="32">
        <v>0</v>
      </c>
      <c r="K25" s="32">
        <v>1</v>
      </c>
      <c r="L25" s="32">
        <f t="shared" si="0"/>
        <v>55.976959415295028</v>
      </c>
      <c r="M25" s="32">
        <f t="shared" si="1"/>
        <v>31392125.862549018</v>
      </c>
      <c r="N25" s="36">
        <f t="shared" si="2"/>
        <v>28252913.276294116</v>
      </c>
      <c r="O25" s="36" t="str">
        <f t="shared" si="3"/>
        <v>Include</v>
      </c>
      <c r="P25" s="36">
        <f t="shared" si="4"/>
        <v>3894528583.3000002</v>
      </c>
      <c r="Q25" s="36">
        <f>SUM($P$2:P25)</f>
        <v>8016243115.1221008</v>
      </c>
      <c r="R25" s="36">
        <f t="shared" si="5"/>
        <v>3505075724.9700003</v>
      </c>
      <c r="S25" s="36">
        <f>SUM($R$2:R25)</f>
        <v>6954985628.0701046</v>
      </c>
      <c r="T25" s="36">
        <f t="shared" si="6"/>
        <v>1043875.4</v>
      </c>
      <c r="U25" s="36">
        <f>SUM($T$2:T25)</f>
        <v>180676744.95880002</v>
      </c>
      <c r="V25" s="36">
        <f t="shared" si="7"/>
        <v>939487.86</v>
      </c>
      <c r="W25" s="36">
        <f>SUM($V$2:V25)</f>
        <v>143289199.40723303</v>
      </c>
      <c r="X25" s="36">
        <f t="shared" si="8"/>
        <v>0</v>
      </c>
      <c r="Y25" s="36">
        <f t="shared" si="9"/>
        <v>0</v>
      </c>
      <c r="Z25" s="36">
        <f t="shared" si="10"/>
        <v>516770</v>
      </c>
      <c r="AA25" s="36">
        <f t="shared" si="11"/>
        <v>465093</v>
      </c>
      <c r="AB25" s="36">
        <f>SUM($X$2:X25)</f>
        <v>47948548.141999997</v>
      </c>
      <c r="AC25" s="36">
        <f>SUM($Y$2:Y25)</f>
        <v>43964995.908050001</v>
      </c>
      <c r="AD25" s="36">
        <f>SUM($Z$2:Z25)</f>
        <v>363214430.90399998</v>
      </c>
      <c r="AE25" s="36">
        <f>SUM($AA$2:AA25)</f>
        <v>292318245.24035001</v>
      </c>
    </row>
    <row r="26" spans="1:31" s="36" customFormat="1" thickBot="1" x14ac:dyDescent="0.65">
      <c r="A26" s="32" t="s">
        <v>22</v>
      </c>
      <c r="B26" s="32" t="s">
        <v>24</v>
      </c>
      <c r="C26" s="32">
        <v>25</v>
      </c>
      <c r="D26" s="32">
        <v>3.9390000000000001</v>
      </c>
      <c r="E26" s="32">
        <v>232.4</v>
      </c>
      <c r="F26" s="34">
        <v>7633176</v>
      </c>
      <c r="G26" s="35">
        <v>0.03</v>
      </c>
      <c r="H26" s="35">
        <v>0.35</v>
      </c>
      <c r="I26" s="32">
        <v>48.37</v>
      </c>
      <c r="J26" s="32">
        <v>0</v>
      </c>
      <c r="K26" s="32">
        <v>0</v>
      </c>
      <c r="L26" s="32">
        <f t="shared" si="0"/>
        <v>58.999746128459002</v>
      </c>
      <c r="M26" s="32">
        <f t="shared" si="1"/>
        <v>380262.37780235294</v>
      </c>
      <c r="N26" s="36">
        <f t="shared" si="2"/>
        <v>133091.83223082352</v>
      </c>
      <c r="O26" s="36" t="str">
        <f t="shared" si="3"/>
        <v>Include</v>
      </c>
      <c r="P26" s="36">
        <f t="shared" si="4"/>
        <v>53218503.072000004</v>
      </c>
      <c r="Q26" s="36">
        <f>SUM($P$2:P26)</f>
        <v>8069461618.1941004</v>
      </c>
      <c r="R26" s="36">
        <f t="shared" si="5"/>
        <v>18626476.075199999</v>
      </c>
      <c r="S26" s="36">
        <f>SUM($R$2:R26)</f>
        <v>6973612104.1453047</v>
      </c>
      <c r="T26" s="36">
        <f t="shared" si="6"/>
        <v>11076501.693599999</v>
      </c>
      <c r="U26" s="36">
        <f>SUM($T$2:T26)</f>
        <v>191753246.65240002</v>
      </c>
      <c r="V26" s="36">
        <f t="shared" si="7"/>
        <v>3876775.5927599999</v>
      </c>
      <c r="W26" s="36">
        <f>SUM($V$2:V26)</f>
        <v>147165974.99999303</v>
      </c>
      <c r="X26" s="36">
        <f t="shared" si="8"/>
        <v>0</v>
      </c>
      <c r="Y26" s="36">
        <f t="shared" si="9"/>
        <v>0</v>
      </c>
      <c r="Z26" s="36">
        <f t="shared" si="10"/>
        <v>0</v>
      </c>
      <c r="AA26" s="36">
        <f t="shared" si="11"/>
        <v>0</v>
      </c>
      <c r="AB26" s="36">
        <f>SUM($X$2:X26)</f>
        <v>47948548.141999997</v>
      </c>
      <c r="AC26" s="36">
        <f>SUM($Y$2:Y26)</f>
        <v>43964995.908050001</v>
      </c>
      <c r="AD26" s="36">
        <f>SUM($Z$2:Z26)</f>
        <v>363214430.90399998</v>
      </c>
      <c r="AE26" s="36">
        <f>SUM($AA$2:AA26)</f>
        <v>292318245.24035001</v>
      </c>
    </row>
    <row r="27" spans="1:31" s="36" customFormat="1" thickBot="1" x14ac:dyDescent="0.65">
      <c r="A27" s="32" t="s">
        <v>63</v>
      </c>
      <c r="B27" s="32" t="s">
        <v>71</v>
      </c>
      <c r="C27" s="32">
        <v>26</v>
      </c>
      <c r="D27" s="32">
        <v>7.09</v>
      </c>
      <c r="E27" s="32">
        <v>448.19</v>
      </c>
      <c r="F27" s="34">
        <v>4349690</v>
      </c>
      <c r="G27" s="35">
        <v>0</v>
      </c>
      <c r="H27" s="35">
        <v>0.26</v>
      </c>
      <c r="I27" s="32">
        <v>53.58</v>
      </c>
      <c r="J27" s="32">
        <v>3.6</v>
      </c>
      <c r="K27" s="32">
        <v>12.6</v>
      </c>
      <c r="L27" s="32">
        <f t="shared" si="0"/>
        <v>63.21438645980254</v>
      </c>
      <c r="M27" s="32">
        <f t="shared" si="1"/>
        <v>0</v>
      </c>
      <c r="N27" s="36">
        <f t="shared" si="2"/>
        <v>0</v>
      </c>
      <c r="O27" s="36" t="str">
        <f t="shared" si="3"/>
        <v>Include</v>
      </c>
      <c r="P27" s="36">
        <f t="shared" si="4"/>
        <v>0</v>
      </c>
      <c r="Q27" s="36">
        <f>SUM($P$2:P27)</f>
        <v>8069461618.1941004</v>
      </c>
      <c r="R27" s="36">
        <f t="shared" si="5"/>
        <v>0</v>
      </c>
      <c r="S27" s="36">
        <f>SUM($R$2:R27)</f>
        <v>6973612104.1453047</v>
      </c>
      <c r="T27" s="36">
        <f t="shared" si="6"/>
        <v>0</v>
      </c>
      <c r="U27" s="36">
        <f>SUM($T$2:T27)</f>
        <v>191753246.65240002</v>
      </c>
      <c r="V27" s="36">
        <f t="shared" si="7"/>
        <v>0</v>
      </c>
      <c r="W27" s="36">
        <f>SUM($V$2:V27)</f>
        <v>147165974.99999303</v>
      </c>
      <c r="X27" s="36">
        <f t="shared" si="8"/>
        <v>0</v>
      </c>
      <c r="Y27" s="36">
        <f t="shared" si="9"/>
        <v>0</v>
      </c>
      <c r="Z27" s="36">
        <f t="shared" si="10"/>
        <v>0</v>
      </c>
      <c r="AA27" s="36">
        <f t="shared" si="11"/>
        <v>0</v>
      </c>
      <c r="AB27" s="36">
        <f>SUM($X$2:X27)</f>
        <v>47948548.141999997</v>
      </c>
      <c r="AC27" s="36">
        <f>SUM($Y$2:Y27)</f>
        <v>43964995.908050001</v>
      </c>
      <c r="AD27" s="36">
        <f>SUM($Z$2:Z27)</f>
        <v>363214430.90399998</v>
      </c>
      <c r="AE27" s="36">
        <f>SUM($AA$2:AA27)</f>
        <v>292318245.24035001</v>
      </c>
    </row>
    <row r="28" spans="1:31" s="36" customFormat="1" thickBot="1" x14ac:dyDescent="0.65">
      <c r="A28" s="32" t="s">
        <v>35</v>
      </c>
      <c r="B28" s="32" t="s">
        <v>43</v>
      </c>
      <c r="C28" s="32">
        <v>27</v>
      </c>
      <c r="D28" s="32">
        <v>0.19</v>
      </c>
      <c r="E28" s="32">
        <v>12.7</v>
      </c>
      <c r="F28" s="34">
        <v>516770</v>
      </c>
      <c r="G28" s="35">
        <v>1</v>
      </c>
      <c r="H28" s="35">
        <v>0.9</v>
      </c>
      <c r="I28" s="32">
        <v>5.1100000000000003</v>
      </c>
      <c r="J28" s="32">
        <v>0</v>
      </c>
      <c r="K28" s="32">
        <v>1</v>
      </c>
      <c r="L28" s="32">
        <f t="shared" si="0"/>
        <v>66.84210526315789</v>
      </c>
      <c r="M28" s="32">
        <f t="shared" si="1"/>
        <v>33843.368627450989</v>
      </c>
      <c r="N28" s="36">
        <f t="shared" si="2"/>
        <v>30459.031764705891</v>
      </c>
      <c r="O28" s="36" t="str">
        <f t="shared" si="3"/>
        <v>Include</v>
      </c>
      <c r="P28" s="36">
        <f t="shared" si="4"/>
        <v>6562979</v>
      </c>
      <c r="Q28" s="36">
        <f>SUM($P$2:P28)</f>
        <v>8076024597.1941004</v>
      </c>
      <c r="R28" s="36">
        <f t="shared" si="5"/>
        <v>5906681.1000000006</v>
      </c>
      <c r="S28" s="36">
        <f>SUM($R$2:R28)</f>
        <v>6979518785.2453051</v>
      </c>
      <c r="T28" s="36">
        <f t="shared" si="6"/>
        <v>2640694.7000000002</v>
      </c>
      <c r="U28" s="36">
        <f>SUM($T$2:T28)</f>
        <v>194393941.3524</v>
      </c>
      <c r="V28" s="36">
        <f t="shared" si="7"/>
        <v>2376625.23</v>
      </c>
      <c r="W28" s="36">
        <f>SUM($V$2:V28)</f>
        <v>149542600.22999302</v>
      </c>
      <c r="X28" s="36">
        <f t="shared" si="8"/>
        <v>0</v>
      </c>
      <c r="Y28" s="36">
        <f t="shared" si="9"/>
        <v>0</v>
      </c>
      <c r="Z28" s="36">
        <f t="shared" si="10"/>
        <v>516770</v>
      </c>
      <c r="AA28" s="36">
        <f t="shared" si="11"/>
        <v>465093</v>
      </c>
      <c r="AB28" s="36">
        <f>SUM($X$2:X28)</f>
        <v>47948548.141999997</v>
      </c>
      <c r="AC28" s="36">
        <f>SUM($Y$2:Y28)</f>
        <v>43964995.908050001</v>
      </c>
      <c r="AD28" s="36">
        <f>SUM($Z$2:Z28)</f>
        <v>363731200.90399998</v>
      </c>
      <c r="AE28" s="36">
        <f>SUM($AA$2:AA28)</f>
        <v>292783338.24035001</v>
      </c>
    </row>
    <row r="29" spans="1:31" s="36" customFormat="1" thickBot="1" x14ac:dyDescent="0.65">
      <c r="A29" s="32" t="s">
        <v>7</v>
      </c>
      <c r="B29" s="32" t="s">
        <v>16</v>
      </c>
      <c r="C29" s="32">
        <v>28</v>
      </c>
      <c r="D29" s="32">
        <v>27.545000000000002</v>
      </c>
      <c r="E29" s="32">
        <v>2090.67</v>
      </c>
      <c r="F29" s="34">
        <v>1007295</v>
      </c>
      <c r="G29" s="35">
        <v>7.0000000000000007E-2</v>
      </c>
      <c r="H29" s="35">
        <v>0.7</v>
      </c>
      <c r="I29" s="32">
        <v>45.18</v>
      </c>
      <c r="J29" s="32">
        <v>21</v>
      </c>
      <c r="K29" s="32">
        <v>28</v>
      </c>
      <c r="L29" s="32">
        <f t="shared" si="0"/>
        <v>75.900163369032484</v>
      </c>
      <c r="M29" s="32">
        <f t="shared" si="1"/>
        <v>496975.65194117668</v>
      </c>
      <c r="N29" s="36">
        <f t="shared" si="2"/>
        <v>347882.95635882363</v>
      </c>
      <c r="O29" s="36" t="str">
        <f t="shared" si="3"/>
        <v>Include</v>
      </c>
      <c r="P29" s="36">
        <f t="shared" si="4"/>
        <v>147414500.63550001</v>
      </c>
      <c r="Q29" s="36">
        <f>SUM($P$2:P29)</f>
        <v>8223439097.8296003</v>
      </c>
      <c r="R29" s="36">
        <f t="shared" si="5"/>
        <v>103190150.44485</v>
      </c>
      <c r="S29" s="36">
        <f>SUM($R$2:R29)</f>
        <v>7082708935.690155</v>
      </c>
      <c r="T29" s="36">
        <f t="shared" si="6"/>
        <v>3185671.1670000004</v>
      </c>
      <c r="U29" s="36">
        <f>SUM($T$2:T29)</f>
        <v>197579612.5194</v>
      </c>
      <c r="V29" s="36">
        <f t="shared" si="7"/>
        <v>2229969.8169</v>
      </c>
      <c r="W29" s="36">
        <f>SUM($V$2:V29)</f>
        <v>151772570.046893</v>
      </c>
      <c r="X29" s="36">
        <f t="shared" si="8"/>
        <v>1480723.6500000001</v>
      </c>
      <c r="Y29" s="36">
        <f t="shared" si="9"/>
        <v>1036506.5550000001</v>
      </c>
      <c r="Z29" s="36">
        <f t="shared" si="10"/>
        <v>1974298.2000000002</v>
      </c>
      <c r="AA29" s="36">
        <f t="shared" si="11"/>
        <v>1382008.74</v>
      </c>
      <c r="AB29" s="36">
        <f>SUM($X$2:X29)</f>
        <v>49429271.791999996</v>
      </c>
      <c r="AC29" s="36">
        <f>SUM($Y$2:Y29)</f>
        <v>45001502.46305</v>
      </c>
      <c r="AD29" s="36">
        <f>SUM($Z$2:Z29)</f>
        <v>365705499.10399997</v>
      </c>
      <c r="AE29" s="36">
        <f>SUM($AA$2:AA29)</f>
        <v>294165346.98035002</v>
      </c>
    </row>
    <row r="30" spans="1:31" s="36" customFormat="1" thickBot="1" x14ac:dyDescent="0.65">
      <c r="A30" s="32" t="s">
        <v>63</v>
      </c>
      <c r="B30" s="32" t="s">
        <v>65</v>
      </c>
      <c r="C30" s="32">
        <v>29</v>
      </c>
      <c r="D30" s="32">
        <v>6.0999999999999999E-2</v>
      </c>
      <c r="E30" s="32">
        <v>4.67</v>
      </c>
      <c r="F30" s="34">
        <v>6630625</v>
      </c>
      <c r="G30" s="35">
        <v>0.33</v>
      </c>
      <c r="H30" s="35">
        <v>0.01</v>
      </c>
      <c r="I30" s="32">
        <v>3.29</v>
      </c>
      <c r="J30" s="32">
        <v>9.5</v>
      </c>
      <c r="K30" s="32">
        <v>5</v>
      </c>
      <c r="L30" s="32">
        <f t="shared" si="0"/>
        <v>76.557377049180332</v>
      </c>
      <c r="M30" s="32">
        <f t="shared" si="1"/>
        <v>33293.538235294116</v>
      </c>
      <c r="N30" s="36">
        <f t="shared" si="2"/>
        <v>332.93538235294119</v>
      </c>
      <c r="O30" s="36" t="str">
        <f t="shared" si="3"/>
        <v>Include</v>
      </c>
      <c r="P30" s="36">
        <f t="shared" si="4"/>
        <v>10218456.1875</v>
      </c>
      <c r="Q30" s="36">
        <f>SUM($P$2:P30)</f>
        <v>8233657554.0171003</v>
      </c>
      <c r="R30" s="36">
        <f t="shared" si="5"/>
        <v>102184.561875</v>
      </c>
      <c r="S30" s="36">
        <f>SUM($R$2:R30)</f>
        <v>7082811120.2520304</v>
      </c>
      <c r="T30" s="36">
        <f t="shared" si="6"/>
        <v>7198869.5625</v>
      </c>
      <c r="U30" s="36">
        <f>SUM($T$2:T30)</f>
        <v>204778482.0819</v>
      </c>
      <c r="V30" s="36">
        <f t="shared" si="7"/>
        <v>71988.695625000008</v>
      </c>
      <c r="W30" s="36">
        <f>SUM($V$2:V30)</f>
        <v>151844558.74251801</v>
      </c>
      <c r="X30" s="36">
        <f t="shared" si="8"/>
        <v>20787009.375</v>
      </c>
      <c r="Y30" s="36">
        <f t="shared" si="9"/>
        <v>207870.09375</v>
      </c>
      <c r="Z30" s="36">
        <f t="shared" si="10"/>
        <v>10940531.25</v>
      </c>
      <c r="AA30" s="36">
        <f t="shared" si="11"/>
        <v>109405.3125</v>
      </c>
      <c r="AB30" s="36">
        <f>SUM($X$2:X30)</f>
        <v>70216281.166999996</v>
      </c>
      <c r="AC30" s="36">
        <f>SUM($Y$2:Y30)</f>
        <v>45209372.5568</v>
      </c>
      <c r="AD30" s="36">
        <f>SUM($Z$2:Z30)</f>
        <v>376646030.35399997</v>
      </c>
      <c r="AE30" s="36">
        <f>SUM($AA$2:AA30)</f>
        <v>294274752.29285002</v>
      </c>
    </row>
    <row r="31" spans="1:31" s="36" customFormat="1" thickBot="1" x14ac:dyDescent="0.65">
      <c r="A31" s="32" t="s">
        <v>7</v>
      </c>
      <c r="B31" s="32" t="s">
        <v>9</v>
      </c>
      <c r="C31" s="32">
        <v>30</v>
      </c>
      <c r="D31" s="32">
        <v>0.79800000000000004</v>
      </c>
      <c r="E31" s="32">
        <v>61.55</v>
      </c>
      <c r="F31" s="34">
        <v>1007295</v>
      </c>
      <c r="G31" s="35">
        <v>7.0000000000000007E-2</v>
      </c>
      <c r="H31" s="35">
        <v>0.55000000000000004</v>
      </c>
      <c r="I31" s="32">
        <v>0.98</v>
      </c>
      <c r="J31" s="32">
        <v>0.3</v>
      </c>
      <c r="K31" s="32">
        <v>1.2</v>
      </c>
      <c r="L31" s="32">
        <f t="shared" si="0"/>
        <v>77.130325814536334</v>
      </c>
      <c r="M31" s="32">
        <f t="shared" si="1"/>
        <v>13719.160391176476</v>
      </c>
      <c r="N31" s="36">
        <f t="shared" si="2"/>
        <v>7545.5382151470621</v>
      </c>
      <c r="O31" s="36" t="str">
        <f t="shared" si="3"/>
        <v>Include</v>
      </c>
      <c r="P31" s="36">
        <f t="shared" si="4"/>
        <v>4339930.5075000003</v>
      </c>
      <c r="Q31" s="36">
        <f>SUM($P$2:P31)</f>
        <v>8237997484.5246</v>
      </c>
      <c r="R31" s="36">
        <f t="shared" si="5"/>
        <v>2386961.7791250004</v>
      </c>
      <c r="S31" s="36">
        <f>SUM($R$2:R31)</f>
        <v>7085198082.0311556</v>
      </c>
      <c r="T31" s="36">
        <f t="shared" si="6"/>
        <v>69100.437000000005</v>
      </c>
      <c r="U31" s="36">
        <f>SUM($T$2:T31)</f>
        <v>204847582.51890001</v>
      </c>
      <c r="V31" s="36">
        <f t="shared" si="7"/>
        <v>38005.240350000007</v>
      </c>
      <c r="W31" s="36">
        <f>SUM($V$2:V31)</f>
        <v>151882563.98286802</v>
      </c>
      <c r="X31" s="36">
        <f t="shared" si="8"/>
        <v>21153.195000000003</v>
      </c>
      <c r="Y31" s="36">
        <f t="shared" si="9"/>
        <v>11634.257250000001</v>
      </c>
      <c r="Z31" s="36">
        <f t="shared" si="10"/>
        <v>84612.780000000013</v>
      </c>
      <c r="AA31" s="36">
        <f t="shared" si="11"/>
        <v>46537.029000000002</v>
      </c>
      <c r="AB31" s="36">
        <f>SUM($X$2:X31)</f>
        <v>70237434.361999989</v>
      </c>
      <c r="AC31" s="36">
        <f>SUM($Y$2:Y31)</f>
        <v>45221006.814050004</v>
      </c>
      <c r="AD31" s="36">
        <f>SUM($Z$2:Z31)</f>
        <v>376730643.13399994</v>
      </c>
      <c r="AE31" s="36">
        <f>SUM($AA$2:AA31)</f>
        <v>294321289.32185</v>
      </c>
    </row>
    <row r="32" spans="1:31" s="36" customFormat="1" thickBot="1" x14ac:dyDescent="0.65">
      <c r="A32" s="32" t="s">
        <v>22</v>
      </c>
      <c r="B32" s="32" t="s">
        <v>28</v>
      </c>
      <c r="C32" s="32">
        <v>31</v>
      </c>
      <c r="D32" s="32">
        <v>0.01</v>
      </c>
      <c r="E32" s="32">
        <v>0.78</v>
      </c>
      <c r="F32" s="34">
        <v>2153207</v>
      </c>
      <c r="G32" s="35">
        <v>0.59</v>
      </c>
      <c r="H32" s="35">
        <v>0.5</v>
      </c>
      <c r="I32" s="32">
        <v>0.11</v>
      </c>
      <c r="J32" s="32">
        <v>11</v>
      </c>
      <c r="K32" s="32">
        <v>7</v>
      </c>
      <c r="L32" s="32">
        <f t="shared" si="0"/>
        <v>78</v>
      </c>
      <c r="M32" s="32">
        <f t="shared" si="1"/>
        <v>2989.1579529411761</v>
      </c>
      <c r="N32" s="36">
        <f t="shared" si="2"/>
        <v>1494.578976470588</v>
      </c>
      <c r="O32" s="36" t="str">
        <f t="shared" si="3"/>
        <v>Include</v>
      </c>
      <c r="P32" s="36">
        <f t="shared" si="4"/>
        <v>990905.86139999994</v>
      </c>
      <c r="Q32" s="36">
        <f>SUM($P$2:P32)</f>
        <v>8238988390.3859997</v>
      </c>
      <c r="R32" s="36">
        <f t="shared" si="5"/>
        <v>495452.93069999997</v>
      </c>
      <c r="S32" s="36">
        <f>SUM($R$2:R32)</f>
        <v>7085693534.9618559</v>
      </c>
      <c r="T32" s="36">
        <f t="shared" si="6"/>
        <v>139743.13429999998</v>
      </c>
      <c r="U32" s="36">
        <f>SUM($T$2:T32)</f>
        <v>204987325.6532</v>
      </c>
      <c r="V32" s="36">
        <f t="shared" si="7"/>
        <v>69871.567149999988</v>
      </c>
      <c r="W32" s="36">
        <f>SUM($V$2:V32)</f>
        <v>151952435.55001801</v>
      </c>
      <c r="X32" s="36">
        <f t="shared" si="8"/>
        <v>13974313.43</v>
      </c>
      <c r="Y32" s="36">
        <f t="shared" si="9"/>
        <v>6987156.7149999999</v>
      </c>
      <c r="Z32" s="36">
        <f t="shared" si="10"/>
        <v>8892744.9100000001</v>
      </c>
      <c r="AA32" s="36">
        <f t="shared" si="11"/>
        <v>4446372.4550000001</v>
      </c>
      <c r="AB32" s="36">
        <f>SUM($X$2:X32)</f>
        <v>84211747.791999996</v>
      </c>
      <c r="AC32" s="36">
        <f>SUM($Y$2:Y32)</f>
        <v>52208163.529050007</v>
      </c>
      <c r="AD32" s="36">
        <f>SUM($Z$2:Z32)</f>
        <v>385623388.04399997</v>
      </c>
      <c r="AE32" s="36">
        <f>SUM($AA$2:AA32)</f>
        <v>298767661.77684999</v>
      </c>
    </row>
    <row r="33" spans="1:31" s="36" customFormat="1" thickBot="1" x14ac:dyDescent="0.65">
      <c r="A33" s="32" t="s">
        <v>29</v>
      </c>
      <c r="B33" s="32" t="s">
        <v>34</v>
      </c>
      <c r="C33" s="32">
        <v>32</v>
      </c>
      <c r="D33" s="32">
        <v>0.01</v>
      </c>
      <c r="E33" s="32">
        <v>0.78</v>
      </c>
      <c r="F33" s="34">
        <v>2153207</v>
      </c>
      <c r="G33" s="35">
        <v>0.59</v>
      </c>
      <c r="H33" s="35">
        <v>0.5</v>
      </c>
      <c r="I33" s="32">
        <v>0.11</v>
      </c>
      <c r="J33" s="32">
        <v>11</v>
      </c>
      <c r="K33" s="32">
        <v>7</v>
      </c>
      <c r="L33" s="32">
        <f t="shared" si="0"/>
        <v>78</v>
      </c>
      <c r="M33" s="32">
        <f t="shared" si="1"/>
        <v>2989.1579529411761</v>
      </c>
      <c r="N33" s="36">
        <f t="shared" si="2"/>
        <v>1494.578976470588</v>
      </c>
      <c r="O33" s="36" t="str">
        <f t="shared" si="3"/>
        <v>Include</v>
      </c>
      <c r="P33" s="36">
        <f t="shared" si="4"/>
        <v>990905.86139999994</v>
      </c>
      <c r="Q33" s="36">
        <f>SUM($P$2:P33)</f>
        <v>8239979296.2473993</v>
      </c>
      <c r="R33" s="36">
        <f t="shared" si="5"/>
        <v>495452.93069999997</v>
      </c>
      <c r="S33" s="36">
        <f>SUM($R$2:R33)</f>
        <v>7086188987.8925562</v>
      </c>
      <c r="T33" s="36">
        <f t="shared" si="6"/>
        <v>139743.13429999998</v>
      </c>
      <c r="U33" s="36">
        <f>SUM($T$2:T33)</f>
        <v>205127068.78749999</v>
      </c>
      <c r="V33" s="36">
        <f t="shared" si="7"/>
        <v>69871.567149999988</v>
      </c>
      <c r="W33" s="36">
        <f>SUM($V$2:V33)</f>
        <v>152022307.11716801</v>
      </c>
      <c r="X33" s="36">
        <f t="shared" si="8"/>
        <v>13974313.43</v>
      </c>
      <c r="Y33" s="36">
        <f t="shared" si="9"/>
        <v>6987156.7149999999</v>
      </c>
      <c r="Z33" s="36">
        <f t="shared" si="10"/>
        <v>8892744.9100000001</v>
      </c>
      <c r="AA33" s="36">
        <f t="shared" si="11"/>
        <v>4446372.4550000001</v>
      </c>
      <c r="AB33" s="36">
        <f>SUM($X$2:X33)</f>
        <v>98186061.222000003</v>
      </c>
      <c r="AC33" s="36">
        <f>SUM($Y$2:Y33)</f>
        <v>59195320.244050011</v>
      </c>
      <c r="AD33" s="36">
        <f>SUM($Z$2:Z33)</f>
        <v>394516132.954</v>
      </c>
      <c r="AE33" s="36">
        <f>SUM($AA$2:AA33)</f>
        <v>303214034.23184997</v>
      </c>
    </row>
    <row r="34" spans="1:31" s="36" customFormat="1" thickBot="1" x14ac:dyDescent="0.65">
      <c r="A34" s="32" t="s">
        <v>35</v>
      </c>
      <c r="B34" s="32" t="s">
        <v>41</v>
      </c>
      <c r="C34" s="32">
        <v>33</v>
      </c>
      <c r="D34" s="32">
        <v>3.5350000000000001</v>
      </c>
      <c r="E34" s="32">
        <v>291.31</v>
      </c>
      <c r="F34" s="34">
        <v>516770</v>
      </c>
      <c r="G34" s="35">
        <v>1</v>
      </c>
      <c r="H34" s="35">
        <v>0.9</v>
      </c>
      <c r="I34" s="32">
        <v>10.220000000000001</v>
      </c>
      <c r="J34" s="32">
        <v>0</v>
      </c>
      <c r="K34" s="32">
        <v>1</v>
      </c>
      <c r="L34" s="32">
        <f t="shared" si="0"/>
        <v>82.407355021216404</v>
      </c>
      <c r="M34" s="32">
        <f t="shared" ref="M34:M66" si="12">(D34-E34/102)*F34*G34</f>
        <v>350896.96274509811</v>
      </c>
      <c r="N34" s="36">
        <f t="shared" ref="N34:N66" si="13">(D34-E34/102)*F34*G34*H34</f>
        <v>315807.26647058828</v>
      </c>
      <c r="O34" s="36" t="str">
        <f t="shared" ref="O34:O66" si="14">IF(L34&lt;102, "Include", "Exclude")</f>
        <v>Include</v>
      </c>
      <c r="P34" s="36">
        <f t="shared" ref="P34:P66" si="15">E34*F34*G34</f>
        <v>150540268.69999999</v>
      </c>
      <c r="Q34" s="36">
        <f>SUM($P$2:P34)</f>
        <v>8390519564.9473991</v>
      </c>
      <c r="R34" s="36">
        <f t="shared" ref="R34:R66" si="16">E34*F34*G34*H34</f>
        <v>135486241.82999998</v>
      </c>
      <c r="S34" s="36">
        <f>SUM($R$2:R34)</f>
        <v>7221675229.7225561</v>
      </c>
      <c r="T34" s="36">
        <f t="shared" ref="T34:T66" si="17">I34*F34*G34</f>
        <v>5281389.4000000004</v>
      </c>
      <c r="U34" s="36">
        <f>SUM($T$2:T34)</f>
        <v>210408458.1875</v>
      </c>
      <c r="V34" s="36">
        <f t="shared" ref="V34:V66" si="18">F34*G34*H34*I34</f>
        <v>4753250.46</v>
      </c>
      <c r="W34" s="36">
        <f>SUM($V$2:V34)</f>
        <v>156775557.57716802</v>
      </c>
      <c r="X34" s="36">
        <f t="shared" ref="X34:X66" si="19">F34*G34*J34</f>
        <v>0</v>
      </c>
      <c r="Y34" s="36">
        <f t="shared" ref="Y34:Y66" si="20">F34*G34*H34*J34</f>
        <v>0</v>
      </c>
      <c r="Z34" s="36">
        <f t="shared" ref="Z34:Z66" si="21">F34*G34*K34</f>
        <v>516770</v>
      </c>
      <c r="AA34" s="36">
        <f t="shared" ref="AA34:AA66" si="22">F34*G34*H34*K34</f>
        <v>465093</v>
      </c>
      <c r="AB34" s="36">
        <f>SUM($X$2:X34)</f>
        <v>98186061.222000003</v>
      </c>
      <c r="AC34" s="36">
        <f>SUM($Y$2:Y34)</f>
        <v>59195320.244050011</v>
      </c>
      <c r="AD34" s="36">
        <f>SUM($Z$2:Z34)</f>
        <v>395032902.954</v>
      </c>
      <c r="AE34" s="36">
        <f>SUM($AA$2:AA34)</f>
        <v>303679127.23184997</v>
      </c>
    </row>
    <row r="35" spans="1:31" s="39" customFormat="1" thickBot="1" x14ac:dyDescent="0.65">
      <c r="A35" s="32" t="s">
        <v>29</v>
      </c>
      <c r="B35" s="32" t="s">
        <v>33</v>
      </c>
      <c r="C35" s="32">
        <v>34</v>
      </c>
      <c r="D35" s="32">
        <v>0.59599999999999997</v>
      </c>
      <c r="E35" s="32">
        <v>65.599999999999994</v>
      </c>
      <c r="F35" s="34">
        <v>2583848</v>
      </c>
      <c r="G35" s="35">
        <v>0.02</v>
      </c>
      <c r="H35" s="35">
        <v>1</v>
      </c>
      <c r="I35" s="32">
        <v>2.2999999999999998</v>
      </c>
      <c r="J35" s="32">
        <v>11</v>
      </c>
      <c r="K35" s="32">
        <v>7</v>
      </c>
      <c r="L35" s="32">
        <f t="shared" si="0"/>
        <v>110.06711409395973</v>
      </c>
      <c r="M35" s="32">
        <f t="shared" si="12"/>
        <v>-2435.9100360784291</v>
      </c>
      <c r="N35" s="36">
        <f t="shared" si="13"/>
        <v>-2435.9100360784291</v>
      </c>
      <c r="O35" s="36" t="str">
        <f t="shared" si="14"/>
        <v>Exclude</v>
      </c>
      <c r="P35" s="36">
        <f t="shared" si="15"/>
        <v>3390008.5759999999</v>
      </c>
      <c r="Q35" s="36">
        <f>SUM($P$2:P35)</f>
        <v>8393909573.5233994</v>
      </c>
      <c r="R35" s="36">
        <f t="shared" si="16"/>
        <v>3390008.5759999999</v>
      </c>
      <c r="S35" s="36">
        <f>SUM($R$2:R35)</f>
        <v>7225065238.2985563</v>
      </c>
      <c r="T35" s="36">
        <f t="shared" si="17"/>
        <v>118857.00799999999</v>
      </c>
      <c r="U35" s="36">
        <f>SUM($T$2:T35)</f>
        <v>210527315.19549999</v>
      </c>
      <c r="V35" s="36">
        <f t="shared" si="18"/>
        <v>118857.00799999999</v>
      </c>
      <c r="W35" s="36">
        <f>SUM($V$2:V35)</f>
        <v>156894414.585168</v>
      </c>
      <c r="X35" s="36">
        <f t="shared" si="19"/>
        <v>568446.55999999994</v>
      </c>
      <c r="Y35" s="36">
        <f t="shared" si="20"/>
        <v>568446.55999999994</v>
      </c>
      <c r="Z35" s="36">
        <f t="shared" si="21"/>
        <v>361738.72</v>
      </c>
      <c r="AA35" s="36">
        <f t="shared" si="22"/>
        <v>361738.72</v>
      </c>
      <c r="AB35" s="36">
        <f>SUM($X$2:X35)</f>
        <v>98754507.782000005</v>
      </c>
      <c r="AC35" s="36">
        <f>SUM($Y$2:Y35)</f>
        <v>59763766.804050013</v>
      </c>
      <c r="AD35" s="36">
        <f>SUM($Z$2:Z35)</f>
        <v>395394641.67400002</v>
      </c>
      <c r="AE35" s="36">
        <f>SUM($AA$2:AA35)</f>
        <v>304040865.95185</v>
      </c>
    </row>
    <row r="36" spans="1:31" s="36" customFormat="1" thickBot="1" x14ac:dyDescent="0.65">
      <c r="A36" s="32" t="s">
        <v>72</v>
      </c>
      <c r="B36" s="32" t="s">
        <v>75</v>
      </c>
      <c r="C36" s="32">
        <v>35</v>
      </c>
      <c r="D36" s="32">
        <v>0.47499999999999998</v>
      </c>
      <c r="E36" s="32">
        <v>54.4</v>
      </c>
      <c r="F36" s="34">
        <v>13147</v>
      </c>
      <c r="G36" s="35">
        <v>1</v>
      </c>
      <c r="H36" s="35">
        <v>0.85</v>
      </c>
      <c r="I36" s="32">
        <v>2.42</v>
      </c>
      <c r="J36" s="32">
        <v>9</v>
      </c>
      <c r="K36" s="32">
        <v>13</v>
      </c>
      <c r="L36" s="32">
        <f t="shared" si="0"/>
        <v>114.52631578947368</v>
      </c>
      <c r="M36" s="32">
        <f t="shared" si="12"/>
        <v>-766.90833333333353</v>
      </c>
      <c r="N36" s="36">
        <f t="shared" si="13"/>
        <v>-651.87208333333353</v>
      </c>
      <c r="O36" s="36" t="str">
        <f t="shared" si="14"/>
        <v>Exclude</v>
      </c>
      <c r="P36" s="36">
        <f t="shared" si="15"/>
        <v>715196.79999999993</v>
      </c>
      <c r="Q36" s="36">
        <f>SUM($P$2:P36)</f>
        <v>8394624770.3233995</v>
      </c>
      <c r="R36" s="36">
        <f t="shared" si="16"/>
        <v>607917.27999999991</v>
      </c>
      <c r="S36" s="36">
        <f>SUM($R$2:R36)</f>
        <v>7225673155.5785561</v>
      </c>
      <c r="T36" s="36">
        <f t="shared" si="17"/>
        <v>31815.739999999998</v>
      </c>
      <c r="U36" s="36">
        <f>SUM($T$2:T36)</f>
        <v>210559130.9355</v>
      </c>
      <c r="V36" s="36">
        <f t="shared" si="18"/>
        <v>27043.378999999997</v>
      </c>
      <c r="W36" s="36">
        <f>SUM($V$2:V36)</f>
        <v>156921457.96416801</v>
      </c>
      <c r="X36" s="36">
        <f t="shared" si="19"/>
        <v>118323</v>
      </c>
      <c r="Y36" s="36">
        <f t="shared" si="20"/>
        <v>100574.54999999999</v>
      </c>
      <c r="Z36" s="36">
        <f t="shared" si="21"/>
        <v>170911</v>
      </c>
      <c r="AA36" s="36">
        <f t="shared" si="22"/>
        <v>145274.34999999998</v>
      </c>
      <c r="AB36" s="36">
        <f>SUM($X$2:X36)</f>
        <v>98872830.782000005</v>
      </c>
      <c r="AC36" s="36">
        <f>SUM($Y$2:Y36)</f>
        <v>59864341.35405001</v>
      </c>
      <c r="AD36" s="36">
        <f>SUM($Z$2:Z36)</f>
        <v>395565552.67400002</v>
      </c>
      <c r="AE36" s="36">
        <f>SUM($AA$2:AA36)</f>
        <v>304186140.30185002</v>
      </c>
    </row>
    <row r="37" spans="1:31" s="36" customFormat="1" thickBot="1" x14ac:dyDescent="0.65">
      <c r="A37" s="39" t="s">
        <v>44</v>
      </c>
      <c r="B37" s="39" t="s">
        <v>83</v>
      </c>
      <c r="C37" s="32">
        <v>36</v>
      </c>
      <c r="D37" s="39">
        <v>4.3470000000000002E-2</v>
      </c>
      <c r="E37" s="39">
        <v>5</v>
      </c>
      <c r="F37" s="41">
        <v>3075640</v>
      </c>
      <c r="G37" s="41">
        <v>1</v>
      </c>
      <c r="H37" s="41">
        <v>0.9</v>
      </c>
      <c r="I37" s="39">
        <v>5</v>
      </c>
      <c r="J37" s="39">
        <v>0</v>
      </c>
      <c r="K37" s="39">
        <v>1</v>
      </c>
      <c r="L37" s="39">
        <v>115</v>
      </c>
      <c r="M37" s="37">
        <f t="shared" si="12"/>
        <v>-17068.595866666659</v>
      </c>
      <c r="N37" s="39">
        <f t="shared" si="13"/>
        <v>-15361.736279999994</v>
      </c>
      <c r="O37" s="39" t="str">
        <f t="shared" si="14"/>
        <v>Exclude</v>
      </c>
      <c r="P37" s="39">
        <f t="shared" si="15"/>
        <v>15378200</v>
      </c>
      <c r="Q37" s="39">
        <f>SUM($P$2:P37)</f>
        <v>8410002970.3233995</v>
      </c>
      <c r="R37" s="39">
        <f t="shared" si="16"/>
        <v>13840380</v>
      </c>
      <c r="S37" s="39">
        <f>SUM($R$2:R37)</f>
        <v>7239513535.5785561</v>
      </c>
      <c r="T37" s="39">
        <f t="shared" si="17"/>
        <v>15378200</v>
      </c>
      <c r="U37" s="39">
        <f>SUM($T$2:T37)</f>
        <v>225937330.9355</v>
      </c>
      <c r="V37" s="39">
        <f t="shared" si="18"/>
        <v>13840380</v>
      </c>
      <c r="W37" s="39">
        <f>SUM($V$2:V37)</f>
        <v>170761837.96416801</v>
      </c>
      <c r="X37" s="39">
        <f t="shared" si="19"/>
        <v>0</v>
      </c>
      <c r="Y37" s="39">
        <f t="shared" si="20"/>
        <v>0</v>
      </c>
      <c r="Z37" s="39">
        <f t="shared" si="21"/>
        <v>3075640</v>
      </c>
      <c r="AA37" s="39">
        <f t="shared" si="22"/>
        <v>2768076</v>
      </c>
      <c r="AB37" s="39">
        <f>SUM($X$2:X37)</f>
        <v>98872830.782000005</v>
      </c>
      <c r="AC37" s="39">
        <f>SUM($Y$2:Y37)</f>
        <v>59864341.35405001</v>
      </c>
      <c r="AD37" s="39">
        <f>SUM($Z$2:Z37)</f>
        <v>398641192.67400002</v>
      </c>
      <c r="AE37" s="39">
        <f>SUM($AA$2:AA37)</f>
        <v>306954216.30185002</v>
      </c>
    </row>
    <row r="38" spans="1:31" s="36" customFormat="1" thickBot="1" x14ac:dyDescent="0.65">
      <c r="A38" s="32" t="s">
        <v>63</v>
      </c>
      <c r="B38" s="32" t="s">
        <v>66</v>
      </c>
      <c r="C38" s="32">
        <v>37</v>
      </c>
      <c r="D38" s="32">
        <v>1E-3</v>
      </c>
      <c r="E38" s="32">
        <v>0.12</v>
      </c>
      <c r="F38" s="34">
        <v>8168930</v>
      </c>
      <c r="G38" s="35">
        <v>0</v>
      </c>
      <c r="H38" s="35">
        <v>0.5</v>
      </c>
      <c r="I38" s="33">
        <v>1269.71</v>
      </c>
      <c r="J38" s="32">
        <v>140</v>
      </c>
      <c r="K38" s="32">
        <v>60</v>
      </c>
      <c r="L38" s="32">
        <f t="shared" ref="L38:L50" si="23">E38/D38</f>
        <v>120</v>
      </c>
      <c r="M38" s="32">
        <f t="shared" si="12"/>
        <v>0</v>
      </c>
      <c r="N38" s="36">
        <f t="shared" si="13"/>
        <v>0</v>
      </c>
      <c r="O38" s="36" t="str">
        <f t="shared" si="14"/>
        <v>Exclude</v>
      </c>
      <c r="P38" s="36">
        <f t="shared" si="15"/>
        <v>0</v>
      </c>
      <c r="Q38" s="36">
        <f>SUM($P$2:P38)</f>
        <v>8410002970.3233995</v>
      </c>
      <c r="R38" s="36">
        <f t="shared" si="16"/>
        <v>0</v>
      </c>
      <c r="S38" s="36">
        <f>SUM($R$2:R38)</f>
        <v>7239513535.5785561</v>
      </c>
      <c r="T38" s="36">
        <f t="shared" si="17"/>
        <v>0</v>
      </c>
      <c r="U38" s="36">
        <f>SUM($T$2:T38)</f>
        <v>225937330.9355</v>
      </c>
      <c r="V38" s="36">
        <f t="shared" si="18"/>
        <v>0</v>
      </c>
      <c r="W38" s="36">
        <f>SUM($V$2:V38)</f>
        <v>170761837.96416801</v>
      </c>
      <c r="X38" s="36">
        <f t="shared" si="19"/>
        <v>0</v>
      </c>
      <c r="Y38" s="36">
        <f t="shared" si="20"/>
        <v>0</v>
      </c>
      <c r="Z38" s="36">
        <f t="shared" si="21"/>
        <v>0</v>
      </c>
      <c r="AA38" s="36">
        <f t="shared" si="22"/>
        <v>0</v>
      </c>
      <c r="AB38" s="36">
        <f>SUM($X$2:X38)</f>
        <v>98872830.782000005</v>
      </c>
      <c r="AC38" s="36">
        <f>SUM($Y$2:Y38)</f>
        <v>59864341.35405001</v>
      </c>
      <c r="AD38" s="36">
        <f>SUM($Z$2:Z38)</f>
        <v>398641192.67400002</v>
      </c>
      <c r="AE38" s="36">
        <f>SUM($AA$2:AA38)</f>
        <v>306954216.30185002</v>
      </c>
    </row>
    <row r="39" spans="1:31" s="36" customFormat="1" thickBot="1" x14ac:dyDescent="0.65">
      <c r="A39" s="32" t="s">
        <v>35</v>
      </c>
      <c r="B39" s="32" t="s">
        <v>36</v>
      </c>
      <c r="C39" s="32">
        <v>38</v>
      </c>
      <c r="D39" s="32">
        <v>0.11600000000000001</v>
      </c>
      <c r="E39" s="32">
        <v>14.54</v>
      </c>
      <c r="F39" s="34">
        <v>516770</v>
      </c>
      <c r="G39" s="35">
        <v>1</v>
      </c>
      <c r="H39" s="35">
        <v>0.9</v>
      </c>
      <c r="I39" s="32">
        <v>0.62</v>
      </c>
      <c r="J39" s="32">
        <v>0</v>
      </c>
      <c r="K39" s="32">
        <v>1</v>
      </c>
      <c r="L39" s="32">
        <f t="shared" si="23"/>
        <v>125.34482758620689</v>
      </c>
      <c r="M39" s="32">
        <f t="shared" si="12"/>
        <v>-13719.736862745094</v>
      </c>
      <c r="N39" s="36">
        <f t="shared" si="13"/>
        <v>-12347.763176470586</v>
      </c>
      <c r="O39" s="36" t="str">
        <f t="shared" si="14"/>
        <v>Exclude</v>
      </c>
      <c r="P39" s="36">
        <f t="shared" si="15"/>
        <v>7513835.7999999998</v>
      </c>
      <c r="Q39" s="36">
        <f>SUM($P$2:P39)</f>
        <v>8417516806.1233997</v>
      </c>
      <c r="R39" s="36">
        <f t="shared" si="16"/>
        <v>6762452.2199999997</v>
      </c>
      <c r="S39" s="36">
        <f>SUM($R$2:R39)</f>
        <v>7246275987.7985563</v>
      </c>
      <c r="T39" s="36">
        <f t="shared" si="17"/>
        <v>320397.40000000002</v>
      </c>
      <c r="U39" s="36">
        <f>SUM($T$2:T39)</f>
        <v>226257728.3355</v>
      </c>
      <c r="V39" s="36">
        <f t="shared" si="18"/>
        <v>288357.65999999997</v>
      </c>
      <c r="W39" s="36">
        <f>SUM($V$2:V39)</f>
        <v>171050195.62416801</v>
      </c>
      <c r="X39" s="36">
        <f t="shared" si="19"/>
        <v>0</v>
      </c>
      <c r="Y39" s="36">
        <f t="shared" si="20"/>
        <v>0</v>
      </c>
      <c r="Z39" s="36">
        <f t="shared" si="21"/>
        <v>516770</v>
      </c>
      <c r="AA39" s="36">
        <f t="shared" si="22"/>
        <v>465093</v>
      </c>
      <c r="AB39" s="36">
        <f>SUM($X$2:X39)</f>
        <v>98872830.782000005</v>
      </c>
      <c r="AC39" s="36">
        <f>SUM($Y$2:Y39)</f>
        <v>59864341.35405001</v>
      </c>
      <c r="AD39" s="36">
        <f>SUM($Z$2:Z39)</f>
        <v>399157962.67400002</v>
      </c>
      <c r="AE39" s="36">
        <f>SUM($AA$2:AA39)</f>
        <v>307419309.30185002</v>
      </c>
    </row>
    <row r="40" spans="1:31" s="36" customFormat="1" thickBot="1" x14ac:dyDescent="0.65">
      <c r="A40" s="32" t="s">
        <v>22</v>
      </c>
      <c r="B40" s="32" t="s">
        <v>23</v>
      </c>
      <c r="C40" s="32">
        <v>39</v>
      </c>
      <c r="D40" s="32">
        <v>4.0000000000000001E-3</v>
      </c>
      <c r="E40" s="32">
        <v>0.51</v>
      </c>
      <c r="F40" s="34">
        <v>18633011</v>
      </c>
      <c r="G40" s="35">
        <v>1</v>
      </c>
      <c r="H40" s="35">
        <v>0.82</v>
      </c>
      <c r="I40" s="32">
        <v>1.1000000000000001</v>
      </c>
      <c r="J40" s="32">
        <v>11</v>
      </c>
      <c r="K40" s="32">
        <v>7</v>
      </c>
      <c r="L40" s="32">
        <f t="shared" si="23"/>
        <v>127.5</v>
      </c>
      <c r="M40" s="32">
        <f t="shared" si="12"/>
        <v>-18633.010999999999</v>
      </c>
      <c r="N40" s="36">
        <f t="shared" si="13"/>
        <v>-15279.069019999997</v>
      </c>
      <c r="O40" s="36" t="str">
        <f t="shared" si="14"/>
        <v>Exclude</v>
      </c>
      <c r="P40" s="36">
        <f t="shared" si="15"/>
        <v>9502835.6099999994</v>
      </c>
      <c r="Q40" s="36">
        <f>SUM($P$2:P40)</f>
        <v>8427019641.7333994</v>
      </c>
      <c r="R40" s="36">
        <f t="shared" si="16"/>
        <v>7792325.2001999989</v>
      </c>
      <c r="S40" s="36">
        <f>SUM($R$2:R40)</f>
        <v>7254068312.9987564</v>
      </c>
      <c r="T40" s="36">
        <f t="shared" si="17"/>
        <v>20496312.100000001</v>
      </c>
      <c r="U40" s="36">
        <f>SUM($T$2:T40)</f>
        <v>246754040.4355</v>
      </c>
      <c r="V40" s="36">
        <f t="shared" si="18"/>
        <v>16806975.922000002</v>
      </c>
      <c r="W40" s="36">
        <f>SUM($V$2:V40)</f>
        <v>187857171.546168</v>
      </c>
      <c r="X40" s="36">
        <f t="shared" si="19"/>
        <v>204963121</v>
      </c>
      <c r="Y40" s="36">
        <f t="shared" si="20"/>
        <v>168069759.22</v>
      </c>
      <c r="Z40" s="36">
        <f t="shared" si="21"/>
        <v>130431077</v>
      </c>
      <c r="AA40" s="36">
        <f t="shared" si="22"/>
        <v>106953483.14</v>
      </c>
      <c r="AB40" s="36">
        <f>SUM($X$2:X40)</f>
        <v>303835951.78200001</v>
      </c>
      <c r="AC40" s="36">
        <f>SUM($Y$2:Y40)</f>
        <v>227934100.57405001</v>
      </c>
      <c r="AD40" s="36">
        <f>SUM($Z$2:Z40)</f>
        <v>529589039.67400002</v>
      </c>
      <c r="AE40" s="36">
        <f>SUM($AA$2:AA40)</f>
        <v>414372792.44185001</v>
      </c>
    </row>
    <row r="41" spans="1:31" s="36" customFormat="1" thickBot="1" x14ac:dyDescent="0.65">
      <c r="A41" s="32" t="s">
        <v>29</v>
      </c>
      <c r="B41" s="32" t="s">
        <v>32</v>
      </c>
      <c r="C41" s="32">
        <v>40</v>
      </c>
      <c r="D41" s="32">
        <v>0.03</v>
      </c>
      <c r="E41" s="32">
        <v>3.84</v>
      </c>
      <c r="F41" s="34">
        <v>2583848</v>
      </c>
      <c r="G41" s="35">
        <v>0.05</v>
      </c>
      <c r="H41" s="35">
        <v>0.7</v>
      </c>
      <c r="I41" s="32">
        <v>1.22</v>
      </c>
      <c r="J41" s="32">
        <v>11</v>
      </c>
      <c r="K41" s="32">
        <v>7</v>
      </c>
      <c r="L41" s="32">
        <f t="shared" si="23"/>
        <v>128</v>
      </c>
      <c r="M41" s="32">
        <f t="shared" si="12"/>
        <v>-987.94188235294098</v>
      </c>
      <c r="N41" s="36">
        <f t="shared" si="13"/>
        <v>-691.55931764705861</v>
      </c>
      <c r="O41" s="36" t="str">
        <f t="shared" si="14"/>
        <v>Exclude</v>
      </c>
      <c r="P41" s="36">
        <f t="shared" si="15"/>
        <v>496098.81600000005</v>
      </c>
      <c r="Q41" s="36">
        <f>SUM($P$2:P41)</f>
        <v>8427515740.5493994</v>
      </c>
      <c r="R41" s="36">
        <f t="shared" si="16"/>
        <v>347269.17120000004</v>
      </c>
      <c r="S41" s="36">
        <f>SUM($R$2:R41)</f>
        <v>7254415582.1699562</v>
      </c>
      <c r="T41" s="36">
        <f t="shared" si="17"/>
        <v>157614.728</v>
      </c>
      <c r="U41" s="36">
        <f>SUM($T$2:T41)</f>
        <v>246911655.16349998</v>
      </c>
      <c r="V41" s="36">
        <f t="shared" si="18"/>
        <v>110330.30960000001</v>
      </c>
      <c r="W41" s="36">
        <f>SUM($V$2:V41)</f>
        <v>187967501.855768</v>
      </c>
      <c r="X41" s="36">
        <f t="shared" si="19"/>
        <v>1421116.4000000001</v>
      </c>
      <c r="Y41" s="36">
        <f t="shared" si="20"/>
        <v>994781.4800000001</v>
      </c>
      <c r="Z41" s="36">
        <f t="shared" si="21"/>
        <v>904346.8</v>
      </c>
      <c r="AA41" s="36">
        <f t="shared" si="22"/>
        <v>633042.76</v>
      </c>
      <c r="AB41" s="36">
        <f>SUM($X$2:X41)</f>
        <v>305257068.18199998</v>
      </c>
      <c r="AC41" s="36">
        <f>SUM($Y$2:Y41)</f>
        <v>228928882.05405</v>
      </c>
      <c r="AD41" s="36">
        <f>SUM($Z$2:Z41)</f>
        <v>530493386.47400004</v>
      </c>
      <c r="AE41" s="36">
        <f>SUM($AA$2:AA41)</f>
        <v>415005835.20185</v>
      </c>
    </row>
    <row r="42" spans="1:31" s="36" customFormat="1" thickBot="1" x14ac:dyDescent="0.65">
      <c r="A42" s="32" t="s">
        <v>58</v>
      </c>
      <c r="B42" s="32" t="s">
        <v>59</v>
      </c>
      <c r="C42" s="32">
        <v>41</v>
      </c>
      <c r="D42" s="32">
        <v>9.7989999999999995</v>
      </c>
      <c r="E42" s="32">
        <v>1304.97</v>
      </c>
      <c r="F42" s="34">
        <v>190408</v>
      </c>
      <c r="G42" s="35">
        <v>0.03</v>
      </c>
      <c r="H42" s="35">
        <v>0.1</v>
      </c>
      <c r="I42" s="32">
        <v>8.75</v>
      </c>
      <c r="J42" s="32">
        <v>0</v>
      </c>
      <c r="K42" s="32">
        <v>0</v>
      </c>
      <c r="L42" s="32">
        <f t="shared" si="23"/>
        <v>133.17379324420861</v>
      </c>
      <c r="M42" s="32">
        <f t="shared" si="12"/>
        <v>-17107.150757647065</v>
      </c>
      <c r="N42" s="36">
        <f t="shared" si="13"/>
        <v>-1710.7150757647066</v>
      </c>
      <c r="O42" s="36" t="str">
        <f t="shared" si="14"/>
        <v>Exclude</v>
      </c>
      <c r="P42" s="36">
        <f t="shared" si="15"/>
        <v>7454301.832799999</v>
      </c>
      <c r="Q42" s="36">
        <f>SUM($P$2:P42)</f>
        <v>8434970042.3821993</v>
      </c>
      <c r="R42" s="36">
        <f t="shared" si="16"/>
        <v>745430.18328</v>
      </c>
      <c r="S42" s="36">
        <f>SUM($R$2:R42)</f>
        <v>7255161012.3532362</v>
      </c>
      <c r="T42" s="36">
        <f t="shared" si="17"/>
        <v>49982.1</v>
      </c>
      <c r="U42" s="36">
        <f>SUM($T$2:T42)</f>
        <v>246961637.26349998</v>
      </c>
      <c r="V42" s="36">
        <f t="shared" si="18"/>
        <v>4998.21</v>
      </c>
      <c r="W42" s="36">
        <f>SUM($V$2:V42)</f>
        <v>187972500.065768</v>
      </c>
      <c r="X42" s="36">
        <f t="shared" si="19"/>
        <v>0</v>
      </c>
      <c r="Y42" s="36">
        <f t="shared" si="20"/>
        <v>0</v>
      </c>
      <c r="Z42" s="36">
        <f t="shared" si="21"/>
        <v>0</v>
      </c>
      <c r="AA42" s="36">
        <f t="shared" si="22"/>
        <v>0</v>
      </c>
      <c r="AB42" s="36">
        <f>SUM($X$2:X42)</f>
        <v>305257068.18199998</v>
      </c>
      <c r="AC42" s="36">
        <f>SUM($Y$2:Y42)</f>
        <v>228928882.05405</v>
      </c>
      <c r="AD42" s="36">
        <f>SUM($Z$2:Z42)</f>
        <v>530493386.47400004</v>
      </c>
      <c r="AE42" s="36">
        <f>SUM($AA$2:AA42)</f>
        <v>415005835.20185</v>
      </c>
    </row>
    <row r="43" spans="1:31" s="36" customFormat="1" thickBot="1" x14ac:dyDescent="0.65">
      <c r="A43" s="32" t="s">
        <v>72</v>
      </c>
      <c r="B43" s="32" t="s">
        <v>74</v>
      </c>
      <c r="C43" s="32">
        <v>42</v>
      </c>
      <c r="D43" s="32">
        <v>0.13700000000000001</v>
      </c>
      <c r="E43" s="32">
        <v>20.75</v>
      </c>
      <c r="F43" s="34">
        <v>28693</v>
      </c>
      <c r="G43" s="35">
        <v>1</v>
      </c>
      <c r="H43" s="35">
        <v>0.9</v>
      </c>
      <c r="I43" s="32">
        <v>12.68</v>
      </c>
      <c r="J43" s="32">
        <v>0</v>
      </c>
      <c r="K43" s="32">
        <v>0</v>
      </c>
      <c r="L43" s="32">
        <f t="shared" si="23"/>
        <v>151.45985401459853</v>
      </c>
      <c r="M43" s="32">
        <f t="shared" si="12"/>
        <v>-1906.1153725490192</v>
      </c>
      <c r="N43" s="36">
        <f t="shared" si="13"/>
        <v>-1715.5038352941174</v>
      </c>
      <c r="O43" s="36" t="str">
        <f t="shared" si="14"/>
        <v>Exclude</v>
      </c>
      <c r="P43" s="36">
        <f t="shared" si="15"/>
        <v>595379.75</v>
      </c>
      <c r="Q43" s="36">
        <f>SUM($P$2:P43)</f>
        <v>8435565422.1321993</v>
      </c>
      <c r="R43" s="36">
        <f t="shared" si="16"/>
        <v>535841.77500000002</v>
      </c>
      <c r="S43" s="36">
        <f>SUM($R$2:R43)</f>
        <v>7255696854.1282358</v>
      </c>
      <c r="T43" s="36">
        <f t="shared" si="17"/>
        <v>363827.24</v>
      </c>
      <c r="U43" s="36">
        <f>SUM($T$2:T43)</f>
        <v>247325464.50349998</v>
      </c>
      <c r="V43" s="36">
        <f t="shared" si="18"/>
        <v>327444.516</v>
      </c>
      <c r="W43" s="36">
        <f>SUM($V$2:V43)</f>
        <v>188299944.58176801</v>
      </c>
      <c r="X43" s="36">
        <f t="shared" si="19"/>
        <v>0</v>
      </c>
      <c r="Y43" s="36">
        <f t="shared" si="20"/>
        <v>0</v>
      </c>
      <c r="Z43" s="36">
        <f t="shared" si="21"/>
        <v>0</v>
      </c>
      <c r="AA43" s="36">
        <f t="shared" si="22"/>
        <v>0</v>
      </c>
      <c r="AB43" s="36">
        <f>SUM($X$2:X43)</f>
        <v>305257068.18199998</v>
      </c>
      <c r="AC43" s="36">
        <f>SUM($Y$2:Y43)</f>
        <v>228928882.05405</v>
      </c>
      <c r="AD43" s="36">
        <f>SUM($Z$2:Z43)</f>
        <v>530493386.47400004</v>
      </c>
      <c r="AE43" s="36">
        <f>SUM($AA$2:AA43)</f>
        <v>415005835.20185</v>
      </c>
    </row>
    <row r="44" spans="1:31" s="36" customFormat="1" thickBot="1" x14ac:dyDescent="0.65">
      <c r="A44" s="32" t="s">
        <v>35</v>
      </c>
      <c r="B44" s="32" t="s">
        <v>37</v>
      </c>
      <c r="C44" s="32">
        <v>43</v>
      </c>
      <c r="D44" s="32">
        <v>3.3000000000000002E-2</v>
      </c>
      <c r="E44" s="32">
        <v>7.07</v>
      </c>
      <c r="F44" s="34">
        <v>1326125</v>
      </c>
      <c r="G44" s="35">
        <v>1</v>
      </c>
      <c r="H44" s="35">
        <v>0.8</v>
      </c>
      <c r="I44" s="32">
        <v>9.99</v>
      </c>
      <c r="J44" s="32">
        <v>0</v>
      </c>
      <c r="K44" s="32">
        <v>1</v>
      </c>
      <c r="L44" s="32">
        <f t="shared" si="23"/>
        <v>214.24242424242425</v>
      </c>
      <c r="M44" s="32">
        <f t="shared" si="12"/>
        <v>-48156.53921568628</v>
      </c>
      <c r="N44" s="36">
        <f t="shared" si="13"/>
        <v>-38525.231372549024</v>
      </c>
      <c r="O44" s="36" t="str">
        <f t="shared" si="14"/>
        <v>Exclude</v>
      </c>
      <c r="P44" s="36">
        <f t="shared" si="15"/>
        <v>9375703.75</v>
      </c>
      <c r="Q44" s="36">
        <f>SUM($P$2:P44)</f>
        <v>8444941125.8821993</v>
      </c>
      <c r="R44" s="36">
        <f t="shared" si="16"/>
        <v>7500563</v>
      </c>
      <c r="S44" s="36">
        <f>SUM($R$2:R44)</f>
        <v>7263197417.1282358</v>
      </c>
      <c r="T44" s="36">
        <f t="shared" si="17"/>
        <v>13247988.75</v>
      </c>
      <c r="U44" s="36">
        <f>SUM($T$2:T44)</f>
        <v>260573453.25349998</v>
      </c>
      <c r="V44" s="36">
        <f t="shared" si="18"/>
        <v>10598391</v>
      </c>
      <c r="W44" s="36">
        <f>SUM($V$2:V44)</f>
        <v>198898335.58176801</v>
      </c>
      <c r="X44" s="36">
        <f t="shared" si="19"/>
        <v>0</v>
      </c>
      <c r="Y44" s="36">
        <f t="shared" si="20"/>
        <v>0</v>
      </c>
      <c r="Z44" s="36">
        <f t="shared" si="21"/>
        <v>1326125</v>
      </c>
      <c r="AA44" s="36">
        <f t="shared" si="22"/>
        <v>1060900</v>
      </c>
      <c r="AB44" s="36">
        <f>SUM($X$2:X44)</f>
        <v>305257068.18199998</v>
      </c>
      <c r="AC44" s="36">
        <f>SUM($Y$2:Y44)</f>
        <v>228928882.05405</v>
      </c>
      <c r="AD44" s="36">
        <f>SUM($Z$2:Z44)</f>
        <v>531819511.47400004</v>
      </c>
      <c r="AE44" s="36">
        <f>SUM($AA$2:AA44)</f>
        <v>416066735.20185</v>
      </c>
    </row>
    <row r="45" spans="1:31" s="36" customFormat="1" thickBot="1" x14ac:dyDescent="0.65">
      <c r="A45" s="32" t="s">
        <v>44</v>
      </c>
      <c r="B45" s="32" t="s">
        <v>46</v>
      </c>
      <c r="C45" s="32">
        <v>44</v>
      </c>
      <c r="D45" s="32">
        <v>3.5999999999999997E-2</v>
      </c>
      <c r="E45" s="32">
        <v>7.75</v>
      </c>
      <c r="F45" s="34">
        <v>1007295</v>
      </c>
      <c r="G45" s="35">
        <v>1</v>
      </c>
      <c r="H45" s="35">
        <v>0.41</v>
      </c>
      <c r="I45" s="32">
        <v>7.0000000000000007E-2</v>
      </c>
      <c r="J45" s="32">
        <v>1</v>
      </c>
      <c r="K45" s="32">
        <v>15</v>
      </c>
      <c r="L45" s="32">
        <f t="shared" si="23"/>
        <v>215.2777777777778</v>
      </c>
      <c r="M45" s="32">
        <f t="shared" si="12"/>
        <v>-40272.049117647053</v>
      </c>
      <c r="N45" s="36">
        <f t="shared" si="13"/>
        <v>-16511.54013823529</v>
      </c>
      <c r="O45" s="36" t="str">
        <f t="shared" si="14"/>
        <v>Exclude</v>
      </c>
      <c r="P45" s="36">
        <f t="shared" si="15"/>
        <v>7806536.25</v>
      </c>
      <c r="Q45" s="36">
        <f>SUM($P$2:P45)</f>
        <v>8452747662.1321993</v>
      </c>
      <c r="R45" s="36">
        <f t="shared" si="16"/>
        <v>3200679.8624999998</v>
      </c>
      <c r="S45" s="36">
        <f>SUM($R$2:R45)</f>
        <v>7266398096.990736</v>
      </c>
      <c r="T45" s="36">
        <f t="shared" si="17"/>
        <v>70510.650000000009</v>
      </c>
      <c r="U45" s="36">
        <f>SUM($T$2:T45)</f>
        <v>260643963.90349999</v>
      </c>
      <c r="V45" s="36">
        <f t="shared" si="18"/>
        <v>28909.3665</v>
      </c>
      <c r="W45" s="36">
        <f>SUM($V$2:V45)</f>
        <v>198927244.948268</v>
      </c>
      <c r="X45" s="36">
        <f t="shared" si="19"/>
        <v>1007295</v>
      </c>
      <c r="Y45" s="36">
        <f t="shared" si="20"/>
        <v>412990.94999999995</v>
      </c>
      <c r="Z45" s="36">
        <f t="shared" si="21"/>
        <v>15109425</v>
      </c>
      <c r="AA45" s="36">
        <f t="shared" si="22"/>
        <v>6194864.2499999991</v>
      </c>
      <c r="AB45" s="36">
        <f>SUM($X$2:X45)</f>
        <v>306264363.18199998</v>
      </c>
      <c r="AC45" s="36">
        <f>SUM($Y$2:Y45)</f>
        <v>229341873.00404999</v>
      </c>
      <c r="AD45" s="36">
        <f>SUM($Z$2:Z45)</f>
        <v>546928936.47399998</v>
      </c>
      <c r="AE45" s="36">
        <f>SUM($AA$2:AA45)</f>
        <v>422261599.45185</v>
      </c>
    </row>
    <row r="46" spans="1:31" s="36" customFormat="1" thickBot="1" x14ac:dyDescent="0.65">
      <c r="A46" s="32" t="s">
        <v>7</v>
      </c>
      <c r="B46" s="32" t="s">
        <v>13</v>
      </c>
      <c r="C46" s="32">
        <v>45</v>
      </c>
      <c r="D46" s="32">
        <v>2E-3</v>
      </c>
      <c r="E46" s="32">
        <v>0.46</v>
      </c>
      <c r="F46" s="34">
        <v>8760912</v>
      </c>
      <c r="G46" s="35">
        <v>1</v>
      </c>
      <c r="H46" s="35">
        <v>0.75</v>
      </c>
      <c r="I46" s="32">
        <v>3.46</v>
      </c>
      <c r="J46" s="32">
        <v>0</v>
      </c>
      <c r="K46" s="32">
        <v>1</v>
      </c>
      <c r="L46" s="32">
        <f t="shared" si="23"/>
        <v>230</v>
      </c>
      <c r="M46" s="32">
        <f t="shared" si="12"/>
        <v>-21988.171294117648</v>
      </c>
      <c r="N46" s="36">
        <f t="shared" si="13"/>
        <v>-16491.128470588235</v>
      </c>
      <c r="O46" s="36" t="str">
        <f t="shared" si="14"/>
        <v>Exclude</v>
      </c>
      <c r="P46" s="36">
        <f t="shared" si="15"/>
        <v>4030019.52</v>
      </c>
      <c r="Q46" s="36">
        <f>SUM($P$2:P46)</f>
        <v>8456777681.6521997</v>
      </c>
      <c r="R46" s="36">
        <f t="shared" si="16"/>
        <v>3022514.64</v>
      </c>
      <c r="S46" s="36">
        <f>SUM($R$2:R46)</f>
        <v>7269420611.6307364</v>
      </c>
      <c r="T46" s="36">
        <f t="shared" si="17"/>
        <v>30312755.52</v>
      </c>
      <c r="U46" s="36">
        <f>SUM($T$2:T46)</f>
        <v>290956719.4235</v>
      </c>
      <c r="V46" s="36">
        <f t="shared" si="18"/>
        <v>22734566.640000001</v>
      </c>
      <c r="W46" s="36">
        <f>SUM($V$2:V46)</f>
        <v>221661811.58826798</v>
      </c>
      <c r="X46" s="36">
        <f t="shared" si="19"/>
        <v>0</v>
      </c>
      <c r="Y46" s="36">
        <f t="shared" si="20"/>
        <v>0</v>
      </c>
      <c r="Z46" s="36">
        <f t="shared" si="21"/>
        <v>8760912</v>
      </c>
      <c r="AA46" s="36">
        <f t="shared" si="22"/>
        <v>6570684</v>
      </c>
      <c r="AB46" s="36">
        <f>SUM($X$2:X46)</f>
        <v>306264363.18199998</v>
      </c>
      <c r="AC46" s="36">
        <f>SUM($Y$2:Y46)</f>
        <v>229341873.00404999</v>
      </c>
      <c r="AD46" s="36">
        <f>SUM($Z$2:Z46)</f>
        <v>555689848.47399998</v>
      </c>
      <c r="AE46" s="36">
        <f>SUM($AA$2:AA46)</f>
        <v>428832283.45185</v>
      </c>
    </row>
    <row r="47" spans="1:31" s="36" customFormat="1" thickBot="1" x14ac:dyDescent="0.65">
      <c r="A47" s="32" t="s">
        <v>49</v>
      </c>
      <c r="B47" s="32" t="s">
        <v>52</v>
      </c>
      <c r="C47" s="32">
        <v>46</v>
      </c>
      <c r="D47" s="32">
        <v>2E-3</v>
      </c>
      <c r="E47" s="32">
        <v>0.46</v>
      </c>
      <c r="F47" s="34">
        <v>8760912</v>
      </c>
      <c r="G47" s="35">
        <v>1</v>
      </c>
      <c r="H47" s="35">
        <v>0.75</v>
      </c>
      <c r="I47" s="32">
        <v>3.46</v>
      </c>
      <c r="J47" s="32">
        <v>0</v>
      </c>
      <c r="K47" s="32">
        <v>1</v>
      </c>
      <c r="L47" s="32">
        <f t="shared" si="23"/>
        <v>230</v>
      </c>
      <c r="M47" s="32">
        <f t="shared" si="12"/>
        <v>-21988.171294117648</v>
      </c>
      <c r="N47" s="36">
        <f t="shared" si="13"/>
        <v>-16491.128470588235</v>
      </c>
      <c r="O47" s="36" t="str">
        <f t="shared" si="14"/>
        <v>Exclude</v>
      </c>
      <c r="P47" s="36">
        <f t="shared" si="15"/>
        <v>4030019.52</v>
      </c>
      <c r="Q47" s="36">
        <f>SUM($P$2:P47)</f>
        <v>8460807701.1722002</v>
      </c>
      <c r="R47" s="36">
        <f t="shared" si="16"/>
        <v>3022514.64</v>
      </c>
      <c r="S47" s="36">
        <f>SUM($R$2:R47)</f>
        <v>7272443126.2707367</v>
      </c>
      <c r="T47" s="36">
        <f t="shared" si="17"/>
        <v>30312755.52</v>
      </c>
      <c r="U47" s="36">
        <f>SUM($T$2:T47)</f>
        <v>321269474.94349998</v>
      </c>
      <c r="V47" s="36">
        <f t="shared" si="18"/>
        <v>22734566.640000001</v>
      </c>
      <c r="W47" s="36">
        <f>SUM($V$2:V47)</f>
        <v>244396378.22826797</v>
      </c>
      <c r="X47" s="36">
        <f t="shared" si="19"/>
        <v>0</v>
      </c>
      <c r="Y47" s="36">
        <f t="shared" si="20"/>
        <v>0</v>
      </c>
      <c r="Z47" s="36">
        <f t="shared" si="21"/>
        <v>8760912</v>
      </c>
      <c r="AA47" s="36">
        <f t="shared" si="22"/>
        <v>6570684</v>
      </c>
      <c r="AB47" s="36">
        <f>SUM($X$2:X47)</f>
        <v>306264363.18199998</v>
      </c>
      <c r="AC47" s="36">
        <f>SUM($Y$2:Y47)</f>
        <v>229341873.00404999</v>
      </c>
      <c r="AD47" s="36">
        <f>SUM($Z$2:Z47)</f>
        <v>564450760.47399998</v>
      </c>
      <c r="AE47" s="36">
        <f>SUM($AA$2:AA47)</f>
        <v>435402967.45185</v>
      </c>
    </row>
    <row r="48" spans="1:31" s="36" customFormat="1" thickBot="1" x14ac:dyDescent="0.65">
      <c r="A48" s="32" t="s">
        <v>72</v>
      </c>
      <c r="B48" s="32" t="s">
        <v>77</v>
      </c>
      <c r="C48" s="32">
        <v>47</v>
      </c>
      <c r="D48" s="32">
        <v>580.68299999999999</v>
      </c>
      <c r="E48" s="32">
        <v>137747.70000000001</v>
      </c>
      <c r="F48" s="32">
        <v>743</v>
      </c>
      <c r="G48" s="35">
        <v>1</v>
      </c>
      <c r="H48" s="35">
        <v>0.74</v>
      </c>
      <c r="I48" s="33">
        <v>2312.46</v>
      </c>
      <c r="J48" s="32">
        <v>5</v>
      </c>
      <c r="K48" s="32">
        <v>16.5</v>
      </c>
      <c r="L48" s="32">
        <f t="shared" si="23"/>
        <v>237.21669137894517</v>
      </c>
      <c r="M48" s="32">
        <f t="shared" si="12"/>
        <v>-571949.99276470591</v>
      </c>
      <c r="N48" s="36">
        <f t="shared" si="13"/>
        <v>-423242.99464588234</v>
      </c>
      <c r="O48" s="36" t="str">
        <f t="shared" si="14"/>
        <v>Exclude</v>
      </c>
      <c r="P48" s="36">
        <f t="shared" si="15"/>
        <v>102346541.10000001</v>
      </c>
      <c r="Q48" s="36">
        <f>SUM($P$2:P48)</f>
        <v>8563154242.2722006</v>
      </c>
      <c r="R48" s="36">
        <f t="shared" si="16"/>
        <v>75736440.414000005</v>
      </c>
      <c r="S48" s="36">
        <f>SUM($R$2:R48)</f>
        <v>7348179566.6847363</v>
      </c>
      <c r="T48" s="36">
        <f t="shared" si="17"/>
        <v>1718157.78</v>
      </c>
      <c r="U48" s="36">
        <f>SUM($T$2:T48)</f>
        <v>322987632.72349995</v>
      </c>
      <c r="V48" s="36">
        <f t="shared" si="18"/>
        <v>1271436.7572000001</v>
      </c>
      <c r="W48" s="36">
        <f>SUM($V$2:V48)</f>
        <v>245667814.98546797</v>
      </c>
      <c r="X48" s="36">
        <f t="shared" si="19"/>
        <v>3715</v>
      </c>
      <c r="Y48" s="36">
        <f t="shared" si="20"/>
        <v>2749.1000000000004</v>
      </c>
      <c r="Z48" s="36">
        <f t="shared" si="21"/>
        <v>12259.5</v>
      </c>
      <c r="AA48" s="36">
        <f t="shared" si="22"/>
        <v>9072.0300000000007</v>
      </c>
      <c r="AB48" s="36">
        <f>SUM($X$2:X48)</f>
        <v>306268078.18199998</v>
      </c>
      <c r="AC48" s="36">
        <f>SUM($Y$2:Y48)</f>
        <v>229344622.10404998</v>
      </c>
      <c r="AD48" s="36">
        <f>SUM($Z$2:Z48)</f>
        <v>564463019.97399998</v>
      </c>
      <c r="AE48" s="36">
        <f>SUM($AA$2:AA48)</f>
        <v>435412039.48184997</v>
      </c>
    </row>
    <row r="49" spans="1:31" s="39" customFormat="1" thickBot="1" x14ac:dyDescent="0.65">
      <c r="A49" s="32" t="s">
        <v>29</v>
      </c>
      <c r="B49" s="32" t="s">
        <v>30</v>
      </c>
      <c r="C49" s="32">
        <v>48</v>
      </c>
      <c r="D49" s="32">
        <v>0.30299999999999999</v>
      </c>
      <c r="E49" s="32">
        <v>83.45</v>
      </c>
      <c r="F49" s="34">
        <v>2583848</v>
      </c>
      <c r="G49" s="35">
        <v>0.11</v>
      </c>
      <c r="H49" s="35">
        <v>0.46</v>
      </c>
      <c r="I49" s="32">
        <v>5.41</v>
      </c>
      <c r="J49" s="32">
        <v>11</v>
      </c>
      <c r="K49" s="32">
        <v>7</v>
      </c>
      <c r="L49" s="32">
        <f t="shared" si="23"/>
        <v>275.41254125412541</v>
      </c>
      <c r="M49" s="32">
        <f t="shared" si="12"/>
        <v>-146414.00023843138</v>
      </c>
      <c r="N49" s="36">
        <f t="shared" si="13"/>
        <v>-67350.440109678442</v>
      </c>
      <c r="O49" s="36" t="str">
        <f t="shared" si="14"/>
        <v>Exclude</v>
      </c>
      <c r="P49" s="36">
        <f t="shared" si="15"/>
        <v>23718432.715999998</v>
      </c>
      <c r="Q49" s="36">
        <f>SUM($P$2:P49)</f>
        <v>8586872674.9882002</v>
      </c>
      <c r="R49" s="36">
        <f t="shared" si="16"/>
        <v>10910479.04936</v>
      </c>
      <c r="S49" s="36">
        <f>SUM($R$2:R49)</f>
        <v>7359090045.7340965</v>
      </c>
      <c r="T49" s="36">
        <f t="shared" si="17"/>
        <v>1537647.9447999999</v>
      </c>
      <c r="U49" s="36">
        <f>SUM($T$2:T49)</f>
        <v>324525280.66829997</v>
      </c>
      <c r="V49" s="36">
        <f t="shared" si="18"/>
        <v>707318.05460800009</v>
      </c>
      <c r="W49" s="36">
        <f>SUM($V$2:V49)</f>
        <v>246375133.04007596</v>
      </c>
      <c r="X49" s="36">
        <f t="shared" si="19"/>
        <v>3126456.08</v>
      </c>
      <c r="Y49" s="36">
        <f t="shared" si="20"/>
        <v>1438169.7968000001</v>
      </c>
      <c r="Z49" s="36">
        <f t="shared" si="21"/>
        <v>1989562.9600000002</v>
      </c>
      <c r="AA49" s="36">
        <f t="shared" si="22"/>
        <v>915198.96160000016</v>
      </c>
      <c r="AB49" s="36">
        <f>SUM($X$2:X49)</f>
        <v>309394534.26199996</v>
      </c>
      <c r="AC49" s="36">
        <f>SUM($Y$2:Y49)</f>
        <v>230782791.90084997</v>
      </c>
      <c r="AD49" s="36">
        <f>SUM($Z$2:Z49)</f>
        <v>566452582.93400002</v>
      </c>
      <c r="AE49" s="36">
        <f>SUM($AA$2:AA49)</f>
        <v>436327238.44344997</v>
      </c>
    </row>
    <row r="50" spans="1:31" s="36" customFormat="1" thickBot="1" x14ac:dyDescent="0.65">
      <c r="A50" s="32" t="s">
        <v>22</v>
      </c>
      <c r="B50" s="32" t="s">
        <v>26</v>
      </c>
      <c r="C50" s="32">
        <v>49</v>
      </c>
      <c r="D50" s="32">
        <v>2.4119999999999999</v>
      </c>
      <c r="E50" s="32">
        <v>678.43</v>
      </c>
      <c r="F50" s="34">
        <v>7633176</v>
      </c>
      <c r="G50" s="35">
        <v>0.01</v>
      </c>
      <c r="H50" s="35">
        <v>0.35</v>
      </c>
      <c r="I50" s="32">
        <v>103.97</v>
      </c>
      <c r="J50" s="32">
        <v>45</v>
      </c>
      <c r="K50" s="32">
        <v>172</v>
      </c>
      <c r="L50" s="32">
        <f t="shared" si="23"/>
        <v>281.27280265339965</v>
      </c>
      <c r="M50" s="32">
        <f t="shared" si="12"/>
        <v>-323591.28445647052</v>
      </c>
      <c r="N50" s="36">
        <f t="shared" si="13"/>
        <v>-113256.94955976467</v>
      </c>
      <c r="O50" s="36" t="str">
        <f t="shared" si="14"/>
        <v>Exclude</v>
      </c>
      <c r="P50" s="36">
        <f t="shared" si="15"/>
        <v>51785755.936799996</v>
      </c>
      <c r="Q50" s="36">
        <f>SUM($P$2:P50)</f>
        <v>8638658430.9249992</v>
      </c>
      <c r="R50" s="36">
        <f t="shared" si="16"/>
        <v>18125014.577879999</v>
      </c>
      <c r="S50" s="36">
        <f>SUM($R$2:R50)</f>
        <v>7377215060.3119764</v>
      </c>
      <c r="T50" s="36">
        <f t="shared" si="17"/>
        <v>7936213.0872000009</v>
      </c>
      <c r="U50" s="36">
        <f>SUM($T$2:T50)</f>
        <v>332461493.75549996</v>
      </c>
      <c r="V50" s="36">
        <f t="shared" si="18"/>
        <v>2777674.5805199998</v>
      </c>
      <c r="W50" s="36">
        <f>SUM($V$2:V50)</f>
        <v>249152807.62059596</v>
      </c>
      <c r="X50" s="36">
        <f t="shared" si="19"/>
        <v>3434929.1999999997</v>
      </c>
      <c r="Y50" s="36">
        <f t="shared" si="20"/>
        <v>1202225.22</v>
      </c>
      <c r="Z50" s="36">
        <f t="shared" si="21"/>
        <v>13129062.719999999</v>
      </c>
      <c r="AA50" s="36">
        <f t="shared" si="22"/>
        <v>4595171.9519999996</v>
      </c>
      <c r="AB50" s="36">
        <f>SUM($X$2:X50)</f>
        <v>312829463.46199995</v>
      </c>
      <c r="AC50" s="36">
        <f>SUM($Y$2:Y50)</f>
        <v>231985017.12084997</v>
      </c>
      <c r="AD50" s="36">
        <f>SUM($Z$2:Z50)</f>
        <v>579581645.65400004</v>
      </c>
      <c r="AE50" s="36">
        <f>SUM($AA$2:AA50)</f>
        <v>440922410.39545</v>
      </c>
    </row>
    <row r="51" spans="1:31" s="36" customFormat="1" thickBot="1" x14ac:dyDescent="0.65">
      <c r="A51" s="39" t="s">
        <v>49</v>
      </c>
      <c r="B51" s="39" t="s">
        <v>84</v>
      </c>
      <c r="C51" s="32">
        <v>50</v>
      </c>
      <c r="D51" s="39"/>
      <c r="E51" s="39"/>
      <c r="F51" s="40">
        <v>1676971</v>
      </c>
      <c r="G51" s="41">
        <v>1</v>
      </c>
      <c r="H51" s="41">
        <v>0.81</v>
      </c>
      <c r="I51" s="39"/>
      <c r="J51" s="39">
        <v>12</v>
      </c>
      <c r="K51" s="39">
        <v>8</v>
      </c>
      <c r="L51" s="39">
        <v>300</v>
      </c>
      <c r="M51" s="37">
        <f t="shared" si="12"/>
        <v>0</v>
      </c>
      <c r="N51" s="39">
        <f t="shared" si="13"/>
        <v>0</v>
      </c>
      <c r="O51" s="39" t="str">
        <f t="shared" si="14"/>
        <v>Exclude</v>
      </c>
      <c r="P51" s="39">
        <f t="shared" si="15"/>
        <v>0</v>
      </c>
      <c r="Q51" s="39">
        <f>SUM($P$2:P51)</f>
        <v>8638658430.9249992</v>
      </c>
      <c r="R51" s="39">
        <f t="shared" si="16"/>
        <v>0</v>
      </c>
      <c r="S51" s="39">
        <f>SUM($R$2:R51)</f>
        <v>7377215060.3119764</v>
      </c>
      <c r="T51" s="39">
        <f t="shared" si="17"/>
        <v>0</v>
      </c>
      <c r="U51" s="39">
        <f>SUM($T$2:T51)</f>
        <v>332461493.75549996</v>
      </c>
      <c r="V51" s="39">
        <f t="shared" si="18"/>
        <v>0</v>
      </c>
      <c r="W51" s="39">
        <f>SUM($V$2:V51)</f>
        <v>249152807.62059596</v>
      </c>
      <c r="X51" s="39">
        <f t="shared" si="19"/>
        <v>20123652</v>
      </c>
      <c r="Y51" s="39">
        <f t="shared" si="20"/>
        <v>16300158.120000001</v>
      </c>
      <c r="Z51" s="39">
        <f t="shared" si="21"/>
        <v>13415768</v>
      </c>
      <c r="AA51" s="39">
        <f t="shared" si="22"/>
        <v>10866772.08</v>
      </c>
      <c r="AB51" s="39">
        <f>SUM($X$2:X51)</f>
        <v>332953115.46199995</v>
      </c>
      <c r="AC51" s="39">
        <f>SUM($Y$2:Y51)</f>
        <v>248285175.24084997</v>
      </c>
      <c r="AD51" s="39">
        <f>SUM($Z$2:Z51)</f>
        <v>592997413.65400004</v>
      </c>
      <c r="AE51" s="39">
        <f>SUM($AA$2:AA51)</f>
        <v>451789182.47544998</v>
      </c>
    </row>
    <row r="52" spans="1:31" s="36" customFormat="1" thickBot="1" x14ac:dyDescent="0.65">
      <c r="A52" s="32" t="s">
        <v>63</v>
      </c>
      <c r="B52" s="32" t="s">
        <v>67</v>
      </c>
      <c r="C52" s="32">
        <v>51</v>
      </c>
      <c r="D52" s="32">
        <v>2.1000000000000001E-2</v>
      </c>
      <c r="E52" s="32">
        <v>8.14</v>
      </c>
      <c r="F52" s="34">
        <v>8275020</v>
      </c>
      <c r="G52" s="35">
        <v>0.16</v>
      </c>
      <c r="H52" s="35">
        <v>0.5</v>
      </c>
      <c r="I52" s="32">
        <v>0</v>
      </c>
      <c r="J52" s="32">
        <v>0</v>
      </c>
      <c r="K52" s="32">
        <v>60</v>
      </c>
      <c r="L52" s="32">
        <f t="shared" ref="L52:L66" si="24">E52/D52</f>
        <v>387.61904761904765</v>
      </c>
      <c r="M52" s="32">
        <f t="shared" si="12"/>
        <v>-77856.580329411765</v>
      </c>
      <c r="N52" s="36">
        <f t="shared" si="13"/>
        <v>-38928.290164705882</v>
      </c>
      <c r="O52" s="36" t="str">
        <f t="shared" si="14"/>
        <v>Exclude</v>
      </c>
      <c r="P52" s="36">
        <f t="shared" si="15"/>
        <v>10777386.048000002</v>
      </c>
      <c r="Q52" s="36">
        <f>SUM($P$2:P52)</f>
        <v>8649435816.9729996</v>
      </c>
      <c r="R52" s="36">
        <f t="shared" si="16"/>
        <v>5388693.0240000011</v>
      </c>
      <c r="S52" s="36">
        <f>SUM($R$2:R52)</f>
        <v>7382603753.3359766</v>
      </c>
      <c r="T52" s="36">
        <f t="shared" si="17"/>
        <v>0</v>
      </c>
      <c r="U52" s="36">
        <f>SUM($T$2:T52)</f>
        <v>332461493.75549996</v>
      </c>
      <c r="V52" s="36">
        <f t="shared" si="18"/>
        <v>0</v>
      </c>
      <c r="W52" s="36">
        <f>SUM($V$2:V52)</f>
        <v>249152807.62059596</v>
      </c>
      <c r="X52" s="36">
        <f t="shared" si="19"/>
        <v>0</v>
      </c>
      <c r="Y52" s="36">
        <f t="shared" si="20"/>
        <v>0</v>
      </c>
      <c r="Z52" s="36">
        <f t="shared" si="21"/>
        <v>79440192</v>
      </c>
      <c r="AA52" s="36">
        <f t="shared" si="22"/>
        <v>39720096</v>
      </c>
      <c r="AB52" s="36">
        <f>SUM($X$2:X52)</f>
        <v>332953115.46199995</v>
      </c>
      <c r="AC52" s="36">
        <f>SUM($Y$2:Y52)</f>
        <v>248285175.24084997</v>
      </c>
      <c r="AD52" s="36">
        <f>SUM($Z$2:Z52)</f>
        <v>672437605.65400004</v>
      </c>
      <c r="AE52" s="36">
        <f>SUM($AA$2:AA52)</f>
        <v>491509278.47544998</v>
      </c>
    </row>
    <row r="53" spans="1:31" s="36" customFormat="1" thickBot="1" x14ac:dyDescent="0.65">
      <c r="A53" s="32" t="s">
        <v>49</v>
      </c>
      <c r="B53" s="32" t="s">
        <v>50</v>
      </c>
      <c r="C53" s="32">
        <v>52</v>
      </c>
      <c r="D53" s="32">
        <v>0.59199999999999997</v>
      </c>
      <c r="E53" s="32">
        <v>234.91</v>
      </c>
      <c r="F53" s="34">
        <v>1676971</v>
      </c>
      <c r="G53" s="35">
        <v>1</v>
      </c>
      <c r="H53" s="35">
        <v>0.81</v>
      </c>
      <c r="I53" s="32">
        <v>168.02</v>
      </c>
      <c r="J53" s="32">
        <v>12</v>
      </c>
      <c r="K53" s="32">
        <v>8</v>
      </c>
      <c r="L53" s="32">
        <f t="shared" si="24"/>
        <v>396.80743243243245</v>
      </c>
      <c r="M53" s="32">
        <f t="shared" si="12"/>
        <v>-2869363.1445686277</v>
      </c>
      <c r="N53" s="36">
        <f t="shared" si="13"/>
        <v>-2324184.1471005888</v>
      </c>
      <c r="O53" s="36" t="str">
        <f t="shared" si="14"/>
        <v>Exclude</v>
      </c>
      <c r="P53" s="36">
        <f t="shared" si="15"/>
        <v>393937257.61000001</v>
      </c>
      <c r="Q53" s="36">
        <f>SUM($P$2:P53)</f>
        <v>9043373074.5830002</v>
      </c>
      <c r="R53" s="36">
        <f t="shared" si="16"/>
        <v>319089178.66410005</v>
      </c>
      <c r="S53" s="36">
        <f>SUM($R$2:R53)</f>
        <v>7701692932.0000763</v>
      </c>
      <c r="T53" s="36">
        <f t="shared" si="17"/>
        <v>281764667.42000002</v>
      </c>
      <c r="U53" s="36">
        <f>SUM($T$2:T53)</f>
        <v>614226161.17549992</v>
      </c>
      <c r="V53" s="36">
        <f t="shared" si="18"/>
        <v>228229380.61020002</v>
      </c>
      <c r="W53" s="36">
        <f>SUM($V$2:V53)</f>
        <v>477382188.23079598</v>
      </c>
      <c r="X53" s="36">
        <f t="shared" si="19"/>
        <v>20123652</v>
      </c>
      <c r="Y53" s="36">
        <f t="shared" si="20"/>
        <v>16300158.120000001</v>
      </c>
      <c r="Z53" s="36">
        <f t="shared" si="21"/>
        <v>13415768</v>
      </c>
      <c r="AA53" s="36">
        <f t="shared" si="22"/>
        <v>10866772.08</v>
      </c>
      <c r="AB53" s="36">
        <f>SUM($X$2:X53)</f>
        <v>353076767.46199995</v>
      </c>
      <c r="AC53" s="36">
        <f>SUM($Y$2:Y53)</f>
        <v>264585333.36084998</v>
      </c>
      <c r="AD53" s="36">
        <f>SUM($Z$2:Z53)</f>
        <v>685853373.65400004</v>
      </c>
      <c r="AE53" s="36">
        <f>SUM($AA$2:AA53)</f>
        <v>502376050.55544996</v>
      </c>
    </row>
    <row r="54" spans="1:31" s="36" customFormat="1" thickBot="1" x14ac:dyDescent="0.65">
      <c r="A54" s="32" t="s">
        <v>63</v>
      </c>
      <c r="B54" s="32" t="s">
        <v>69</v>
      </c>
      <c r="C54" s="32">
        <v>53</v>
      </c>
      <c r="D54" s="32">
        <v>1.2190000000000001</v>
      </c>
      <c r="E54" s="32">
        <v>504.05</v>
      </c>
      <c r="F54" s="34">
        <v>18633011</v>
      </c>
      <c r="G54" s="35">
        <v>0.02</v>
      </c>
      <c r="H54" s="35">
        <v>0.9</v>
      </c>
      <c r="I54" s="32">
        <v>27.4</v>
      </c>
      <c r="J54" s="32">
        <v>56</v>
      </c>
      <c r="K54" s="32">
        <v>25</v>
      </c>
      <c r="L54" s="32">
        <f t="shared" si="24"/>
        <v>413.49466776045938</v>
      </c>
      <c r="M54" s="32">
        <f t="shared" si="12"/>
        <v>-1387289.7789866666</v>
      </c>
      <c r="N54" s="36">
        <f t="shared" si="13"/>
        <v>-1248560.8010879999</v>
      </c>
      <c r="O54" s="36" t="str">
        <f t="shared" si="14"/>
        <v>Exclude</v>
      </c>
      <c r="P54" s="36">
        <f t="shared" si="15"/>
        <v>187839383.89100003</v>
      </c>
      <c r="Q54" s="36">
        <f>SUM($P$2:P54)</f>
        <v>9231212458.4740009</v>
      </c>
      <c r="R54" s="36">
        <f t="shared" si="16"/>
        <v>169055445.50190005</v>
      </c>
      <c r="S54" s="36">
        <f>SUM($R$2:R54)</f>
        <v>7870748377.501976</v>
      </c>
      <c r="T54" s="36">
        <f t="shared" si="17"/>
        <v>10210890.027999999</v>
      </c>
      <c r="U54" s="36">
        <f>SUM($T$2:T54)</f>
        <v>624437051.20349991</v>
      </c>
      <c r="V54" s="36">
        <f t="shared" si="18"/>
        <v>9189801.0252</v>
      </c>
      <c r="W54" s="36">
        <f>SUM($V$2:V54)</f>
        <v>486571989.25599599</v>
      </c>
      <c r="X54" s="36">
        <f t="shared" si="19"/>
        <v>20868972.32</v>
      </c>
      <c r="Y54" s="36">
        <f t="shared" si="20"/>
        <v>18782075.088000003</v>
      </c>
      <c r="Z54" s="36">
        <f t="shared" si="21"/>
        <v>9316505.5</v>
      </c>
      <c r="AA54" s="36">
        <f t="shared" si="22"/>
        <v>8384854.9500000011</v>
      </c>
      <c r="AB54" s="36">
        <f>SUM($X$2:X54)</f>
        <v>373945739.78199995</v>
      </c>
      <c r="AC54" s="36">
        <f>SUM($Y$2:Y54)</f>
        <v>283367408.44884998</v>
      </c>
      <c r="AD54" s="36">
        <f>SUM($Z$2:Z54)</f>
        <v>695169879.15400004</v>
      </c>
      <c r="AE54" s="36">
        <f>SUM($AA$2:AA54)</f>
        <v>510760905.50544995</v>
      </c>
    </row>
    <row r="55" spans="1:31" s="36" customFormat="1" thickBot="1" x14ac:dyDescent="0.65">
      <c r="A55" s="32" t="s">
        <v>58</v>
      </c>
      <c r="B55" s="32" t="s">
        <v>61</v>
      </c>
      <c r="C55" s="32">
        <v>54</v>
      </c>
      <c r="D55" s="32">
        <v>4.3140000000000001</v>
      </c>
      <c r="E55" s="32">
        <v>1789.1</v>
      </c>
      <c r="F55" s="34">
        <v>18633011</v>
      </c>
      <c r="G55" s="35">
        <v>0.06</v>
      </c>
      <c r="H55" s="35">
        <v>0.3</v>
      </c>
      <c r="I55" s="32">
        <v>0.04</v>
      </c>
      <c r="J55" s="32">
        <v>0</v>
      </c>
      <c r="K55" s="32">
        <v>60</v>
      </c>
      <c r="L55" s="32">
        <f t="shared" si="24"/>
        <v>414.71951784886414</v>
      </c>
      <c r="M55" s="32">
        <f t="shared" si="12"/>
        <v>-14786631.421054117</v>
      </c>
      <c r="N55" s="36">
        <f t="shared" si="13"/>
        <v>-4435989.4263162352</v>
      </c>
      <c r="O55" s="36" t="str">
        <f t="shared" si="14"/>
        <v>Exclude</v>
      </c>
      <c r="P55" s="36">
        <f t="shared" si="15"/>
        <v>2000179198.8059998</v>
      </c>
      <c r="Q55" s="36">
        <f>SUM($P$2:P55)</f>
        <v>11231391657.280001</v>
      </c>
      <c r="R55" s="36">
        <f t="shared" si="16"/>
        <v>600053759.64179993</v>
      </c>
      <c r="S55" s="36">
        <f>SUM($R$2:R55)</f>
        <v>8470802137.1437759</v>
      </c>
      <c r="T55" s="36">
        <f t="shared" si="17"/>
        <v>44719.2264</v>
      </c>
      <c r="U55" s="36">
        <f>SUM($T$2:T55)</f>
        <v>624481770.42989993</v>
      </c>
      <c r="V55" s="36">
        <f t="shared" si="18"/>
        <v>13415.767919999998</v>
      </c>
      <c r="W55" s="36">
        <f>SUM($V$2:V55)</f>
        <v>486585405.02391601</v>
      </c>
      <c r="X55" s="36">
        <f t="shared" si="19"/>
        <v>0</v>
      </c>
      <c r="Y55" s="36">
        <f t="shared" si="20"/>
        <v>0</v>
      </c>
      <c r="Z55" s="36">
        <f t="shared" si="21"/>
        <v>67078839.599999994</v>
      </c>
      <c r="AA55" s="36">
        <f t="shared" si="22"/>
        <v>20123651.879999999</v>
      </c>
      <c r="AB55" s="36">
        <f>SUM($X$2:X55)</f>
        <v>373945739.78199995</v>
      </c>
      <c r="AC55" s="36">
        <f>SUM($Y$2:Y55)</f>
        <v>283367408.44884998</v>
      </c>
      <c r="AD55" s="36">
        <f>SUM($Z$2:Z55)</f>
        <v>762248718.75400007</v>
      </c>
      <c r="AE55" s="36">
        <f>SUM($AA$2:AA55)</f>
        <v>530884557.38544995</v>
      </c>
    </row>
    <row r="56" spans="1:31" s="36" customFormat="1" thickBot="1" x14ac:dyDescent="0.65">
      <c r="A56" s="32" t="s">
        <v>58</v>
      </c>
      <c r="B56" s="32" t="s">
        <v>62</v>
      </c>
      <c r="C56" s="32">
        <v>55</v>
      </c>
      <c r="D56" s="32">
        <v>0.876</v>
      </c>
      <c r="E56" s="32">
        <v>375.53</v>
      </c>
      <c r="F56" s="34">
        <v>18633011</v>
      </c>
      <c r="G56" s="35">
        <v>0.03</v>
      </c>
      <c r="H56" s="35">
        <v>0.1</v>
      </c>
      <c r="I56" s="32">
        <v>6.88</v>
      </c>
      <c r="J56" s="32">
        <v>0</v>
      </c>
      <c r="K56" s="32">
        <v>0</v>
      </c>
      <c r="L56" s="32">
        <f t="shared" si="24"/>
        <v>428.68721461187209</v>
      </c>
      <c r="M56" s="32">
        <f t="shared" si="12"/>
        <v>-1568340.5358699998</v>
      </c>
      <c r="N56" s="36">
        <f t="shared" si="13"/>
        <v>-156834.05358699997</v>
      </c>
      <c r="O56" s="36" t="str">
        <f t="shared" si="14"/>
        <v>Exclude</v>
      </c>
      <c r="P56" s="36">
        <f t="shared" si="15"/>
        <v>209917638.62489998</v>
      </c>
      <c r="Q56" s="36">
        <f>SUM($P$2:P56)</f>
        <v>11441309295.904902</v>
      </c>
      <c r="R56" s="36">
        <f t="shared" si="16"/>
        <v>20991763.862489998</v>
      </c>
      <c r="S56" s="36">
        <f>SUM($R$2:R56)</f>
        <v>8491793901.0062656</v>
      </c>
      <c r="T56" s="36">
        <f t="shared" si="17"/>
        <v>3845853.4703999995</v>
      </c>
      <c r="U56" s="36">
        <f>SUM($T$2:T56)</f>
        <v>628327623.90029991</v>
      </c>
      <c r="V56" s="36">
        <f t="shared" si="18"/>
        <v>384585.34703999996</v>
      </c>
      <c r="W56" s="36">
        <f>SUM($V$2:V56)</f>
        <v>486969990.370956</v>
      </c>
      <c r="X56" s="36">
        <f t="shared" si="19"/>
        <v>0</v>
      </c>
      <c r="Y56" s="36">
        <f t="shared" si="20"/>
        <v>0</v>
      </c>
      <c r="Z56" s="36">
        <f t="shared" si="21"/>
        <v>0</v>
      </c>
      <c r="AA56" s="36">
        <f t="shared" si="22"/>
        <v>0</v>
      </c>
      <c r="AB56" s="36">
        <f>SUM($X$2:X56)</f>
        <v>373945739.78199995</v>
      </c>
      <c r="AC56" s="36">
        <f>SUM($Y$2:Y56)</f>
        <v>283367408.44884998</v>
      </c>
      <c r="AD56" s="36">
        <f>SUM($Z$2:Z56)</f>
        <v>762248718.75400007</v>
      </c>
      <c r="AE56" s="36">
        <f>SUM($AA$2:AA56)</f>
        <v>530884557.38544995</v>
      </c>
    </row>
    <row r="57" spans="1:31" s="36" customFormat="1" thickBot="1" x14ac:dyDescent="0.65">
      <c r="A57" s="32" t="s">
        <v>7</v>
      </c>
      <c r="B57" s="32" t="s">
        <v>18</v>
      </c>
      <c r="C57" s="32">
        <v>56</v>
      </c>
      <c r="D57" s="32">
        <v>6.0999999999999999E-2</v>
      </c>
      <c r="E57" s="32">
        <v>32.369999999999997</v>
      </c>
      <c r="F57" s="34">
        <v>1007295</v>
      </c>
      <c r="G57" s="35">
        <v>0</v>
      </c>
      <c r="H57" s="35">
        <v>0.03</v>
      </c>
      <c r="I57" s="32">
        <v>1.38</v>
      </c>
      <c r="J57" s="32">
        <v>21.75</v>
      </c>
      <c r="K57" s="32">
        <v>40</v>
      </c>
      <c r="L57" s="32">
        <f t="shared" si="24"/>
        <v>530.65573770491801</v>
      </c>
      <c r="M57" s="32">
        <f t="shared" si="12"/>
        <v>0</v>
      </c>
      <c r="N57" s="36">
        <f t="shared" si="13"/>
        <v>0</v>
      </c>
      <c r="O57" s="36" t="str">
        <f t="shared" si="14"/>
        <v>Exclude</v>
      </c>
      <c r="P57" s="36">
        <f t="shared" si="15"/>
        <v>0</v>
      </c>
      <c r="Q57" s="36">
        <f>SUM($P$2:P57)</f>
        <v>11441309295.904902</v>
      </c>
      <c r="R57" s="36">
        <f t="shared" si="16"/>
        <v>0</v>
      </c>
      <c r="S57" s="36">
        <f>SUM($R$2:R57)</f>
        <v>8491793901.0062656</v>
      </c>
      <c r="T57" s="36">
        <f t="shared" si="17"/>
        <v>0</v>
      </c>
      <c r="U57" s="36">
        <f>SUM($T$2:T57)</f>
        <v>628327623.90029991</v>
      </c>
      <c r="V57" s="36">
        <f t="shared" si="18"/>
        <v>0</v>
      </c>
      <c r="W57" s="36">
        <f>SUM($V$2:V57)</f>
        <v>486969990.370956</v>
      </c>
      <c r="X57" s="36">
        <f t="shared" si="19"/>
        <v>0</v>
      </c>
      <c r="Y57" s="36">
        <f t="shared" si="20"/>
        <v>0</v>
      </c>
      <c r="Z57" s="36">
        <f t="shared" si="21"/>
        <v>0</v>
      </c>
      <c r="AA57" s="36">
        <f t="shared" si="22"/>
        <v>0</v>
      </c>
      <c r="AB57" s="36">
        <f>SUM($X$2:X57)</f>
        <v>373945739.78199995</v>
      </c>
      <c r="AC57" s="36">
        <f>SUM($Y$2:Y57)</f>
        <v>283367408.44884998</v>
      </c>
      <c r="AD57" s="36">
        <f>SUM($Z$2:Z57)</f>
        <v>762248718.75400007</v>
      </c>
      <c r="AE57" s="36">
        <f>SUM($AA$2:AA57)</f>
        <v>530884557.38544995</v>
      </c>
    </row>
    <row r="58" spans="1:31" s="36" customFormat="1" thickBot="1" x14ac:dyDescent="0.65">
      <c r="A58" s="32" t="s">
        <v>63</v>
      </c>
      <c r="B58" s="32" t="s">
        <v>68</v>
      </c>
      <c r="C58" s="32">
        <v>57</v>
      </c>
      <c r="D58" s="32">
        <v>1E-3</v>
      </c>
      <c r="E58" s="32">
        <v>0.55000000000000004</v>
      </c>
      <c r="F58" s="34">
        <v>1241253</v>
      </c>
      <c r="G58" s="35">
        <v>0</v>
      </c>
      <c r="H58" s="35">
        <v>0.5</v>
      </c>
      <c r="I58" s="32">
        <v>437.51</v>
      </c>
      <c r="J58" s="32">
        <v>362</v>
      </c>
      <c r="K58" s="32">
        <v>172</v>
      </c>
      <c r="L58" s="32">
        <f t="shared" si="24"/>
        <v>550</v>
      </c>
      <c r="M58" s="32">
        <f t="shared" si="12"/>
        <v>0</v>
      </c>
      <c r="N58" s="36">
        <f t="shared" si="13"/>
        <v>0</v>
      </c>
      <c r="O58" s="36" t="str">
        <f t="shared" si="14"/>
        <v>Exclude</v>
      </c>
      <c r="P58" s="36">
        <f t="shared" si="15"/>
        <v>0</v>
      </c>
      <c r="Q58" s="36">
        <f>SUM($P$2:P58)</f>
        <v>11441309295.904902</v>
      </c>
      <c r="R58" s="36">
        <f t="shared" si="16"/>
        <v>0</v>
      </c>
      <c r="S58" s="36">
        <f>SUM($R$2:R58)</f>
        <v>8491793901.0062656</v>
      </c>
      <c r="T58" s="36">
        <f t="shared" si="17"/>
        <v>0</v>
      </c>
      <c r="U58" s="36">
        <f>SUM($T$2:T58)</f>
        <v>628327623.90029991</v>
      </c>
      <c r="V58" s="36">
        <f t="shared" si="18"/>
        <v>0</v>
      </c>
      <c r="W58" s="36">
        <f>SUM($V$2:V58)</f>
        <v>486969990.370956</v>
      </c>
      <c r="X58" s="36">
        <f t="shared" si="19"/>
        <v>0</v>
      </c>
      <c r="Y58" s="36">
        <f t="shared" si="20"/>
        <v>0</v>
      </c>
      <c r="Z58" s="36">
        <f t="shared" si="21"/>
        <v>0</v>
      </c>
      <c r="AA58" s="36">
        <f t="shared" si="22"/>
        <v>0</v>
      </c>
      <c r="AB58" s="36">
        <f>SUM($X$2:X58)</f>
        <v>373945739.78199995</v>
      </c>
      <c r="AC58" s="36">
        <f>SUM($Y$2:Y58)</f>
        <v>283367408.44884998</v>
      </c>
      <c r="AD58" s="36">
        <f>SUM($Z$2:Z58)</f>
        <v>762248718.75400007</v>
      </c>
      <c r="AE58" s="36">
        <f>SUM($AA$2:AA58)</f>
        <v>530884557.38544995</v>
      </c>
    </row>
    <row r="59" spans="1:31" s="36" customFormat="1" thickBot="1" x14ac:dyDescent="0.65">
      <c r="A59" s="32" t="s">
        <v>7</v>
      </c>
      <c r="B59" s="32" t="s">
        <v>19</v>
      </c>
      <c r="C59" s="32">
        <v>58</v>
      </c>
      <c r="D59" s="32">
        <v>5.0999999999999997E-2</v>
      </c>
      <c r="E59" s="32">
        <v>31.95</v>
      </c>
      <c r="F59" s="34">
        <v>1007295</v>
      </c>
      <c r="G59" s="35">
        <v>0</v>
      </c>
      <c r="H59" s="35">
        <v>1</v>
      </c>
      <c r="I59" s="32">
        <v>17.12</v>
      </c>
      <c r="J59" s="32">
        <v>34.75</v>
      </c>
      <c r="K59" s="32">
        <v>40</v>
      </c>
      <c r="L59" s="32">
        <f t="shared" si="24"/>
        <v>626.47058823529414</v>
      </c>
      <c r="M59" s="32">
        <f t="shared" si="12"/>
        <v>0</v>
      </c>
      <c r="N59" s="36">
        <f t="shared" si="13"/>
        <v>0</v>
      </c>
      <c r="O59" s="36" t="str">
        <f t="shared" si="14"/>
        <v>Exclude</v>
      </c>
      <c r="P59" s="36">
        <f t="shared" si="15"/>
        <v>0</v>
      </c>
      <c r="Q59" s="36">
        <f>SUM($P$2:P59)</f>
        <v>11441309295.904902</v>
      </c>
      <c r="R59" s="36">
        <f t="shared" si="16"/>
        <v>0</v>
      </c>
      <c r="S59" s="36">
        <f>SUM($R$2:R59)</f>
        <v>8491793901.0062656</v>
      </c>
      <c r="T59" s="36">
        <f t="shared" si="17"/>
        <v>0</v>
      </c>
      <c r="U59" s="36">
        <f>SUM($T$2:T59)</f>
        <v>628327623.90029991</v>
      </c>
      <c r="V59" s="36">
        <f t="shared" si="18"/>
        <v>0</v>
      </c>
      <c r="W59" s="36">
        <f>SUM($V$2:V59)</f>
        <v>486969990.370956</v>
      </c>
      <c r="X59" s="36">
        <f t="shared" si="19"/>
        <v>0</v>
      </c>
      <c r="Y59" s="36">
        <f t="shared" si="20"/>
        <v>0</v>
      </c>
      <c r="Z59" s="36">
        <f t="shared" si="21"/>
        <v>0</v>
      </c>
      <c r="AA59" s="36">
        <f t="shared" si="22"/>
        <v>0</v>
      </c>
      <c r="AB59" s="36">
        <f>SUM($X$2:X59)</f>
        <v>373945739.78199995</v>
      </c>
      <c r="AC59" s="36">
        <f>SUM($Y$2:Y59)</f>
        <v>283367408.44884998</v>
      </c>
      <c r="AD59" s="36">
        <f>SUM($Z$2:Z59)</f>
        <v>762248718.75400007</v>
      </c>
      <c r="AE59" s="36">
        <f>SUM($AA$2:AA59)</f>
        <v>530884557.38544995</v>
      </c>
    </row>
    <row r="60" spans="1:31" s="36" customFormat="1" thickBot="1" x14ac:dyDescent="0.65">
      <c r="A60" s="32" t="s">
        <v>49</v>
      </c>
      <c r="B60" s="32" t="s">
        <v>56</v>
      </c>
      <c r="C60" s="32">
        <v>59</v>
      </c>
      <c r="D60" s="32">
        <v>0.76700000000000002</v>
      </c>
      <c r="E60" s="32">
        <v>483.67</v>
      </c>
      <c r="F60" s="34">
        <v>13792</v>
      </c>
      <c r="G60" s="35">
        <v>1</v>
      </c>
      <c r="H60" s="35">
        <v>0.75</v>
      </c>
      <c r="I60" s="32">
        <v>232.94</v>
      </c>
      <c r="J60" s="32">
        <v>0</v>
      </c>
      <c r="K60" s="32">
        <v>10</v>
      </c>
      <c r="L60" s="32">
        <f t="shared" si="24"/>
        <v>630.59973924380699</v>
      </c>
      <c r="M60" s="32">
        <f t="shared" si="12"/>
        <v>-54821.306980392161</v>
      </c>
      <c r="N60" s="36">
        <f t="shared" si="13"/>
        <v>-41115.980235294119</v>
      </c>
      <c r="O60" s="36" t="str">
        <f t="shared" si="14"/>
        <v>Exclude</v>
      </c>
      <c r="P60" s="36">
        <f t="shared" si="15"/>
        <v>6670776.6400000006</v>
      </c>
      <c r="Q60" s="36">
        <f>SUM($P$2:P60)</f>
        <v>11447980072.544901</v>
      </c>
      <c r="R60" s="36">
        <f t="shared" si="16"/>
        <v>5003082.4800000004</v>
      </c>
      <c r="S60" s="36">
        <f>SUM($R$2:R60)</f>
        <v>8496796983.4862652</v>
      </c>
      <c r="T60" s="36">
        <f t="shared" si="17"/>
        <v>3212708.48</v>
      </c>
      <c r="U60" s="36">
        <f>SUM($T$2:T60)</f>
        <v>631540332.38029993</v>
      </c>
      <c r="V60" s="36">
        <f t="shared" si="18"/>
        <v>2409531.36</v>
      </c>
      <c r="W60" s="36">
        <f>SUM($V$2:V60)</f>
        <v>489379521.73095602</v>
      </c>
      <c r="X60" s="36">
        <f t="shared" si="19"/>
        <v>0</v>
      </c>
      <c r="Y60" s="36">
        <f t="shared" si="20"/>
        <v>0</v>
      </c>
      <c r="Z60" s="36">
        <f t="shared" si="21"/>
        <v>137920</v>
      </c>
      <c r="AA60" s="36">
        <f t="shared" si="22"/>
        <v>103440</v>
      </c>
      <c r="AB60" s="36">
        <f>SUM($X$2:X60)</f>
        <v>373945739.78199995</v>
      </c>
      <c r="AC60" s="36">
        <f>SUM($Y$2:Y60)</f>
        <v>283367408.44884998</v>
      </c>
      <c r="AD60" s="36">
        <f>SUM($Z$2:Z60)</f>
        <v>762386638.75400007</v>
      </c>
      <c r="AE60" s="36">
        <f>SUM($AA$2:AA60)</f>
        <v>530987997.38544995</v>
      </c>
    </row>
    <row r="61" spans="1:31" s="36" customFormat="1" thickBot="1" x14ac:dyDescent="0.65">
      <c r="A61" s="32" t="s">
        <v>58</v>
      </c>
      <c r="B61" s="32" t="s">
        <v>60</v>
      </c>
      <c r="C61" s="32">
        <v>60</v>
      </c>
      <c r="D61" s="32">
        <v>0.12</v>
      </c>
      <c r="E61" s="32">
        <v>79.599999999999994</v>
      </c>
      <c r="F61" s="34">
        <v>18633011</v>
      </c>
      <c r="G61" s="35">
        <v>0.03</v>
      </c>
      <c r="H61" s="35">
        <v>0.1</v>
      </c>
      <c r="I61" s="32">
        <v>7.95</v>
      </c>
      <c r="J61" s="32">
        <v>0</v>
      </c>
      <c r="K61" s="32">
        <v>0</v>
      </c>
      <c r="L61" s="32">
        <f t="shared" si="24"/>
        <v>663.33333333333326</v>
      </c>
      <c r="M61" s="32">
        <f t="shared" si="12"/>
        <v>-369152.82969411759</v>
      </c>
      <c r="N61" s="36">
        <f t="shared" si="13"/>
        <v>-36915.282969411761</v>
      </c>
      <c r="O61" s="36" t="str">
        <f t="shared" si="14"/>
        <v>Exclude</v>
      </c>
      <c r="P61" s="36">
        <f t="shared" si="15"/>
        <v>44495630.267999992</v>
      </c>
      <c r="Q61" s="36">
        <f>SUM($P$2:P61)</f>
        <v>11492475702.812901</v>
      </c>
      <c r="R61" s="36">
        <f t="shared" si="16"/>
        <v>4449563.0267999992</v>
      </c>
      <c r="S61" s="36">
        <f>SUM($R$2:R61)</f>
        <v>8501246546.5130653</v>
      </c>
      <c r="T61" s="36">
        <f t="shared" si="17"/>
        <v>4443973.1235000007</v>
      </c>
      <c r="U61" s="36">
        <f>SUM($T$2:T61)</f>
        <v>635984305.50379992</v>
      </c>
      <c r="V61" s="36">
        <f t="shared" si="18"/>
        <v>444397.31234999996</v>
      </c>
      <c r="W61" s="36">
        <f>SUM($V$2:V61)</f>
        <v>489823919.04330599</v>
      </c>
      <c r="X61" s="36">
        <f t="shared" si="19"/>
        <v>0</v>
      </c>
      <c r="Y61" s="36">
        <f t="shared" si="20"/>
        <v>0</v>
      </c>
      <c r="Z61" s="36">
        <f t="shared" si="21"/>
        <v>0</v>
      </c>
      <c r="AA61" s="36">
        <f t="shared" si="22"/>
        <v>0</v>
      </c>
      <c r="AB61" s="36">
        <f>SUM($X$2:X61)</f>
        <v>373945739.78199995</v>
      </c>
      <c r="AC61" s="36">
        <f>SUM($Y$2:Y61)</f>
        <v>283367408.44884998</v>
      </c>
      <c r="AD61" s="36">
        <f>SUM($Z$2:Z61)</f>
        <v>762386638.75400007</v>
      </c>
      <c r="AE61" s="36">
        <f>SUM($AA$2:AA61)</f>
        <v>530987997.38544995</v>
      </c>
    </row>
    <row r="62" spans="1:31" s="36" customFormat="1" thickBot="1" x14ac:dyDescent="0.65">
      <c r="A62" s="32" t="s">
        <v>35</v>
      </c>
      <c r="B62" s="32" t="s">
        <v>42</v>
      </c>
      <c r="C62" s="32">
        <v>61</v>
      </c>
      <c r="D62" s="32">
        <v>1E-3</v>
      </c>
      <c r="E62" s="32">
        <v>1.1299999999999999</v>
      </c>
      <c r="F62" s="34">
        <v>516770</v>
      </c>
      <c r="G62" s="35">
        <v>1</v>
      </c>
      <c r="H62" s="35">
        <v>0.9</v>
      </c>
      <c r="I62" s="32">
        <v>0.59</v>
      </c>
      <c r="J62" s="32">
        <v>0</v>
      </c>
      <c r="K62" s="32">
        <v>1</v>
      </c>
      <c r="L62" s="32">
        <f t="shared" si="24"/>
        <v>1129.9999999999998</v>
      </c>
      <c r="M62" s="32">
        <f t="shared" si="12"/>
        <v>-5208.2309803921562</v>
      </c>
      <c r="N62" s="36">
        <f t="shared" si="13"/>
        <v>-4687.4078823529408</v>
      </c>
      <c r="O62" s="36" t="str">
        <f t="shared" si="14"/>
        <v>Exclude</v>
      </c>
      <c r="P62" s="36">
        <f t="shared" si="15"/>
        <v>583950.1</v>
      </c>
      <c r="Q62" s="36">
        <f>SUM($P$2:P62)</f>
        <v>11493059652.912901</v>
      </c>
      <c r="R62" s="36">
        <f t="shared" si="16"/>
        <v>525555.09</v>
      </c>
      <c r="S62" s="36">
        <f>SUM($R$2:R62)</f>
        <v>8501772101.6030655</v>
      </c>
      <c r="T62" s="36">
        <f t="shared" si="17"/>
        <v>304894.3</v>
      </c>
      <c r="U62" s="36">
        <f>SUM($T$2:T62)</f>
        <v>636289199.80379987</v>
      </c>
      <c r="V62" s="36">
        <f t="shared" si="18"/>
        <v>274404.87</v>
      </c>
      <c r="W62" s="36">
        <f>SUM($V$2:V62)</f>
        <v>490098323.913306</v>
      </c>
      <c r="X62" s="36">
        <f t="shared" si="19"/>
        <v>0</v>
      </c>
      <c r="Y62" s="36">
        <f t="shared" si="20"/>
        <v>0</v>
      </c>
      <c r="Z62" s="36">
        <f t="shared" si="21"/>
        <v>516770</v>
      </c>
      <c r="AA62" s="36">
        <f t="shared" si="22"/>
        <v>465093</v>
      </c>
      <c r="AB62" s="36">
        <f>SUM($X$2:X62)</f>
        <v>373945739.78199995</v>
      </c>
      <c r="AC62" s="36">
        <f>SUM($Y$2:Y62)</f>
        <v>283367408.44884998</v>
      </c>
      <c r="AD62" s="36">
        <f>SUM($Z$2:Z62)</f>
        <v>762903408.75400007</v>
      </c>
      <c r="AE62" s="36">
        <f>SUM($AA$2:AA62)</f>
        <v>531453090.38544995</v>
      </c>
    </row>
    <row r="63" spans="1:31" s="36" customFormat="1" thickBot="1" x14ac:dyDescent="0.65">
      <c r="A63" s="32" t="s">
        <v>35</v>
      </c>
      <c r="B63" s="32" t="s">
        <v>39</v>
      </c>
      <c r="C63" s="32">
        <v>62</v>
      </c>
      <c r="D63" s="32">
        <v>2E-3</v>
      </c>
      <c r="E63" s="32">
        <v>2.76</v>
      </c>
      <c r="F63" s="34">
        <v>7633176</v>
      </c>
      <c r="G63" s="35">
        <v>1</v>
      </c>
      <c r="H63" s="35">
        <v>0.53</v>
      </c>
      <c r="I63" s="32">
        <v>2.98</v>
      </c>
      <c r="J63" s="32">
        <v>0</v>
      </c>
      <c r="K63" s="32">
        <v>1</v>
      </c>
      <c r="L63" s="32">
        <f t="shared" si="24"/>
        <v>1379.9999999999998</v>
      </c>
      <c r="M63" s="32">
        <f t="shared" si="12"/>
        <v>-191278.4103529412</v>
      </c>
      <c r="N63" s="36">
        <f t="shared" si="13"/>
        <v>-101377.55748705883</v>
      </c>
      <c r="O63" s="36" t="str">
        <f t="shared" si="14"/>
        <v>Exclude</v>
      </c>
      <c r="P63" s="36">
        <f t="shared" si="15"/>
        <v>21067565.759999998</v>
      </c>
      <c r="Q63" s="36">
        <f>SUM($P$2:P63)</f>
        <v>11514127218.672901</v>
      </c>
      <c r="R63" s="36">
        <f t="shared" si="16"/>
        <v>11165809.852799999</v>
      </c>
      <c r="S63" s="36">
        <f>SUM($R$2:R63)</f>
        <v>8512937911.4558659</v>
      </c>
      <c r="T63" s="36">
        <f t="shared" si="17"/>
        <v>22746864.48</v>
      </c>
      <c r="U63" s="36">
        <f>SUM($T$2:T63)</f>
        <v>659036064.28379989</v>
      </c>
      <c r="V63" s="36">
        <f t="shared" si="18"/>
        <v>12055838.1744</v>
      </c>
      <c r="W63" s="36">
        <f>SUM($V$2:V63)</f>
        <v>502154162.08770597</v>
      </c>
      <c r="X63" s="36">
        <f t="shared" si="19"/>
        <v>0</v>
      </c>
      <c r="Y63" s="36">
        <f t="shared" si="20"/>
        <v>0</v>
      </c>
      <c r="Z63" s="36">
        <f t="shared" si="21"/>
        <v>7633176</v>
      </c>
      <c r="AA63" s="36">
        <f t="shared" si="22"/>
        <v>4045583.2800000003</v>
      </c>
      <c r="AB63" s="36">
        <f>SUM($X$2:X63)</f>
        <v>373945739.78199995</v>
      </c>
      <c r="AC63" s="36">
        <f>SUM($Y$2:Y63)</f>
        <v>283367408.44884998</v>
      </c>
      <c r="AD63" s="36">
        <f>SUM($Z$2:Z63)</f>
        <v>770536584.75400007</v>
      </c>
      <c r="AE63" s="36">
        <f>SUM($AA$2:AA63)</f>
        <v>535498673.66544992</v>
      </c>
    </row>
    <row r="64" spans="1:31" s="36" customFormat="1" thickBot="1" x14ac:dyDescent="0.65">
      <c r="A64" s="32" t="s">
        <v>49</v>
      </c>
      <c r="B64" s="32" t="s">
        <v>51</v>
      </c>
      <c r="C64" s="32">
        <v>63</v>
      </c>
      <c r="D64" s="32">
        <v>3.5259999999999998</v>
      </c>
      <c r="E64" s="32">
        <v>8316.14</v>
      </c>
      <c r="F64" s="34">
        <v>1676971</v>
      </c>
      <c r="G64" s="35">
        <v>1</v>
      </c>
      <c r="H64" s="35">
        <v>0.85</v>
      </c>
      <c r="I64" s="32">
        <v>39.6</v>
      </c>
      <c r="J64" s="32">
        <v>0</v>
      </c>
      <c r="K64" s="32">
        <v>0</v>
      </c>
      <c r="L64" s="32">
        <f t="shared" si="24"/>
        <v>2358.5195689166194</v>
      </c>
      <c r="M64" s="32">
        <f t="shared" si="12"/>
        <v>-130811761.15537256</v>
      </c>
      <c r="N64" s="36">
        <f t="shared" si="13"/>
        <v>-111189996.98206668</v>
      </c>
      <c r="O64" s="36" t="str">
        <f t="shared" si="14"/>
        <v>Exclude</v>
      </c>
      <c r="P64" s="36">
        <f t="shared" si="15"/>
        <v>13945925611.939999</v>
      </c>
      <c r="Q64" s="36">
        <f>SUM($P$2:P64)</f>
        <v>25460052830.6129</v>
      </c>
      <c r="R64" s="36">
        <f t="shared" si="16"/>
        <v>11854036770.148998</v>
      </c>
      <c r="S64" s="36">
        <f>SUM($R$2:R64)</f>
        <v>20366974681.604866</v>
      </c>
      <c r="T64" s="36">
        <f t="shared" si="17"/>
        <v>66408051.600000001</v>
      </c>
      <c r="U64" s="36">
        <f>SUM($T$2:T64)</f>
        <v>725444115.88379991</v>
      </c>
      <c r="V64" s="36">
        <f t="shared" si="18"/>
        <v>56446843.859999999</v>
      </c>
      <c r="W64" s="36">
        <f>SUM($V$2:V64)</f>
        <v>558601005.94770598</v>
      </c>
      <c r="X64" s="36">
        <f t="shared" si="19"/>
        <v>0</v>
      </c>
      <c r="Y64" s="36">
        <f t="shared" si="20"/>
        <v>0</v>
      </c>
      <c r="Z64" s="36">
        <f t="shared" si="21"/>
        <v>0</v>
      </c>
      <c r="AA64" s="36">
        <f t="shared" si="22"/>
        <v>0</v>
      </c>
      <c r="AB64" s="36">
        <f>SUM($X$2:X64)</f>
        <v>373945739.78199995</v>
      </c>
      <c r="AC64" s="36">
        <f>SUM($Y$2:Y64)</f>
        <v>283367408.44884998</v>
      </c>
      <c r="AD64" s="36">
        <f>SUM($Z$2:Z64)</f>
        <v>770536584.75400007</v>
      </c>
      <c r="AE64" s="36">
        <f>SUM($AA$2:AA64)</f>
        <v>535498673.66544992</v>
      </c>
    </row>
    <row r="65" spans="1:31" thickBot="1" x14ac:dyDescent="0.65">
      <c r="A65" s="32" t="s">
        <v>63</v>
      </c>
      <c r="B65" s="32" t="s">
        <v>64</v>
      </c>
      <c r="C65" s="32">
        <v>64</v>
      </c>
      <c r="D65" s="32">
        <v>0.38900000000000001</v>
      </c>
      <c r="E65" s="32">
        <v>8257.81</v>
      </c>
      <c r="F65" s="34">
        <v>5145365</v>
      </c>
      <c r="G65" s="35">
        <v>0</v>
      </c>
      <c r="H65" s="35">
        <v>0.1</v>
      </c>
      <c r="I65" s="32">
        <v>259.27999999999997</v>
      </c>
      <c r="J65" s="32">
        <v>362</v>
      </c>
      <c r="K65" s="32">
        <v>172</v>
      </c>
      <c r="L65" s="32">
        <f t="shared" si="24"/>
        <v>21228.303341902312</v>
      </c>
      <c r="M65" s="32">
        <f t="shared" si="12"/>
        <v>0</v>
      </c>
      <c r="N65" s="36">
        <f t="shared" si="13"/>
        <v>0</v>
      </c>
      <c r="O65" s="36" t="str">
        <f t="shared" si="14"/>
        <v>Exclude</v>
      </c>
      <c r="P65" s="36">
        <f t="shared" si="15"/>
        <v>0</v>
      </c>
      <c r="Q65" s="36">
        <f>SUM($P$2:P65)</f>
        <v>25460052830.6129</v>
      </c>
      <c r="R65" s="36">
        <f t="shared" si="16"/>
        <v>0</v>
      </c>
      <c r="S65" s="36">
        <f>SUM($R$2:R65)</f>
        <v>20366974681.604866</v>
      </c>
      <c r="T65" s="36">
        <f t="shared" si="17"/>
        <v>0</v>
      </c>
      <c r="U65" s="36">
        <f>SUM($T$2:T65)</f>
        <v>725444115.88379991</v>
      </c>
      <c r="V65" s="36">
        <f t="shared" si="18"/>
        <v>0</v>
      </c>
      <c r="W65" s="36">
        <f>SUM($V$2:V65)</f>
        <v>558601005.94770598</v>
      </c>
      <c r="X65" s="36">
        <f t="shared" si="19"/>
        <v>0</v>
      </c>
      <c r="Y65" s="36">
        <f t="shared" si="20"/>
        <v>0</v>
      </c>
      <c r="Z65" s="36">
        <f t="shared" si="21"/>
        <v>0</v>
      </c>
      <c r="AA65" s="36">
        <f t="shared" si="22"/>
        <v>0</v>
      </c>
      <c r="AB65" s="36">
        <f>SUM($X$2:X65)</f>
        <v>373945739.78199995</v>
      </c>
      <c r="AC65" s="36">
        <f>SUM($Y$2:Y65)</f>
        <v>283367408.44884998</v>
      </c>
      <c r="AD65" s="36">
        <f>SUM($Z$2:Z65)</f>
        <v>770536584.75400007</v>
      </c>
      <c r="AE65" s="36">
        <f>SUM($AA$2:AA65)</f>
        <v>535498673.66544992</v>
      </c>
    </row>
    <row r="66" spans="1:31" thickBot="1" x14ac:dyDescent="0.65">
      <c r="A66" s="32" t="s">
        <v>22</v>
      </c>
      <c r="B66" s="32" t="s">
        <v>27</v>
      </c>
      <c r="C66" s="32">
        <v>65</v>
      </c>
      <c r="D66" s="32">
        <v>1.2E-2</v>
      </c>
      <c r="E66" s="32">
        <v>297.24</v>
      </c>
      <c r="F66" s="34">
        <v>2583848</v>
      </c>
      <c r="G66" s="35">
        <v>1</v>
      </c>
      <c r="H66" s="35">
        <v>0.5</v>
      </c>
      <c r="I66" s="32">
        <v>46.21</v>
      </c>
      <c r="J66" s="32">
        <v>0</v>
      </c>
      <c r="K66" s="32">
        <v>0</v>
      </c>
      <c r="L66" s="32">
        <f t="shared" si="24"/>
        <v>24770</v>
      </c>
      <c r="M66" s="32">
        <f t="shared" si="12"/>
        <v>-7498630.878117647</v>
      </c>
      <c r="N66" s="36">
        <f t="shared" si="13"/>
        <v>-3749315.4390588235</v>
      </c>
      <c r="O66" s="36" t="str">
        <f t="shared" si="14"/>
        <v>Exclude</v>
      </c>
      <c r="P66" s="36">
        <f t="shared" si="15"/>
        <v>768022979.51999998</v>
      </c>
      <c r="Q66" s="36">
        <f>SUM($P$2:P66)</f>
        <v>26228075810.1329</v>
      </c>
      <c r="R66" s="36">
        <f t="shared" si="16"/>
        <v>384011489.75999999</v>
      </c>
      <c r="S66" s="36">
        <f>SUM($R$2:R66)</f>
        <v>20750986171.364864</v>
      </c>
      <c r="T66" s="36">
        <f t="shared" si="17"/>
        <v>119399616.08</v>
      </c>
      <c r="U66" s="36">
        <f>SUM($T$2:T66)</f>
        <v>844843731.96379995</v>
      </c>
      <c r="V66" s="36">
        <f t="shared" si="18"/>
        <v>59699808.039999999</v>
      </c>
      <c r="W66" s="36">
        <f>SUM($V$2:V66)</f>
        <v>618300813.98770595</v>
      </c>
      <c r="X66" s="36">
        <f t="shared" si="19"/>
        <v>0</v>
      </c>
      <c r="Y66" s="36">
        <f t="shared" si="20"/>
        <v>0</v>
      </c>
      <c r="Z66" s="36">
        <f t="shared" si="21"/>
        <v>0</v>
      </c>
      <c r="AA66" s="36">
        <f t="shared" si="22"/>
        <v>0</v>
      </c>
      <c r="AB66" s="36">
        <f>SUM($X$2:X66)</f>
        <v>373945739.78199995</v>
      </c>
      <c r="AC66" s="36">
        <f>SUM($Y$2:Y66)</f>
        <v>283367408.44884998</v>
      </c>
      <c r="AD66" s="36">
        <f>SUM($Z$2:Z66)</f>
        <v>770536584.75400007</v>
      </c>
      <c r="AE66" s="36">
        <f>SUM($AA$2:AA66)</f>
        <v>535498673.66544992</v>
      </c>
    </row>
    <row r="69" spans="1:31" thickBot="1" x14ac:dyDescent="0.65">
      <c r="F69" s="47">
        <f>AVERAGE(F59:F66)</f>
        <v>4651278.5</v>
      </c>
      <c r="R69" s="42">
        <f>Q66-S66</f>
        <v>5477089638.7680359</v>
      </c>
    </row>
    <row r="72" spans="1:31" thickBot="1" x14ac:dyDescent="0.65">
      <c r="T72" s="42">
        <f>T66-V66</f>
        <v>59699808.039999999</v>
      </c>
    </row>
  </sheetData>
  <sortState ref="A2:AE69">
    <sortCondition ref="C1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16FD7-F7A4-400B-8722-4AEBE7905032}">
  <dimension ref="A1:J66"/>
  <sheetViews>
    <sheetView zoomScale="53" workbookViewId="0">
      <selection activeCell="H13" sqref="H13"/>
    </sheetView>
  </sheetViews>
  <sheetFormatPr defaultRowHeight="14.75" x14ac:dyDescent="0.75"/>
  <sheetData>
    <row r="1" spans="1:10" ht="56.25" thickBot="1" x14ac:dyDescent="0.9">
      <c r="A1" s="44" t="s">
        <v>0</v>
      </c>
      <c r="B1" s="44" t="s">
        <v>1</v>
      </c>
      <c r="C1" s="44" t="s">
        <v>92</v>
      </c>
      <c r="D1" s="44" t="s">
        <v>114</v>
      </c>
      <c r="E1" s="44" t="s">
        <v>115</v>
      </c>
      <c r="F1" s="44" t="s">
        <v>113</v>
      </c>
      <c r="G1" s="44" t="s">
        <v>116</v>
      </c>
      <c r="H1" s="44" t="s">
        <v>112</v>
      </c>
      <c r="I1" s="44" t="s">
        <v>117</v>
      </c>
      <c r="J1" s="44" t="s">
        <v>111</v>
      </c>
    </row>
    <row r="2" spans="1:10" ht="15.5" thickBot="1" x14ac:dyDescent="0.9">
      <c r="A2" s="32" t="s">
        <v>49</v>
      </c>
      <c r="B2" s="32" t="s">
        <v>57</v>
      </c>
      <c r="C2" s="36">
        <v>0</v>
      </c>
      <c r="D2" s="36">
        <v>0</v>
      </c>
      <c r="E2" s="36">
        <v>0</v>
      </c>
      <c r="F2" s="36">
        <v>0</v>
      </c>
      <c r="G2" s="36">
        <v>0</v>
      </c>
      <c r="H2" s="36">
        <v>0</v>
      </c>
      <c r="I2" s="36">
        <v>0</v>
      </c>
      <c r="J2" s="36">
        <v>0</v>
      </c>
    </row>
    <row r="3" spans="1:10" ht="15.5" thickBot="1" x14ac:dyDescent="0.9">
      <c r="A3" s="32" t="s">
        <v>35</v>
      </c>
      <c r="B3" s="32" t="s">
        <v>40</v>
      </c>
      <c r="C3" s="36">
        <v>0</v>
      </c>
      <c r="D3" s="36">
        <v>0</v>
      </c>
      <c r="E3" s="36">
        <v>516770</v>
      </c>
      <c r="F3" s="36">
        <v>465093</v>
      </c>
      <c r="G3" s="36">
        <v>0</v>
      </c>
      <c r="H3" s="36">
        <v>0</v>
      </c>
      <c r="I3" s="36">
        <v>516770</v>
      </c>
      <c r="J3" s="36">
        <v>465093</v>
      </c>
    </row>
    <row r="4" spans="1:10" ht="15.5" thickBot="1" x14ac:dyDescent="0.9">
      <c r="A4" s="32" t="s">
        <v>7</v>
      </c>
      <c r="B4" s="32" t="s">
        <v>14</v>
      </c>
      <c r="C4" s="36">
        <v>3021885</v>
      </c>
      <c r="D4" s="36">
        <v>3021885</v>
      </c>
      <c r="E4" s="36">
        <v>6043770</v>
      </c>
      <c r="F4" s="36">
        <v>6043770</v>
      </c>
      <c r="G4" s="36">
        <v>3021885</v>
      </c>
      <c r="H4" s="36">
        <v>3021885</v>
      </c>
      <c r="I4" s="36">
        <v>6560540</v>
      </c>
      <c r="J4" s="36">
        <v>6508863</v>
      </c>
    </row>
    <row r="5" spans="1:10" ht="15.5" thickBot="1" x14ac:dyDescent="0.9">
      <c r="A5" s="32" t="s">
        <v>49</v>
      </c>
      <c r="B5" s="32" t="s">
        <v>55</v>
      </c>
      <c r="C5" s="36">
        <v>8384855</v>
      </c>
      <c r="D5" s="36">
        <v>5869398.5</v>
      </c>
      <c r="E5" s="36">
        <v>16769710</v>
      </c>
      <c r="F5" s="36">
        <v>11738797</v>
      </c>
      <c r="G5" s="36">
        <v>11406740</v>
      </c>
      <c r="H5" s="36">
        <v>8891283.5</v>
      </c>
      <c r="I5" s="36">
        <v>23330250</v>
      </c>
      <c r="J5" s="36">
        <v>18247660</v>
      </c>
    </row>
    <row r="6" spans="1:10" ht="15.5" thickBot="1" x14ac:dyDescent="0.9">
      <c r="A6" s="32" t="s">
        <v>22</v>
      </c>
      <c r="B6" s="32" t="s">
        <v>25</v>
      </c>
      <c r="C6" s="36">
        <v>0</v>
      </c>
      <c r="D6" s="36">
        <v>0</v>
      </c>
      <c r="E6" s="36">
        <v>0</v>
      </c>
      <c r="F6" s="36">
        <v>0</v>
      </c>
      <c r="G6" s="36">
        <v>11406740</v>
      </c>
      <c r="H6" s="36">
        <v>8891283.5</v>
      </c>
      <c r="I6" s="36">
        <v>23330250</v>
      </c>
      <c r="J6" s="36">
        <v>18247660</v>
      </c>
    </row>
    <row r="7" spans="1:10" ht="15.5" thickBot="1" x14ac:dyDescent="0.9">
      <c r="A7" s="37" t="s">
        <v>72</v>
      </c>
      <c r="B7" s="37" t="s">
        <v>78</v>
      </c>
      <c r="C7" s="39">
        <v>1813140</v>
      </c>
      <c r="D7" s="39">
        <v>489547.80000000005</v>
      </c>
      <c r="E7" s="39">
        <v>453285</v>
      </c>
      <c r="F7" s="39">
        <v>122386.95000000001</v>
      </c>
      <c r="G7" s="39">
        <v>13219880</v>
      </c>
      <c r="H7" s="39">
        <v>9380831.3000000007</v>
      </c>
      <c r="I7" s="39">
        <v>23783535</v>
      </c>
      <c r="J7" s="39">
        <v>18370046.949999999</v>
      </c>
    </row>
    <row r="8" spans="1:10" ht="15.5" thickBot="1" x14ac:dyDescent="0.9">
      <c r="A8" s="32" t="s">
        <v>7</v>
      </c>
      <c r="B8" s="32" t="s">
        <v>11</v>
      </c>
      <c r="C8" s="36">
        <v>0</v>
      </c>
      <c r="D8" s="36">
        <v>0</v>
      </c>
      <c r="E8" s="36">
        <v>116186441.77499999</v>
      </c>
      <c r="F8" s="36">
        <v>88301695.748999998</v>
      </c>
      <c r="G8" s="36">
        <v>13219880</v>
      </c>
      <c r="H8" s="36">
        <v>9380831.3000000007</v>
      </c>
      <c r="I8" s="36">
        <v>139969976.77499998</v>
      </c>
      <c r="J8" s="36">
        <v>106671742.699</v>
      </c>
    </row>
    <row r="9" spans="1:10" ht="15.5" thickBot="1" x14ac:dyDescent="0.9">
      <c r="A9" s="32" t="s">
        <v>72</v>
      </c>
      <c r="B9" s="32" t="s">
        <v>73</v>
      </c>
      <c r="C9" s="36">
        <v>250920</v>
      </c>
      <c r="D9" s="36">
        <v>213282</v>
      </c>
      <c r="E9" s="36">
        <v>362440</v>
      </c>
      <c r="F9" s="36">
        <v>308074</v>
      </c>
      <c r="G9" s="36">
        <v>13470800</v>
      </c>
      <c r="H9" s="36">
        <v>9594113.3000000007</v>
      </c>
      <c r="I9" s="36">
        <v>140332416.77499998</v>
      </c>
      <c r="J9" s="36">
        <v>106979816.699</v>
      </c>
    </row>
    <row r="10" spans="1:10" ht="15.5" thickBot="1" x14ac:dyDescent="0.9">
      <c r="A10" s="32" t="s">
        <v>72</v>
      </c>
      <c r="B10" s="32" t="s">
        <v>76</v>
      </c>
      <c r="C10" s="36">
        <v>815913</v>
      </c>
      <c r="D10" s="36">
        <v>693526.04999999993</v>
      </c>
      <c r="E10" s="36">
        <v>1178541</v>
      </c>
      <c r="F10" s="36">
        <v>1001759.85</v>
      </c>
      <c r="G10" s="36">
        <v>14286713</v>
      </c>
      <c r="H10" s="36">
        <v>10287639.350000001</v>
      </c>
      <c r="I10" s="36">
        <v>141510957.77499998</v>
      </c>
      <c r="J10" s="36">
        <v>107981576.54899999</v>
      </c>
    </row>
    <row r="11" spans="1:10" ht="15.5" thickBot="1" x14ac:dyDescent="0.9">
      <c r="A11" s="32" t="s">
        <v>7</v>
      </c>
      <c r="B11" s="32" t="s">
        <v>21</v>
      </c>
      <c r="C11" s="36">
        <v>0</v>
      </c>
      <c r="D11" s="36">
        <v>0</v>
      </c>
      <c r="E11" s="36">
        <v>1007295</v>
      </c>
      <c r="F11" s="36">
        <v>856200.75</v>
      </c>
      <c r="G11" s="36">
        <v>14286713</v>
      </c>
      <c r="H11" s="36">
        <v>10287639.350000001</v>
      </c>
      <c r="I11" s="36">
        <v>142518252.77499998</v>
      </c>
      <c r="J11" s="36">
        <v>108837777.29899999</v>
      </c>
    </row>
    <row r="12" spans="1:10" ht="15.5" thickBot="1" x14ac:dyDescent="0.9">
      <c r="A12" s="32" t="s">
        <v>7</v>
      </c>
      <c r="B12" s="32" t="s">
        <v>10</v>
      </c>
      <c r="C12" s="36">
        <v>3021885</v>
      </c>
      <c r="D12" s="36">
        <v>3021885</v>
      </c>
      <c r="E12" s="36">
        <v>60437700</v>
      </c>
      <c r="F12" s="36">
        <v>60437700</v>
      </c>
      <c r="G12" s="36">
        <v>17308598</v>
      </c>
      <c r="H12" s="36">
        <v>13309524.350000001</v>
      </c>
      <c r="I12" s="36">
        <v>202955952.77499998</v>
      </c>
      <c r="J12" s="36">
        <v>169275477.29899999</v>
      </c>
    </row>
    <row r="13" spans="1:10" ht="15.5" thickBot="1" x14ac:dyDescent="0.9">
      <c r="A13" s="32" t="s">
        <v>7</v>
      </c>
      <c r="B13" s="32" t="s">
        <v>17</v>
      </c>
      <c r="C13" s="36">
        <v>3290.625</v>
      </c>
      <c r="D13" s="36">
        <v>2402.15625</v>
      </c>
      <c r="E13" s="36">
        <v>23034.375</v>
      </c>
      <c r="F13" s="36">
        <v>16815.09375</v>
      </c>
      <c r="G13" s="36">
        <v>17311888.625</v>
      </c>
      <c r="H13" s="36">
        <v>13311926.506250001</v>
      </c>
      <c r="I13" s="36">
        <v>202978987.14999998</v>
      </c>
      <c r="J13" s="36">
        <v>169292292.39274999</v>
      </c>
    </row>
    <row r="14" spans="1:10" ht="15.5" thickBot="1" x14ac:dyDescent="0.9">
      <c r="A14" s="32" t="s">
        <v>7</v>
      </c>
      <c r="B14" s="32" t="s">
        <v>16</v>
      </c>
      <c r="C14" s="36">
        <v>1480723.6500000001</v>
      </c>
      <c r="D14" s="36">
        <v>1036506.5550000001</v>
      </c>
      <c r="E14" s="36">
        <v>1974298.2000000002</v>
      </c>
      <c r="F14" s="36">
        <v>1382008.74</v>
      </c>
      <c r="G14" s="36">
        <v>18792612.274999999</v>
      </c>
      <c r="H14" s="36">
        <v>14348433.061250001</v>
      </c>
      <c r="I14" s="36">
        <v>204953285.34999996</v>
      </c>
      <c r="J14" s="36">
        <v>170674301.13275</v>
      </c>
    </row>
    <row r="15" spans="1:10" ht="15.5" thickBot="1" x14ac:dyDescent="0.9">
      <c r="A15" s="32" t="s">
        <v>49</v>
      </c>
      <c r="B15" s="32" t="s">
        <v>54</v>
      </c>
      <c r="C15" s="36">
        <v>543942</v>
      </c>
      <c r="D15" s="36">
        <v>538502.57999999996</v>
      </c>
      <c r="E15" s="36">
        <v>1813140</v>
      </c>
      <c r="F15" s="36">
        <v>1795008.5999999999</v>
      </c>
      <c r="G15" s="36">
        <v>19336554.274999999</v>
      </c>
      <c r="H15" s="36">
        <v>14886935.641250001</v>
      </c>
      <c r="I15" s="36">
        <v>206766425.34999996</v>
      </c>
      <c r="J15" s="36">
        <v>172469309.73275</v>
      </c>
    </row>
    <row r="16" spans="1:10" ht="15.5" thickBot="1" x14ac:dyDescent="0.9">
      <c r="A16" s="32" t="s">
        <v>22</v>
      </c>
      <c r="B16" s="32" t="s">
        <v>24</v>
      </c>
      <c r="C16" s="36">
        <v>0</v>
      </c>
      <c r="D16" s="36">
        <v>0</v>
      </c>
      <c r="E16" s="36">
        <v>0</v>
      </c>
      <c r="F16" s="36">
        <v>0</v>
      </c>
      <c r="G16" s="36">
        <v>19336554.274999999</v>
      </c>
      <c r="H16" s="36">
        <v>14886935.641250001</v>
      </c>
      <c r="I16" s="36">
        <v>206766425.34999996</v>
      </c>
      <c r="J16" s="36">
        <v>172469309.73275</v>
      </c>
    </row>
    <row r="17" spans="1:10" ht="15.5" thickBot="1" x14ac:dyDescent="0.9">
      <c r="A17" s="32" t="s">
        <v>35</v>
      </c>
      <c r="B17" s="32" t="s">
        <v>41</v>
      </c>
      <c r="C17" s="36">
        <v>0</v>
      </c>
      <c r="D17" s="36">
        <v>0</v>
      </c>
      <c r="E17" s="36">
        <v>516770</v>
      </c>
      <c r="F17" s="36">
        <v>465093</v>
      </c>
      <c r="G17" s="36">
        <v>19336554.274999999</v>
      </c>
      <c r="H17" s="36">
        <v>14886935.641250001</v>
      </c>
      <c r="I17" s="36">
        <v>207283195.34999996</v>
      </c>
      <c r="J17" s="36">
        <v>172934402.73275</v>
      </c>
    </row>
    <row r="18" spans="1:10" ht="15.5" thickBot="1" x14ac:dyDescent="0.9">
      <c r="A18" s="32" t="s">
        <v>49</v>
      </c>
      <c r="B18" s="32" t="s">
        <v>53</v>
      </c>
      <c r="C18" s="36">
        <v>0</v>
      </c>
      <c r="D18" s="36">
        <v>0</v>
      </c>
      <c r="E18" s="36">
        <v>122977872.59999999</v>
      </c>
      <c r="F18" s="36">
        <v>92233404.450000003</v>
      </c>
      <c r="G18" s="36">
        <v>19336554.274999999</v>
      </c>
      <c r="H18" s="36">
        <v>14886935.641250001</v>
      </c>
      <c r="I18" s="36">
        <v>330261067.94999993</v>
      </c>
      <c r="J18" s="36">
        <v>265167807.18274999</v>
      </c>
    </row>
    <row r="19" spans="1:10" ht="15.5" thickBot="1" x14ac:dyDescent="0.9">
      <c r="A19" s="32" t="s">
        <v>44</v>
      </c>
      <c r="B19" s="32" t="s">
        <v>48</v>
      </c>
      <c r="C19" s="36">
        <v>26552040.675000001</v>
      </c>
      <c r="D19" s="36">
        <v>26552040.675000001</v>
      </c>
      <c r="E19" s="36">
        <v>13974758.25</v>
      </c>
      <c r="F19" s="36">
        <v>13974758.25</v>
      </c>
      <c r="G19" s="36">
        <v>45888594.950000003</v>
      </c>
      <c r="H19" s="36">
        <v>41438976.316250004</v>
      </c>
      <c r="I19" s="36">
        <v>344235826.19999993</v>
      </c>
      <c r="J19" s="36">
        <v>279142565.43274999</v>
      </c>
    </row>
    <row r="20" spans="1:10" ht="15.5" thickBot="1" x14ac:dyDescent="0.9">
      <c r="A20" s="32" t="s">
        <v>7</v>
      </c>
      <c r="B20" s="32" t="s">
        <v>8</v>
      </c>
      <c r="C20" s="36">
        <v>18675.252</v>
      </c>
      <c r="D20" s="36">
        <v>3735.0504000000001</v>
      </c>
      <c r="E20" s="36">
        <v>224103.02399999998</v>
      </c>
      <c r="F20" s="36">
        <v>44820.604800000001</v>
      </c>
      <c r="G20" s="36">
        <v>45907270.202</v>
      </c>
      <c r="H20" s="36">
        <v>41442711.36665</v>
      </c>
      <c r="I20" s="36">
        <v>344459929.22399992</v>
      </c>
      <c r="J20" s="36">
        <v>279187386.03754997</v>
      </c>
    </row>
    <row r="21" spans="1:10" ht="15.5" thickBot="1" x14ac:dyDescent="0.9">
      <c r="A21" s="32" t="s">
        <v>7</v>
      </c>
      <c r="B21" s="32" t="s">
        <v>20</v>
      </c>
      <c r="C21" s="36">
        <v>0</v>
      </c>
      <c r="D21" s="36">
        <v>0</v>
      </c>
      <c r="E21" s="36">
        <v>1007295</v>
      </c>
      <c r="F21" s="36">
        <v>1007295</v>
      </c>
      <c r="G21" s="36">
        <v>45907270.202</v>
      </c>
      <c r="H21" s="36">
        <v>41442711.36665</v>
      </c>
      <c r="I21" s="36">
        <v>345467224.22399992</v>
      </c>
      <c r="J21" s="36">
        <v>280194681.03754997</v>
      </c>
    </row>
    <row r="22" spans="1:10" ht="15.5" thickBot="1" x14ac:dyDescent="0.9">
      <c r="A22" s="32" t="s">
        <v>7</v>
      </c>
      <c r="B22" s="32" t="s">
        <v>12</v>
      </c>
      <c r="C22" s="36">
        <v>453282.75000000006</v>
      </c>
      <c r="D22" s="36">
        <v>417020.13000000006</v>
      </c>
      <c r="E22" s="36">
        <v>1007295.0000000001</v>
      </c>
      <c r="F22" s="36">
        <v>926711.40000000014</v>
      </c>
      <c r="G22" s="36">
        <v>46360552.952</v>
      </c>
      <c r="H22" s="36">
        <v>41859731.496650003</v>
      </c>
      <c r="I22" s="36">
        <v>346474519.22399992</v>
      </c>
      <c r="J22" s="36">
        <v>281121392.43754995</v>
      </c>
    </row>
    <row r="23" spans="1:10" ht="15.5" thickBot="1" x14ac:dyDescent="0.9">
      <c r="A23" s="32" t="s">
        <v>35</v>
      </c>
      <c r="B23" s="32" t="s">
        <v>43</v>
      </c>
      <c r="C23" s="36">
        <v>0</v>
      </c>
      <c r="D23" s="36">
        <v>0</v>
      </c>
      <c r="E23" s="36">
        <v>516770</v>
      </c>
      <c r="F23" s="36">
        <v>465093</v>
      </c>
      <c r="G23" s="36">
        <v>46360552.952</v>
      </c>
      <c r="H23" s="36">
        <v>41859731.496650003</v>
      </c>
      <c r="I23" s="36">
        <v>346991289.22399992</v>
      </c>
      <c r="J23" s="36">
        <v>281586485.43754995</v>
      </c>
    </row>
    <row r="24" spans="1:10" ht="15.5" thickBot="1" x14ac:dyDescent="0.9">
      <c r="A24" s="32" t="s">
        <v>63</v>
      </c>
      <c r="B24" s="32" t="s">
        <v>65</v>
      </c>
      <c r="C24" s="36">
        <v>20787009.375</v>
      </c>
      <c r="D24" s="36">
        <v>207870.09375</v>
      </c>
      <c r="E24" s="36">
        <v>10940531.25</v>
      </c>
      <c r="F24" s="36">
        <v>109405.3125</v>
      </c>
      <c r="G24" s="36">
        <v>67147562.326999992</v>
      </c>
      <c r="H24" s="36">
        <v>42067601.590400003</v>
      </c>
      <c r="I24" s="36">
        <v>357931820.47399992</v>
      </c>
      <c r="J24" s="36">
        <v>281695890.75004995</v>
      </c>
    </row>
    <row r="25" spans="1:10" ht="15.5" thickBot="1" x14ac:dyDescent="0.9">
      <c r="A25" s="32" t="s">
        <v>7</v>
      </c>
      <c r="B25" s="32" t="s">
        <v>9</v>
      </c>
      <c r="C25" s="36">
        <v>21153.195000000003</v>
      </c>
      <c r="D25" s="36">
        <v>11634.257250000001</v>
      </c>
      <c r="E25" s="36">
        <v>84612.780000000013</v>
      </c>
      <c r="F25" s="36">
        <v>46537.029000000002</v>
      </c>
      <c r="G25" s="36">
        <v>67168715.521999985</v>
      </c>
      <c r="H25" s="36">
        <v>42079235.847650006</v>
      </c>
      <c r="I25" s="36">
        <v>358016433.25399989</v>
      </c>
      <c r="J25" s="36">
        <v>281742427.77904993</v>
      </c>
    </row>
    <row r="26" spans="1:10" ht="15.5" thickBot="1" x14ac:dyDescent="0.9">
      <c r="A26" s="32" t="s">
        <v>29</v>
      </c>
      <c r="B26" s="32" t="s">
        <v>31</v>
      </c>
      <c r="C26" s="36">
        <v>852669.84000000008</v>
      </c>
      <c r="D26" s="36">
        <v>605395.58639999991</v>
      </c>
      <c r="E26" s="36">
        <v>542608.08000000007</v>
      </c>
      <c r="F26" s="36">
        <v>385251.73679999996</v>
      </c>
      <c r="G26" s="36">
        <v>68021385.361999989</v>
      </c>
      <c r="H26" s="36">
        <v>42684631.434050009</v>
      </c>
      <c r="I26" s="36">
        <v>358559041.33399987</v>
      </c>
      <c r="J26" s="36">
        <v>282127679.51584995</v>
      </c>
    </row>
    <row r="27" spans="1:10" ht="15.5" thickBot="1" x14ac:dyDescent="0.9">
      <c r="A27" s="32" t="s">
        <v>44</v>
      </c>
      <c r="B27" s="32" t="s">
        <v>47</v>
      </c>
      <c r="C27" s="36">
        <v>1007295</v>
      </c>
      <c r="D27" s="36">
        <v>705106.5</v>
      </c>
      <c r="E27" s="36">
        <v>15109425</v>
      </c>
      <c r="F27" s="36">
        <v>10576597.5</v>
      </c>
      <c r="G27" s="36">
        <v>69028680.361999989</v>
      </c>
      <c r="H27" s="36">
        <v>43389737.934050009</v>
      </c>
      <c r="I27" s="36">
        <v>373668466.33399987</v>
      </c>
      <c r="J27" s="36">
        <v>292704277.01584995</v>
      </c>
    </row>
    <row r="28" spans="1:10" ht="15.5" thickBot="1" x14ac:dyDescent="0.9">
      <c r="A28" s="32" t="s">
        <v>35</v>
      </c>
      <c r="B28" s="32" t="s">
        <v>38</v>
      </c>
      <c r="C28" s="36">
        <v>0</v>
      </c>
      <c r="D28" s="36">
        <v>0</v>
      </c>
      <c r="E28" s="36">
        <v>516770</v>
      </c>
      <c r="F28" s="36">
        <v>465093</v>
      </c>
      <c r="G28" s="36">
        <v>69028680.361999989</v>
      </c>
      <c r="H28" s="36">
        <v>43389737.934050009</v>
      </c>
      <c r="I28" s="36">
        <v>374185236.33399987</v>
      </c>
      <c r="J28" s="36">
        <v>293169370.01584995</v>
      </c>
    </row>
    <row r="29" spans="1:10" ht="15.5" thickBot="1" x14ac:dyDescent="0.9">
      <c r="A29" s="32" t="s">
        <v>29</v>
      </c>
      <c r="B29" s="32" t="s">
        <v>34</v>
      </c>
      <c r="C29" s="36">
        <v>13974313.43</v>
      </c>
      <c r="D29" s="36">
        <v>6987156.7149999999</v>
      </c>
      <c r="E29" s="36">
        <v>8892744.9100000001</v>
      </c>
      <c r="F29" s="36">
        <v>4446372.4550000001</v>
      </c>
      <c r="G29" s="36">
        <v>83002993.791999996</v>
      </c>
      <c r="H29" s="36">
        <v>50376894.649050012</v>
      </c>
      <c r="I29" s="36">
        <v>383077981.2439999</v>
      </c>
      <c r="J29" s="36">
        <v>297615742.47084993</v>
      </c>
    </row>
    <row r="30" spans="1:10" ht="15.5" thickBot="1" x14ac:dyDescent="0.9">
      <c r="A30" s="32" t="s">
        <v>22</v>
      </c>
      <c r="B30" s="32" t="s">
        <v>28</v>
      </c>
      <c r="C30" s="36">
        <v>13974313.43</v>
      </c>
      <c r="D30" s="36">
        <v>6987156.7149999999</v>
      </c>
      <c r="E30" s="36">
        <v>8892744.9100000001</v>
      </c>
      <c r="F30" s="36">
        <v>4446372.4550000001</v>
      </c>
      <c r="G30" s="36">
        <v>96977307.222000003</v>
      </c>
      <c r="H30" s="36">
        <v>57364051.364050016</v>
      </c>
      <c r="I30" s="36">
        <v>391970726.15399992</v>
      </c>
      <c r="J30" s="36">
        <v>302062114.92584991</v>
      </c>
    </row>
    <row r="31" spans="1:10" ht="15.5" thickBot="1" x14ac:dyDescent="0.9">
      <c r="A31" s="32" t="s">
        <v>7</v>
      </c>
      <c r="B31" s="32" t="s">
        <v>15</v>
      </c>
      <c r="C31" s="36">
        <v>1208754</v>
      </c>
      <c r="D31" s="36">
        <v>507676.68</v>
      </c>
      <c r="E31" s="36">
        <v>3062176.8000000003</v>
      </c>
      <c r="F31" s="36">
        <v>1286114.2560000001</v>
      </c>
      <c r="G31" s="36">
        <v>98186061.222000003</v>
      </c>
      <c r="H31" s="36">
        <v>57871728.044050016</v>
      </c>
      <c r="I31" s="36">
        <v>395032902.95399994</v>
      </c>
      <c r="J31" s="36">
        <v>303348229.1818499</v>
      </c>
    </row>
    <row r="32" spans="1:10" ht="15.5" thickBot="1" x14ac:dyDescent="0.9">
      <c r="A32" s="32" t="s">
        <v>44</v>
      </c>
      <c r="B32" s="32" t="s">
        <v>45</v>
      </c>
      <c r="C32" s="36">
        <v>0</v>
      </c>
      <c r="D32" s="36">
        <v>0</v>
      </c>
      <c r="E32" s="36">
        <v>0</v>
      </c>
      <c r="F32" s="36">
        <v>0</v>
      </c>
      <c r="G32" s="36">
        <v>98186061.222000003</v>
      </c>
      <c r="H32" s="36">
        <v>57871728.044050016</v>
      </c>
      <c r="I32" s="36">
        <v>395032902.95399994</v>
      </c>
      <c r="J32" s="36">
        <v>303348229.1818499</v>
      </c>
    </row>
    <row r="33" spans="1:10" ht="15.5" thickBot="1" x14ac:dyDescent="0.9">
      <c r="A33" s="32" t="s">
        <v>63</v>
      </c>
      <c r="B33" s="32" t="s">
        <v>70</v>
      </c>
      <c r="C33" s="36">
        <v>0</v>
      </c>
      <c r="D33" s="36">
        <v>0</v>
      </c>
      <c r="E33" s="36">
        <v>0</v>
      </c>
      <c r="F33" s="36">
        <v>0</v>
      </c>
      <c r="G33" s="36">
        <v>98186061.222000003</v>
      </c>
      <c r="H33" s="36">
        <v>57871728.044050016</v>
      </c>
      <c r="I33" s="36">
        <v>395032902.95399994</v>
      </c>
      <c r="J33" s="36">
        <v>303348229.1818499</v>
      </c>
    </row>
    <row r="34" spans="1:10" ht="15.5" thickBot="1" x14ac:dyDescent="0.9">
      <c r="A34" s="32" t="s">
        <v>63</v>
      </c>
      <c r="B34" s="32" t="s">
        <v>71</v>
      </c>
      <c r="C34" s="36">
        <v>0</v>
      </c>
      <c r="D34" s="36">
        <v>0</v>
      </c>
      <c r="E34" s="36">
        <v>0</v>
      </c>
      <c r="F34" s="36">
        <v>0</v>
      </c>
      <c r="G34" s="36">
        <v>98186061.222000003</v>
      </c>
      <c r="H34" s="36">
        <v>57871728.044050016</v>
      </c>
      <c r="I34" s="36">
        <v>395032902.95399994</v>
      </c>
      <c r="J34" s="36">
        <v>303348229.1818499</v>
      </c>
    </row>
    <row r="35" spans="1:10" ht="15.5" thickBot="1" x14ac:dyDescent="0.9">
      <c r="A35" s="32" t="s">
        <v>63</v>
      </c>
      <c r="B35" s="32" t="s">
        <v>66</v>
      </c>
      <c r="C35" s="36">
        <v>0</v>
      </c>
      <c r="D35" s="36">
        <v>0</v>
      </c>
      <c r="E35" s="36">
        <v>0</v>
      </c>
      <c r="F35" s="36">
        <v>0</v>
      </c>
      <c r="G35" s="36">
        <v>98186061.222000003</v>
      </c>
      <c r="H35" s="36">
        <v>57871728.044050016</v>
      </c>
      <c r="I35" s="36">
        <v>395032902.95399994</v>
      </c>
      <c r="J35" s="36">
        <v>303348229.1818499</v>
      </c>
    </row>
    <row r="36" spans="1:10" ht="15.5" thickBot="1" x14ac:dyDescent="0.9">
      <c r="A36" s="39" t="s">
        <v>49</v>
      </c>
      <c r="B36" s="39" t="s">
        <v>84</v>
      </c>
      <c r="C36" s="39">
        <v>20123652</v>
      </c>
      <c r="D36" s="39">
        <v>16300158.120000001</v>
      </c>
      <c r="E36" s="39">
        <v>13415768</v>
      </c>
      <c r="F36" s="39">
        <v>10866772.08</v>
      </c>
      <c r="G36" s="39">
        <v>118309713.222</v>
      </c>
      <c r="H36" s="39">
        <v>74171886.164050013</v>
      </c>
      <c r="I36" s="39">
        <v>408448670.95399994</v>
      </c>
      <c r="J36" s="39">
        <v>314215001.26184988</v>
      </c>
    </row>
    <row r="37" spans="1:10" ht="15.5" thickBot="1" x14ac:dyDescent="0.9">
      <c r="A37" s="32" t="s">
        <v>7</v>
      </c>
      <c r="B37" s="32" t="s">
        <v>18</v>
      </c>
      <c r="C37" s="36">
        <v>0</v>
      </c>
      <c r="D37" s="36">
        <v>0</v>
      </c>
      <c r="E37" s="36">
        <v>0</v>
      </c>
      <c r="F37" s="36">
        <v>0</v>
      </c>
      <c r="G37" s="36">
        <v>118309713.222</v>
      </c>
      <c r="H37" s="36">
        <v>74171886.164050013</v>
      </c>
      <c r="I37" s="36">
        <v>408448670.95399994</v>
      </c>
      <c r="J37" s="36">
        <v>314215001.26184988</v>
      </c>
    </row>
    <row r="38" spans="1:10" ht="15.5" thickBot="1" x14ac:dyDescent="0.9">
      <c r="A38" s="32" t="s">
        <v>63</v>
      </c>
      <c r="B38" s="32" t="s">
        <v>68</v>
      </c>
      <c r="C38" s="36">
        <v>0</v>
      </c>
      <c r="D38" s="36">
        <v>0</v>
      </c>
      <c r="E38" s="36">
        <v>0</v>
      </c>
      <c r="F38" s="36">
        <v>0</v>
      </c>
      <c r="G38" s="36">
        <v>118309713.222</v>
      </c>
      <c r="H38" s="36">
        <v>74171886.164050013</v>
      </c>
      <c r="I38" s="36">
        <v>408448670.95399994</v>
      </c>
      <c r="J38" s="36">
        <v>314215001.26184988</v>
      </c>
    </row>
    <row r="39" spans="1:10" ht="15.5" thickBot="1" x14ac:dyDescent="0.9">
      <c r="A39" s="32" t="s">
        <v>7</v>
      </c>
      <c r="B39" s="32" t="s">
        <v>19</v>
      </c>
      <c r="C39" s="36">
        <v>0</v>
      </c>
      <c r="D39" s="36">
        <v>0</v>
      </c>
      <c r="E39" s="36">
        <v>0</v>
      </c>
      <c r="F39" s="36">
        <v>0</v>
      </c>
      <c r="G39" s="36">
        <v>118309713.222</v>
      </c>
      <c r="H39" s="36">
        <v>74171886.164050013</v>
      </c>
      <c r="I39" s="36">
        <v>408448670.95399994</v>
      </c>
      <c r="J39" s="36">
        <v>314215001.26184988</v>
      </c>
    </row>
    <row r="40" spans="1:10" ht="15.5" thickBot="1" x14ac:dyDescent="0.9">
      <c r="A40" s="32" t="s">
        <v>63</v>
      </c>
      <c r="B40" s="32" t="s">
        <v>64</v>
      </c>
      <c r="C40" s="36">
        <v>0</v>
      </c>
      <c r="D40" s="36">
        <v>0</v>
      </c>
      <c r="E40" s="36">
        <v>0</v>
      </c>
      <c r="F40" s="36">
        <v>0</v>
      </c>
      <c r="G40" s="36">
        <v>118309713.222</v>
      </c>
      <c r="H40" s="36">
        <v>74171886.164050013</v>
      </c>
      <c r="I40" s="36">
        <v>408448670.95399994</v>
      </c>
      <c r="J40" s="36">
        <v>314215001.26184988</v>
      </c>
    </row>
    <row r="41" spans="1:10" ht="15.5" thickBot="1" x14ac:dyDescent="0.9">
      <c r="A41" s="32" t="s">
        <v>72</v>
      </c>
      <c r="B41" s="32" t="s">
        <v>75</v>
      </c>
      <c r="C41" s="36">
        <v>118323</v>
      </c>
      <c r="D41" s="36">
        <v>100574.54999999999</v>
      </c>
      <c r="E41" s="36">
        <v>170911</v>
      </c>
      <c r="F41" s="36">
        <v>145274.34999999998</v>
      </c>
      <c r="G41" s="36">
        <v>118428036.222</v>
      </c>
      <c r="H41" s="36">
        <v>74272460.71405001</v>
      </c>
      <c r="I41" s="36">
        <v>408619581.95399994</v>
      </c>
      <c r="J41" s="36">
        <v>314360275.6118499</v>
      </c>
    </row>
    <row r="42" spans="1:10" ht="15.5" thickBot="1" x14ac:dyDescent="0.9">
      <c r="A42" s="32" t="s">
        <v>29</v>
      </c>
      <c r="B42" s="32" t="s">
        <v>32</v>
      </c>
      <c r="C42" s="36">
        <v>1421116.4000000001</v>
      </c>
      <c r="D42" s="36">
        <v>994781.4800000001</v>
      </c>
      <c r="E42" s="36">
        <v>904346.8</v>
      </c>
      <c r="F42" s="36">
        <v>633042.76</v>
      </c>
      <c r="G42" s="36">
        <v>119849152.62200001</v>
      </c>
      <c r="H42" s="36">
        <v>75267242.194050014</v>
      </c>
      <c r="I42" s="36">
        <v>409523928.75399995</v>
      </c>
      <c r="J42" s="36">
        <v>314993318.37184989</v>
      </c>
    </row>
    <row r="43" spans="1:10" ht="15.5" thickBot="1" x14ac:dyDescent="0.9">
      <c r="A43" s="32" t="s">
        <v>72</v>
      </c>
      <c r="B43" s="32" t="s">
        <v>74</v>
      </c>
      <c r="C43" s="36">
        <v>0</v>
      </c>
      <c r="D43" s="36">
        <v>0</v>
      </c>
      <c r="E43" s="36">
        <v>0</v>
      </c>
      <c r="F43" s="36">
        <v>0</v>
      </c>
      <c r="G43" s="36">
        <v>119849152.62200001</v>
      </c>
      <c r="H43" s="36">
        <v>75267242.194050014</v>
      </c>
      <c r="I43" s="36">
        <v>409523928.75399995</v>
      </c>
      <c r="J43" s="36">
        <v>314993318.37184989</v>
      </c>
    </row>
    <row r="44" spans="1:10" ht="15.5" thickBot="1" x14ac:dyDescent="0.9">
      <c r="A44" s="32" t="s">
        <v>29</v>
      </c>
      <c r="B44" s="32" t="s">
        <v>33</v>
      </c>
      <c r="C44" s="36">
        <v>568446.55999999994</v>
      </c>
      <c r="D44" s="36">
        <v>568446.55999999994</v>
      </c>
      <c r="E44" s="36">
        <v>361738.72</v>
      </c>
      <c r="F44" s="36">
        <v>361738.72</v>
      </c>
      <c r="G44" s="36">
        <v>120417599.18200001</v>
      </c>
      <c r="H44" s="36">
        <v>75835688.754050016</v>
      </c>
      <c r="I44" s="36">
        <v>409885667.47399998</v>
      </c>
      <c r="J44" s="36">
        <v>315355057.09184992</v>
      </c>
    </row>
    <row r="45" spans="1:10" ht="15.5" thickBot="1" x14ac:dyDescent="0.9">
      <c r="A45" s="32" t="s">
        <v>35</v>
      </c>
      <c r="B45" s="32" t="s">
        <v>42</v>
      </c>
      <c r="C45" s="36">
        <v>0</v>
      </c>
      <c r="D45" s="36">
        <v>0</v>
      </c>
      <c r="E45" s="36">
        <v>516770</v>
      </c>
      <c r="F45" s="36">
        <v>465093</v>
      </c>
      <c r="G45" s="36">
        <v>120417599.18200001</v>
      </c>
      <c r="H45" s="36">
        <v>75835688.754050016</v>
      </c>
      <c r="I45" s="36">
        <v>410402437.47399998</v>
      </c>
      <c r="J45" s="36">
        <v>315820150.09184992</v>
      </c>
    </row>
    <row r="46" spans="1:10" ht="15.5" thickBot="1" x14ac:dyDescent="0.9">
      <c r="A46" s="32" t="s">
        <v>35</v>
      </c>
      <c r="B46" s="32" t="s">
        <v>36</v>
      </c>
      <c r="C46" s="36">
        <v>0</v>
      </c>
      <c r="D46" s="36">
        <v>0</v>
      </c>
      <c r="E46" s="36">
        <v>516770</v>
      </c>
      <c r="F46" s="36">
        <v>465093</v>
      </c>
      <c r="G46" s="36">
        <v>120417599.18200001</v>
      </c>
      <c r="H46" s="36">
        <v>75835688.754050016</v>
      </c>
      <c r="I46" s="36">
        <v>410919207.47399998</v>
      </c>
      <c r="J46" s="36">
        <v>316285243.09184992</v>
      </c>
    </row>
    <row r="47" spans="1:10" ht="15.5" thickBot="1" x14ac:dyDescent="0.9">
      <c r="A47" s="39" t="s">
        <v>44</v>
      </c>
      <c r="B47" s="39" t="s">
        <v>83</v>
      </c>
      <c r="C47" s="39">
        <v>0</v>
      </c>
      <c r="D47" s="39">
        <v>0</v>
      </c>
      <c r="E47" s="39">
        <v>3075640</v>
      </c>
      <c r="F47" s="39">
        <v>2768076</v>
      </c>
      <c r="G47" s="39">
        <v>120417599.18200001</v>
      </c>
      <c r="H47" s="39">
        <v>75835688.754050016</v>
      </c>
      <c r="I47" s="39">
        <v>413994847.47399998</v>
      </c>
      <c r="J47" s="39">
        <v>319053319.09184992</v>
      </c>
    </row>
    <row r="48" spans="1:10" ht="15.5" thickBot="1" x14ac:dyDescent="0.9">
      <c r="A48" s="32" t="s">
        <v>58</v>
      </c>
      <c r="B48" s="32" t="s">
        <v>59</v>
      </c>
      <c r="C48" s="36">
        <v>0</v>
      </c>
      <c r="D48" s="36">
        <v>0</v>
      </c>
      <c r="E48" s="36">
        <v>0</v>
      </c>
      <c r="F48" s="36">
        <v>0</v>
      </c>
      <c r="G48" s="36">
        <v>120417599.18200001</v>
      </c>
      <c r="H48" s="36">
        <v>75835688.754050016</v>
      </c>
      <c r="I48" s="36">
        <v>413994847.47399998</v>
      </c>
      <c r="J48" s="36">
        <v>319053319.09184992</v>
      </c>
    </row>
    <row r="49" spans="1:10" ht="15.5" thickBot="1" x14ac:dyDescent="0.9">
      <c r="A49" s="32" t="s">
        <v>22</v>
      </c>
      <c r="B49" s="32" t="s">
        <v>23</v>
      </c>
      <c r="C49" s="36">
        <v>204963121</v>
      </c>
      <c r="D49" s="36">
        <v>168069759.22</v>
      </c>
      <c r="E49" s="36">
        <v>130431077</v>
      </c>
      <c r="F49" s="36">
        <v>106953483.14</v>
      </c>
      <c r="G49" s="36">
        <v>325380720.18200004</v>
      </c>
      <c r="H49" s="36">
        <v>243905447.97405002</v>
      </c>
      <c r="I49" s="36">
        <v>544425924.47399998</v>
      </c>
      <c r="J49" s="36">
        <v>426006802.23184991</v>
      </c>
    </row>
    <row r="50" spans="1:10" ht="15.5" thickBot="1" x14ac:dyDescent="0.9">
      <c r="A50" s="32" t="s">
        <v>49</v>
      </c>
      <c r="B50" s="32" t="s">
        <v>52</v>
      </c>
      <c r="C50" s="36">
        <v>0</v>
      </c>
      <c r="D50" s="36">
        <v>0</v>
      </c>
      <c r="E50" s="36">
        <v>8760912</v>
      </c>
      <c r="F50" s="36">
        <v>6570684</v>
      </c>
      <c r="G50" s="36">
        <v>325380720.18200004</v>
      </c>
      <c r="H50" s="36">
        <v>243905447.97405002</v>
      </c>
      <c r="I50" s="36">
        <v>553186836.47399998</v>
      </c>
      <c r="J50" s="36">
        <v>432577486.23184991</v>
      </c>
    </row>
    <row r="51" spans="1:10" ht="15.5" thickBot="1" x14ac:dyDescent="0.9">
      <c r="A51" s="32" t="s">
        <v>7</v>
      </c>
      <c r="B51" s="32" t="s">
        <v>13</v>
      </c>
      <c r="C51" s="36">
        <v>0</v>
      </c>
      <c r="D51" s="36">
        <v>0</v>
      </c>
      <c r="E51" s="36">
        <v>8760912</v>
      </c>
      <c r="F51" s="36">
        <v>6570684</v>
      </c>
      <c r="G51" s="36">
        <v>325380720.18200004</v>
      </c>
      <c r="H51" s="36">
        <v>243905447.97405002</v>
      </c>
      <c r="I51" s="36">
        <v>561947748.47399998</v>
      </c>
      <c r="J51" s="36">
        <v>439148170.23184991</v>
      </c>
    </row>
    <row r="52" spans="1:10" ht="15.5" thickBot="1" x14ac:dyDescent="0.9">
      <c r="A52" s="32" t="s">
        <v>44</v>
      </c>
      <c r="B52" s="32" t="s">
        <v>46</v>
      </c>
      <c r="C52" s="36">
        <v>1007295</v>
      </c>
      <c r="D52" s="36">
        <v>412990.94999999995</v>
      </c>
      <c r="E52" s="36">
        <v>15109425</v>
      </c>
      <c r="F52" s="36">
        <v>6194864.2499999991</v>
      </c>
      <c r="G52" s="36">
        <v>326388015.18200004</v>
      </c>
      <c r="H52" s="36">
        <v>244318438.92405</v>
      </c>
      <c r="I52" s="36">
        <v>577057173.47399998</v>
      </c>
      <c r="J52" s="36">
        <v>445343034.48184991</v>
      </c>
    </row>
    <row r="53" spans="1:10" ht="15.5" thickBot="1" x14ac:dyDescent="0.9">
      <c r="A53" s="32" t="s">
        <v>35</v>
      </c>
      <c r="B53" s="32" t="s">
        <v>37</v>
      </c>
      <c r="C53" s="36">
        <v>0</v>
      </c>
      <c r="D53" s="36">
        <v>0</v>
      </c>
      <c r="E53" s="36">
        <v>1326125</v>
      </c>
      <c r="F53" s="36">
        <v>1060900</v>
      </c>
      <c r="G53" s="36">
        <v>326388015.18200004</v>
      </c>
      <c r="H53" s="36">
        <v>244318438.92405</v>
      </c>
      <c r="I53" s="36">
        <v>578383298.47399998</v>
      </c>
      <c r="J53" s="36">
        <v>446403934.48184991</v>
      </c>
    </row>
    <row r="54" spans="1:10" ht="15.5" thickBot="1" x14ac:dyDescent="0.9">
      <c r="A54" s="32" t="s">
        <v>49</v>
      </c>
      <c r="B54" s="32" t="s">
        <v>56</v>
      </c>
      <c r="C54" s="36">
        <v>0</v>
      </c>
      <c r="D54" s="36">
        <v>0</v>
      </c>
      <c r="E54" s="36">
        <v>137920</v>
      </c>
      <c r="F54" s="36">
        <v>103440</v>
      </c>
      <c r="G54" s="36">
        <v>326388015.18200004</v>
      </c>
      <c r="H54" s="36">
        <v>244318438.92405</v>
      </c>
      <c r="I54" s="36">
        <v>578521218.47399998</v>
      </c>
      <c r="J54" s="36">
        <v>446507374.48184991</v>
      </c>
    </row>
    <row r="55" spans="1:10" ht="15.5" thickBot="1" x14ac:dyDescent="0.9">
      <c r="A55" s="32" t="s">
        <v>63</v>
      </c>
      <c r="B55" s="32" t="s">
        <v>67</v>
      </c>
      <c r="C55" s="36">
        <v>0</v>
      </c>
      <c r="D55" s="36">
        <v>0</v>
      </c>
      <c r="E55" s="36">
        <v>79440192</v>
      </c>
      <c r="F55" s="36">
        <v>39720096</v>
      </c>
      <c r="G55" s="36">
        <v>326388015.18200004</v>
      </c>
      <c r="H55" s="36">
        <v>244318438.92405</v>
      </c>
      <c r="I55" s="36">
        <v>657961410.47399998</v>
      </c>
      <c r="J55" s="36">
        <v>486227470.48184991</v>
      </c>
    </row>
    <row r="56" spans="1:10" ht="15.5" thickBot="1" x14ac:dyDescent="0.9">
      <c r="A56" s="32" t="s">
        <v>29</v>
      </c>
      <c r="B56" s="32" t="s">
        <v>30</v>
      </c>
      <c r="C56" s="36">
        <v>3126456.08</v>
      </c>
      <c r="D56" s="36">
        <v>1438169.7968000001</v>
      </c>
      <c r="E56" s="36">
        <v>1989562.9600000002</v>
      </c>
      <c r="F56" s="36">
        <v>915198.96160000016</v>
      </c>
      <c r="G56" s="36">
        <v>329514471.26200002</v>
      </c>
      <c r="H56" s="36">
        <v>245756608.72084999</v>
      </c>
      <c r="I56" s="36">
        <v>659950973.43400002</v>
      </c>
      <c r="J56" s="36">
        <v>487142669.44344991</v>
      </c>
    </row>
    <row r="57" spans="1:10" ht="15.5" thickBot="1" x14ac:dyDescent="0.9">
      <c r="A57" s="32" t="s">
        <v>35</v>
      </c>
      <c r="B57" s="32" t="s">
        <v>39</v>
      </c>
      <c r="C57" s="36">
        <v>0</v>
      </c>
      <c r="D57" s="36">
        <v>0</v>
      </c>
      <c r="E57" s="36">
        <v>7633176</v>
      </c>
      <c r="F57" s="36">
        <v>4045583.2800000003</v>
      </c>
      <c r="G57" s="36">
        <v>329514471.26200002</v>
      </c>
      <c r="H57" s="36">
        <v>245756608.72084999</v>
      </c>
      <c r="I57" s="36">
        <v>667584149.43400002</v>
      </c>
      <c r="J57" s="36">
        <v>491188252.72344989</v>
      </c>
    </row>
    <row r="58" spans="1:10" ht="15.5" thickBot="1" x14ac:dyDescent="0.9">
      <c r="A58" s="32" t="s">
        <v>22</v>
      </c>
      <c r="B58" s="32" t="s">
        <v>26</v>
      </c>
      <c r="C58" s="36">
        <v>3434929.1999999997</v>
      </c>
      <c r="D58" s="36">
        <v>1202225.22</v>
      </c>
      <c r="E58" s="36">
        <v>13129062.719999999</v>
      </c>
      <c r="F58" s="36">
        <v>4595171.9519999996</v>
      </c>
      <c r="G58" s="36">
        <v>332949400.46200001</v>
      </c>
      <c r="H58" s="36">
        <v>246958833.94084999</v>
      </c>
      <c r="I58" s="36">
        <v>680713212.15400004</v>
      </c>
      <c r="J58" s="36">
        <v>495783424.67544991</v>
      </c>
    </row>
    <row r="59" spans="1:10" ht="15.5" thickBot="1" x14ac:dyDescent="0.9">
      <c r="A59" s="32" t="s">
        <v>58</v>
      </c>
      <c r="B59" s="32" t="s">
        <v>60</v>
      </c>
      <c r="C59" s="36">
        <v>0</v>
      </c>
      <c r="D59" s="36">
        <v>0</v>
      </c>
      <c r="E59" s="36">
        <v>0</v>
      </c>
      <c r="F59" s="36">
        <v>0</v>
      </c>
      <c r="G59" s="36">
        <v>332949400.46200001</v>
      </c>
      <c r="H59" s="36">
        <v>246958833.94084999</v>
      </c>
      <c r="I59" s="36">
        <v>680713212.15400004</v>
      </c>
      <c r="J59" s="36">
        <v>495783424.67544991</v>
      </c>
    </row>
    <row r="60" spans="1:10" ht="15.5" thickBot="1" x14ac:dyDescent="0.9">
      <c r="A60" s="32" t="s">
        <v>72</v>
      </c>
      <c r="B60" s="32" t="s">
        <v>77</v>
      </c>
      <c r="C60" s="36">
        <v>3715</v>
      </c>
      <c r="D60" s="36">
        <v>2749.1000000000004</v>
      </c>
      <c r="E60" s="36">
        <v>12259.5</v>
      </c>
      <c r="F60" s="36">
        <v>9072.0300000000007</v>
      </c>
      <c r="G60" s="36">
        <v>332953115.46200001</v>
      </c>
      <c r="H60" s="36">
        <v>246961583.04084998</v>
      </c>
      <c r="I60" s="36">
        <v>680725471.65400004</v>
      </c>
      <c r="J60" s="36">
        <v>495792496.70544988</v>
      </c>
    </row>
    <row r="61" spans="1:10" ht="15.5" thickBot="1" x14ac:dyDescent="0.9">
      <c r="A61" s="32" t="s">
        <v>63</v>
      </c>
      <c r="B61" s="32" t="s">
        <v>69</v>
      </c>
      <c r="C61" s="36">
        <v>20868972.32</v>
      </c>
      <c r="D61" s="36">
        <v>18782075.088000003</v>
      </c>
      <c r="E61" s="36">
        <v>9316505.5</v>
      </c>
      <c r="F61" s="36">
        <v>8384854.9500000011</v>
      </c>
      <c r="G61" s="36">
        <v>353822087.78200001</v>
      </c>
      <c r="H61" s="36">
        <v>265743658.12884998</v>
      </c>
      <c r="I61" s="36">
        <v>690041977.15400004</v>
      </c>
      <c r="J61" s="36">
        <v>504177351.65544987</v>
      </c>
    </row>
    <row r="62" spans="1:10" ht="15.5" thickBot="1" x14ac:dyDescent="0.9">
      <c r="A62" s="32" t="s">
        <v>58</v>
      </c>
      <c r="B62" s="32" t="s">
        <v>62</v>
      </c>
      <c r="C62" s="36">
        <v>0</v>
      </c>
      <c r="D62" s="36">
        <v>0</v>
      </c>
      <c r="E62" s="36">
        <v>0</v>
      </c>
      <c r="F62" s="36">
        <v>0</v>
      </c>
      <c r="G62" s="36">
        <v>353822087.78200001</v>
      </c>
      <c r="H62" s="36">
        <v>265743658.12884998</v>
      </c>
      <c r="I62" s="36">
        <v>690041977.15400004</v>
      </c>
      <c r="J62" s="36">
        <v>504177351.65544987</v>
      </c>
    </row>
    <row r="63" spans="1:10" ht="15.5" thickBot="1" x14ac:dyDescent="0.9">
      <c r="A63" s="32" t="s">
        <v>49</v>
      </c>
      <c r="B63" s="32" t="s">
        <v>50</v>
      </c>
      <c r="C63" s="36">
        <v>20123652</v>
      </c>
      <c r="D63" s="36">
        <v>16300158.120000001</v>
      </c>
      <c r="E63" s="36">
        <v>13415768</v>
      </c>
      <c r="F63" s="36">
        <v>10866772.08</v>
      </c>
      <c r="G63" s="36">
        <v>373945739.78200001</v>
      </c>
      <c r="H63" s="36">
        <v>282043816.24884999</v>
      </c>
      <c r="I63" s="36">
        <v>703457745.15400004</v>
      </c>
      <c r="J63" s="36">
        <v>515044123.73544985</v>
      </c>
    </row>
    <row r="64" spans="1:10" ht="15.5" thickBot="1" x14ac:dyDescent="0.9">
      <c r="A64" s="32" t="s">
        <v>22</v>
      </c>
      <c r="B64" s="32" t="s">
        <v>27</v>
      </c>
      <c r="C64" s="36">
        <v>0</v>
      </c>
      <c r="D64" s="36">
        <v>0</v>
      </c>
      <c r="E64" s="36">
        <v>0</v>
      </c>
      <c r="F64" s="36">
        <v>0</v>
      </c>
      <c r="G64" s="36">
        <v>373945739.78200001</v>
      </c>
      <c r="H64" s="36">
        <v>282043816.24884999</v>
      </c>
      <c r="I64" s="36">
        <v>703457745.15400004</v>
      </c>
      <c r="J64" s="36">
        <v>515044123.73544985</v>
      </c>
    </row>
    <row r="65" spans="1:10" ht="15.5" thickBot="1" x14ac:dyDescent="0.9">
      <c r="A65" s="32" t="s">
        <v>58</v>
      </c>
      <c r="B65" s="32" t="s">
        <v>61</v>
      </c>
      <c r="C65" s="36">
        <v>0</v>
      </c>
      <c r="D65" s="36">
        <v>0</v>
      </c>
      <c r="E65" s="36">
        <v>67078839.599999994</v>
      </c>
      <c r="F65" s="36">
        <v>20123651.879999999</v>
      </c>
      <c r="G65" s="36">
        <v>373945739.78200001</v>
      </c>
      <c r="H65" s="36">
        <v>282043816.24884999</v>
      </c>
      <c r="I65" s="36">
        <v>770536584.75400007</v>
      </c>
      <c r="J65" s="36">
        <v>535167775.61544985</v>
      </c>
    </row>
    <row r="66" spans="1:10" ht="15.5" thickBot="1" x14ac:dyDescent="0.9">
      <c r="A66" s="32" t="s">
        <v>49</v>
      </c>
      <c r="B66" s="32" t="s">
        <v>51</v>
      </c>
      <c r="C66" s="36">
        <v>0</v>
      </c>
      <c r="D66" s="36">
        <v>0</v>
      </c>
      <c r="E66" s="36">
        <v>0</v>
      </c>
      <c r="F66" s="36">
        <v>0</v>
      </c>
      <c r="G66" s="36">
        <v>373945739.78200001</v>
      </c>
      <c r="H66" s="36">
        <v>282043816.24884999</v>
      </c>
      <c r="I66" s="36">
        <v>770536584.75400007</v>
      </c>
      <c r="J66" s="36">
        <v>535167775.61544985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345E0-43DF-46E2-8219-112862B2BC51}">
  <dimension ref="A1:AE69"/>
  <sheetViews>
    <sheetView topLeftCell="E1" zoomScale="65" workbookViewId="0">
      <selection activeCell="N6" sqref="N6"/>
    </sheetView>
  </sheetViews>
  <sheetFormatPr defaultRowHeight="10.25" thickBottom="1" x14ac:dyDescent="0.65"/>
  <cols>
    <col min="1" max="1" width="12.40625" style="42" customWidth="1"/>
    <col min="2" max="2" width="48.04296875" style="42" customWidth="1"/>
    <col min="3" max="3" width="12.2265625" style="42" customWidth="1"/>
    <col min="4" max="5" width="8.7265625" style="42"/>
    <col min="6" max="6" width="13.58984375" style="42" customWidth="1"/>
    <col min="7" max="7" width="14.76953125" style="43" customWidth="1"/>
    <col min="8" max="8" width="10.08984375" style="43" customWidth="1"/>
    <col min="9" max="9" width="11.31640625" style="42" customWidth="1"/>
    <col min="10" max="10" width="8.7265625" style="42"/>
    <col min="11" max="12" width="12.2265625" style="42" customWidth="1"/>
    <col min="13" max="13" width="21.04296875" style="42" customWidth="1"/>
    <col min="14" max="14" width="21.54296875" style="42" customWidth="1"/>
    <col min="15" max="15" width="8.31640625" style="42" bestFit="1" customWidth="1"/>
    <col min="16" max="17" width="17.7265625" style="42" customWidth="1"/>
    <col min="18" max="18" width="14.6328125" style="42" customWidth="1"/>
    <col min="19" max="21" width="15.6796875" style="42" customWidth="1"/>
    <col min="22" max="22" width="27.86328125" style="42" customWidth="1"/>
    <col min="23" max="24" width="13.58984375" style="42" customWidth="1"/>
    <col min="25" max="26" width="14.40625" style="42" customWidth="1"/>
    <col min="27" max="28" width="15.2265625" style="42" customWidth="1"/>
    <col min="29" max="30" width="15.04296875" style="42" customWidth="1"/>
    <col min="31" max="31" width="13.31640625" style="42" customWidth="1"/>
    <col min="32" max="16384" width="8.7265625" style="42"/>
  </cols>
  <sheetData>
    <row r="1" spans="1:31" s="46" customFormat="1" ht="47" thickBot="1" x14ac:dyDescent="0.9">
      <c r="A1" s="44" t="s">
        <v>0</v>
      </c>
      <c r="B1" s="44" t="s">
        <v>1</v>
      </c>
      <c r="C1" s="44" t="s">
        <v>141</v>
      </c>
      <c r="D1" s="44" t="s">
        <v>2</v>
      </c>
      <c r="E1" s="44" t="s">
        <v>3</v>
      </c>
      <c r="F1" s="44" t="s">
        <v>4</v>
      </c>
      <c r="G1" s="45" t="s">
        <v>5</v>
      </c>
      <c r="H1" s="45" t="s">
        <v>6</v>
      </c>
      <c r="I1" s="44" t="s">
        <v>97</v>
      </c>
      <c r="J1" s="44" t="s">
        <v>80</v>
      </c>
      <c r="K1" s="44" t="s">
        <v>81</v>
      </c>
      <c r="L1" s="44" t="s">
        <v>79</v>
      </c>
      <c r="M1" s="44" t="s">
        <v>105</v>
      </c>
      <c r="N1" s="44" t="s">
        <v>89</v>
      </c>
      <c r="O1" s="44" t="s">
        <v>87</v>
      </c>
      <c r="P1" s="44" t="s">
        <v>106</v>
      </c>
      <c r="Q1" s="44" t="s">
        <v>109</v>
      </c>
      <c r="R1" s="44" t="s">
        <v>90</v>
      </c>
      <c r="S1" s="44" t="s">
        <v>108</v>
      </c>
      <c r="T1" s="44" t="s">
        <v>107</v>
      </c>
      <c r="U1" s="44" t="s">
        <v>91</v>
      </c>
      <c r="V1" s="44" t="s">
        <v>88</v>
      </c>
      <c r="W1" s="44" t="s">
        <v>110</v>
      </c>
      <c r="X1" s="44" t="s">
        <v>92</v>
      </c>
      <c r="Y1" s="44" t="s">
        <v>114</v>
      </c>
      <c r="Z1" s="44" t="s">
        <v>115</v>
      </c>
      <c r="AA1" s="44" t="s">
        <v>113</v>
      </c>
      <c r="AB1" s="44" t="s">
        <v>116</v>
      </c>
      <c r="AC1" s="44" t="s">
        <v>112</v>
      </c>
      <c r="AD1" s="44" t="s">
        <v>117</v>
      </c>
      <c r="AE1" s="44" t="s">
        <v>111</v>
      </c>
    </row>
    <row r="2" spans="1:31" s="36" customFormat="1" thickBot="1" x14ac:dyDescent="0.65">
      <c r="A2" s="32" t="s">
        <v>22</v>
      </c>
      <c r="B2" s="32" t="s">
        <v>25</v>
      </c>
      <c r="C2" s="32">
        <v>1</v>
      </c>
      <c r="D2" s="32">
        <v>52.570999999999998</v>
      </c>
      <c r="E2" s="32">
        <v>0.16</v>
      </c>
      <c r="F2" s="34">
        <v>7633176</v>
      </c>
      <c r="G2" s="35">
        <v>0.05</v>
      </c>
      <c r="H2" s="35">
        <v>1</v>
      </c>
      <c r="I2" s="32">
        <v>22</v>
      </c>
      <c r="J2" s="32">
        <v>0</v>
      </c>
      <c r="K2" s="32">
        <v>0</v>
      </c>
      <c r="L2" s="32">
        <f t="shared" ref="L2:L36" si="0">E2/D2</f>
        <v>3.0435030720359136E-3</v>
      </c>
      <c r="M2" s="32">
        <f t="shared" ref="M2:M65" si="1">(D2-E2/102)*F2*G2</f>
        <v>20063586.094329413</v>
      </c>
      <c r="N2" s="36">
        <f t="shared" ref="N2:N65" si="2">(D2-E2/102)*F2*G2*H2</f>
        <v>20063586.094329413</v>
      </c>
      <c r="O2" s="36" t="str">
        <f t="shared" ref="O2:O65" si="3">IF(L2&lt;102, "Include", "Exclude")</f>
        <v>Include</v>
      </c>
      <c r="P2" s="36">
        <f t="shared" ref="P2:P65" si="4">E2*F2*G2</f>
        <v>61065.407999999996</v>
      </c>
      <c r="Q2" s="36">
        <f>SUM($P$2:P2)</f>
        <v>61065.407999999996</v>
      </c>
      <c r="R2" s="36">
        <f t="shared" ref="R2:R65" si="5">E2*F2*G2*H2</f>
        <v>61065.407999999996</v>
      </c>
      <c r="S2" s="36">
        <f>SUM($R$2:R2)</f>
        <v>61065.407999999996</v>
      </c>
      <c r="T2" s="36">
        <f t="shared" ref="T2:T65" si="6">I2*F2*G2</f>
        <v>8396493.5999999996</v>
      </c>
      <c r="U2" s="36">
        <f>SUM($T$2:T2)</f>
        <v>8396493.5999999996</v>
      </c>
      <c r="V2" s="36">
        <f t="shared" ref="V2:V65" si="7">F2*G2*H2*I2</f>
        <v>8396493.6000000015</v>
      </c>
      <c r="W2" s="36">
        <f>SUM($V$2:V2)</f>
        <v>8396493.6000000015</v>
      </c>
      <c r="X2" s="36">
        <f t="shared" ref="X2:X65" si="8">F2*G2*J2</f>
        <v>0</v>
      </c>
      <c r="Y2" s="36">
        <f t="shared" ref="Y2:Y65" si="9">F2*G2*H2*J2</f>
        <v>0</v>
      </c>
      <c r="Z2" s="36">
        <f t="shared" ref="Z2:Z65" si="10">F2*G2*K2</f>
        <v>0</v>
      </c>
      <c r="AA2" s="36">
        <f t="shared" ref="AA2:AA65" si="11">F2*G2*H2*K2</f>
        <v>0</v>
      </c>
      <c r="AB2" s="36">
        <f>SUM($X$2:X2)</f>
        <v>0</v>
      </c>
      <c r="AC2" s="36">
        <f>SUM($Y$2:Y2)</f>
        <v>0</v>
      </c>
      <c r="AD2" s="36">
        <f>SUM($Z$2:Z2)</f>
        <v>0</v>
      </c>
      <c r="AE2" s="36">
        <f>SUM($AA$2:AA2)</f>
        <v>0</v>
      </c>
    </row>
    <row r="3" spans="1:31" s="36" customFormat="1" thickBot="1" x14ac:dyDescent="0.65">
      <c r="A3" s="32" t="s">
        <v>72</v>
      </c>
      <c r="B3" s="32" t="s">
        <v>76</v>
      </c>
      <c r="C3" s="32">
        <v>2</v>
      </c>
      <c r="D3" s="32">
        <v>20.49</v>
      </c>
      <c r="E3" s="32">
        <v>27.09</v>
      </c>
      <c r="F3" s="34">
        <v>90657</v>
      </c>
      <c r="G3" s="35">
        <v>1</v>
      </c>
      <c r="H3" s="35">
        <v>1</v>
      </c>
      <c r="I3" s="32">
        <v>12.4</v>
      </c>
      <c r="J3" s="32">
        <v>9</v>
      </c>
      <c r="K3" s="32">
        <v>13</v>
      </c>
      <c r="L3" s="32">
        <f t="shared" si="0"/>
        <v>1.3221083455344071</v>
      </c>
      <c r="M3" s="32">
        <f t="shared" si="1"/>
        <v>1833484.497352941</v>
      </c>
      <c r="N3" s="36">
        <f t="shared" si="2"/>
        <v>1833484.497352941</v>
      </c>
      <c r="O3" s="36" t="str">
        <f t="shared" si="3"/>
        <v>Include</v>
      </c>
      <c r="P3" s="36">
        <f t="shared" si="4"/>
        <v>2455898.13</v>
      </c>
      <c r="Q3" s="36">
        <f>SUM($P$2:P3)</f>
        <v>2516963.5379999997</v>
      </c>
      <c r="R3" s="36">
        <f t="shared" si="5"/>
        <v>2455898.13</v>
      </c>
      <c r="S3" s="36">
        <f>SUM($R$2:R3)</f>
        <v>2516963.5379999997</v>
      </c>
      <c r="T3" s="36">
        <f t="shared" si="6"/>
        <v>1124146.8</v>
      </c>
      <c r="U3" s="36">
        <f>SUM($T$2:T3)</f>
        <v>9520640.4000000004</v>
      </c>
      <c r="V3" s="36">
        <f t="shared" si="7"/>
        <v>1124146.8</v>
      </c>
      <c r="W3" s="36">
        <f>SUM($V$2:V3)</f>
        <v>9520640.4000000022</v>
      </c>
      <c r="X3" s="36">
        <f t="shared" si="8"/>
        <v>815913</v>
      </c>
      <c r="Y3" s="36">
        <f t="shared" si="9"/>
        <v>815913</v>
      </c>
      <c r="Z3" s="36">
        <f t="shared" si="10"/>
        <v>1178541</v>
      </c>
      <c r="AA3" s="36">
        <f t="shared" si="11"/>
        <v>1178541</v>
      </c>
      <c r="AB3" s="36">
        <f>SUM($X$2:X3)</f>
        <v>815913</v>
      </c>
      <c r="AC3" s="36">
        <f>SUM($Y$2:Y3)</f>
        <v>815913</v>
      </c>
      <c r="AD3" s="36">
        <f>SUM($Z$2:Z3)</f>
        <v>1178541</v>
      </c>
      <c r="AE3" s="36">
        <f>SUM($AA$2:AA3)</f>
        <v>1178541</v>
      </c>
    </row>
    <row r="4" spans="1:31" s="36" customFormat="1" thickBot="1" x14ac:dyDescent="0.65">
      <c r="A4" s="32" t="s">
        <v>49</v>
      </c>
      <c r="B4" s="32" t="s">
        <v>57</v>
      </c>
      <c r="C4" s="32">
        <v>3</v>
      </c>
      <c r="D4" s="33">
        <v>15850.903</v>
      </c>
      <c r="E4" s="32">
        <v>40343.46</v>
      </c>
      <c r="F4" s="34">
        <v>38192</v>
      </c>
      <c r="G4" s="35">
        <v>1</v>
      </c>
      <c r="H4" s="35">
        <v>1</v>
      </c>
      <c r="I4" s="32">
        <v>0</v>
      </c>
      <c r="J4" s="32">
        <v>0</v>
      </c>
      <c r="K4" s="32">
        <v>0</v>
      </c>
      <c r="L4" s="32">
        <f t="shared" si="0"/>
        <v>2.545183703414247</v>
      </c>
      <c r="M4" s="32">
        <f t="shared" si="1"/>
        <v>590271830.27482355</v>
      </c>
      <c r="N4" s="36">
        <f t="shared" si="2"/>
        <v>590271830.27482355</v>
      </c>
      <c r="O4" s="36" t="str">
        <f t="shared" si="3"/>
        <v>Include</v>
      </c>
      <c r="P4" s="36">
        <f t="shared" si="4"/>
        <v>1540797424.3199999</v>
      </c>
      <c r="Q4" s="36">
        <f>SUM($P$2:P4)</f>
        <v>1543314387.858</v>
      </c>
      <c r="R4" s="36">
        <f t="shared" si="5"/>
        <v>1540797424.3199999</v>
      </c>
      <c r="S4" s="36">
        <f>SUM($R$2:R4)</f>
        <v>1543314387.858</v>
      </c>
      <c r="T4" s="36">
        <f t="shared" si="6"/>
        <v>0</v>
      </c>
      <c r="U4" s="36">
        <f>SUM($T$2:T4)</f>
        <v>9520640.4000000004</v>
      </c>
      <c r="V4" s="36">
        <f t="shared" si="7"/>
        <v>0</v>
      </c>
      <c r="W4" s="36">
        <f>SUM($V$2:V4)</f>
        <v>9520640.4000000022</v>
      </c>
      <c r="X4" s="36">
        <f t="shared" si="8"/>
        <v>0</v>
      </c>
      <c r="Y4" s="36">
        <f t="shared" si="9"/>
        <v>0</v>
      </c>
      <c r="Z4" s="36">
        <f t="shared" si="10"/>
        <v>0</v>
      </c>
      <c r="AA4" s="36">
        <f t="shared" si="11"/>
        <v>0</v>
      </c>
      <c r="AB4" s="36">
        <f>SUM($X$2:X4)</f>
        <v>815913</v>
      </c>
      <c r="AC4" s="36">
        <f>SUM($Y$2:Y4)</f>
        <v>815913</v>
      </c>
      <c r="AD4" s="36">
        <f>SUM($Z$2:Z4)</f>
        <v>1178541</v>
      </c>
      <c r="AE4" s="36">
        <f>SUM($AA$2:AA4)</f>
        <v>1178541</v>
      </c>
    </row>
    <row r="5" spans="1:31" s="36" customFormat="1" thickBot="1" x14ac:dyDescent="0.65">
      <c r="A5" s="32" t="s">
        <v>35</v>
      </c>
      <c r="B5" s="32" t="s">
        <v>38</v>
      </c>
      <c r="C5" s="32">
        <v>4</v>
      </c>
      <c r="D5" s="32">
        <v>6.0000000000000001E-3</v>
      </c>
      <c r="E5" s="32">
        <v>0.02</v>
      </c>
      <c r="F5" s="34">
        <v>516770</v>
      </c>
      <c r="G5" s="35">
        <v>1</v>
      </c>
      <c r="H5" s="35">
        <v>1</v>
      </c>
      <c r="I5" s="32">
        <v>0.78</v>
      </c>
      <c r="J5" s="32">
        <v>0</v>
      </c>
      <c r="K5" s="32">
        <v>1</v>
      </c>
      <c r="L5" s="32">
        <f t="shared" si="0"/>
        <v>3.3333333333333335</v>
      </c>
      <c r="M5" s="32">
        <f t="shared" si="1"/>
        <v>2999.2925490196076</v>
      </c>
      <c r="N5" s="36">
        <f t="shared" si="2"/>
        <v>2999.2925490196076</v>
      </c>
      <c r="O5" s="36" t="str">
        <f t="shared" si="3"/>
        <v>Include</v>
      </c>
      <c r="P5" s="36">
        <f t="shared" si="4"/>
        <v>10335.4</v>
      </c>
      <c r="Q5" s="36">
        <f>SUM($P$2:P5)</f>
        <v>1543324723.2580001</v>
      </c>
      <c r="R5" s="36">
        <f t="shared" si="5"/>
        <v>10335.4</v>
      </c>
      <c r="S5" s="36">
        <f>SUM($R$2:R5)</f>
        <v>1543324723.2580001</v>
      </c>
      <c r="T5" s="36">
        <f t="shared" si="6"/>
        <v>403080.60000000003</v>
      </c>
      <c r="U5" s="36">
        <f>SUM($T$2:T5)</f>
        <v>9923721</v>
      </c>
      <c r="V5" s="36">
        <f t="shared" si="7"/>
        <v>403080.60000000003</v>
      </c>
      <c r="W5" s="36">
        <f>SUM($V$2:V5)</f>
        <v>9923721.0000000019</v>
      </c>
      <c r="X5" s="36">
        <f t="shared" si="8"/>
        <v>0</v>
      </c>
      <c r="Y5" s="36">
        <f t="shared" si="9"/>
        <v>0</v>
      </c>
      <c r="Z5" s="36">
        <f t="shared" si="10"/>
        <v>516770</v>
      </c>
      <c r="AA5" s="36">
        <f t="shared" si="11"/>
        <v>516770</v>
      </c>
      <c r="AB5" s="36">
        <f>SUM($X$2:X5)</f>
        <v>815913</v>
      </c>
      <c r="AC5" s="36">
        <f>SUM($Y$2:Y5)</f>
        <v>815913</v>
      </c>
      <c r="AD5" s="36">
        <f>SUM($Z$2:Z5)</f>
        <v>1695311</v>
      </c>
      <c r="AE5" s="36">
        <f>SUM($AA$2:AA5)</f>
        <v>1695311</v>
      </c>
    </row>
    <row r="6" spans="1:31" s="36" customFormat="1" thickBot="1" x14ac:dyDescent="0.65">
      <c r="A6" s="32" t="s">
        <v>72</v>
      </c>
      <c r="B6" s="32" t="s">
        <v>73</v>
      </c>
      <c r="C6" s="32">
        <v>5</v>
      </c>
      <c r="D6" s="32">
        <v>72.980999999999995</v>
      </c>
      <c r="E6" s="32">
        <v>362.33</v>
      </c>
      <c r="F6" s="34">
        <v>27880</v>
      </c>
      <c r="G6" s="35">
        <v>1</v>
      </c>
      <c r="H6" s="35">
        <v>1</v>
      </c>
      <c r="I6" s="32">
        <v>41.05</v>
      </c>
      <c r="J6" s="32">
        <v>9</v>
      </c>
      <c r="K6" s="32">
        <v>13</v>
      </c>
      <c r="L6" s="32">
        <f t="shared" si="0"/>
        <v>4.9647168441101108</v>
      </c>
      <c r="M6" s="32">
        <f t="shared" si="1"/>
        <v>1935673.4133333333</v>
      </c>
      <c r="N6" s="36">
        <f t="shared" si="2"/>
        <v>1935673.4133333333</v>
      </c>
      <c r="O6" s="36" t="str">
        <f t="shared" si="3"/>
        <v>Include</v>
      </c>
      <c r="P6" s="36">
        <f t="shared" si="4"/>
        <v>10101760.4</v>
      </c>
      <c r="Q6" s="36">
        <f>SUM($P$2:P6)</f>
        <v>1553426483.6580002</v>
      </c>
      <c r="R6" s="36">
        <f t="shared" si="5"/>
        <v>10101760.4</v>
      </c>
      <c r="S6" s="36">
        <f>SUM($R$2:R6)</f>
        <v>1553426483.6580002</v>
      </c>
      <c r="T6" s="36">
        <f t="shared" si="6"/>
        <v>1144474</v>
      </c>
      <c r="U6" s="36">
        <f>SUM($T$2:T6)</f>
        <v>11068195</v>
      </c>
      <c r="V6" s="36">
        <f t="shared" si="7"/>
        <v>1144474</v>
      </c>
      <c r="W6" s="36">
        <f>SUM($V$2:V6)</f>
        <v>11068195.000000002</v>
      </c>
      <c r="X6" s="36">
        <f t="shared" si="8"/>
        <v>250920</v>
      </c>
      <c r="Y6" s="36">
        <f t="shared" si="9"/>
        <v>250920</v>
      </c>
      <c r="Z6" s="36">
        <f t="shared" si="10"/>
        <v>362440</v>
      </c>
      <c r="AA6" s="36">
        <f t="shared" si="11"/>
        <v>362440</v>
      </c>
      <c r="AB6" s="36">
        <f>SUM($X$2:X6)</f>
        <v>1066833</v>
      </c>
      <c r="AC6" s="36">
        <f>SUM($Y$2:Y6)</f>
        <v>1066833</v>
      </c>
      <c r="AD6" s="36">
        <f>SUM($Z$2:Z6)</f>
        <v>2057751</v>
      </c>
      <c r="AE6" s="36">
        <f>SUM($AA$2:AA6)</f>
        <v>2057751</v>
      </c>
    </row>
    <row r="7" spans="1:31" s="39" customFormat="1" thickBot="1" x14ac:dyDescent="0.65">
      <c r="A7" s="32" t="s">
        <v>7</v>
      </c>
      <c r="B7" s="32" t="s">
        <v>20</v>
      </c>
      <c r="C7" s="32">
        <v>6</v>
      </c>
      <c r="D7" s="32">
        <v>8.1000000000000003E-2</v>
      </c>
      <c r="E7" s="32">
        <v>0.43</v>
      </c>
      <c r="F7" s="34">
        <v>1007295</v>
      </c>
      <c r="G7" s="35">
        <v>1</v>
      </c>
      <c r="H7" s="35">
        <v>1</v>
      </c>
      <c r="I7" s="32">
        <v>0.39</v>
      </c>
      <c r="J7" s="32">
        <v>0</v>
      </c>
      <c r="K7" s="32">
        <v>1</v>
      </c>
      <c r="L7" s="32">
        <f t="shared" si="0"/>
        <v>5.3086419753086416</v>
      </c>
      <c r="M7" s="32">
        <f t="shared" si="1"/>
        <v>77344.455294117652</v>
      </c>
      <c r="N7" s="36">
        <f t="shared" si="2"/>
        <v>77344.455294117652</v>
      </c>
      <c r="O7" s="36" t="str">
        <f t="shared" si="3"/>
        <v>Include</v>
      </c>
      <c r="P7" s="36">
        <f t="shared" si="4"/>
        <v>433136.85</v>
      </c>
      <c r="Q7" s="36">
        <f>SUM($P$2:P7)</f>
        <v>1553859620.5080001</v>
      </c>
      <c r="R7" s="36">
        <f t="shared" si="5"/>
        <v>433136.85</v>
      </c>
      <c r="S7" s="36">
        <f>SUM($R$2:R7)</f>
        <v>1553859620.5080001</v>
      </c>
      <c r="T7" s="36">
        <f t="shared" si="6"/>
        <v>392845.05</v>
      </c>
      <c r="U7" s="36">
        <f>SUM($T$2:T7)</f>
        <v>11461040.050000001</v>
      </c>
      <c r="V7" s="36">
        <f t="shared" si="7"/>
        <v>392845.05</v>
      </c>
      <c r="W7" s="36">
        <f>SUM($V$2:V7)</f>
        <v>11461040.050000003</v>
      </c>
      <c r="X7" s="36">
        <f t="shared" si="8"/>
        <v>0</v>
      </c>
      <c r="Y7" s="36">
        <f t="shared" si="9"/>
        <v>0</v>
      </c>
      <c r="Z7" s="36">
        <f t="shared" si="10"/>
        <v>1007295</v>
      </c>
      <c r="AA7" s="36">
        <f t="shared" si="11"/>
        <v>1007295</v>
      </c>
      <c r="AB7" s="36">
        <f>SUM($X$2:X7)</f>
        <v>1066833</v>
      </c>
      <c r="AC7" s="36">
        <f>SUM($Y$2:Y7)</f>
        <v>1066833</v>
      </c>
      <c r="AD7" s="36">
        <f>SUM($Z$2:Z7)</f>
        <v>3065046</v>
      </c>
      <c r="AE7" s="36">
        <f>SUM($AA$2:AA7)</f>
        <v>3065046</v>
      </c>
    </row>
    <row r="8" spans="1:31" s="36" customFormat="1" thickBot="1" x14ac:dyDescent="0.65">
      <c r="A8" s="32" t="s">
        <v>44</v>
      </c>
      <c r="B8" s="32" t="s">
        <v>45</v>
      </c>
      <c r="C8" s="32">
        <v>7</v>
      </c>
      <c r="D8" s="32">
        <v>0.70699999999999996</v>
      </c>
      <c r="E8" s="32">
        <v>3.98</v>
      </c>
      <c r="F8" s="34">
        <v>2153207</v>
      </c>
      <c r="G8" s="35">
        <v>0</v>
      </c>
      <c r="H8" s="35">
        <v>1</v>
      </c>
      <c r="I8" s="32">
        <v>14.18</v>
      </c>
      <c r="J8" s="32">
        <v>11</v>
      </c>
      <c r="K8" s="32">
        <v>7</v>
      </c>
      <c r="L8" s="32">
        <f t="shared" si="0"/>
        <v>5.6294200848656297</v>
      </c>
      <c r="M8" s="32">
        <f t="shared" si="1"/>
        <v>0</v>
      </c>
      <c r="N8" s="36">
        <f t="shared" si="2"/>
        <v>0</v>
      </c>
      <c r="O8" s="36" t="str">
        <f t="shared" si="3"/>
        <v>Include</v>
      </c>
      <c r="P8" s="36">
        <f t="shared" si="4"/>
        <v>0</v>
      </c>
      <c r="Q8" s="36">
        <f>SUM($P$2:P8)</f>
        <v>1553859620.5080001</v>
      </c>
      <c r="R8" s="36">
        <f t="shared" si="5"/>
        <v>0</v>
      </c>
      <c r="S8" s="36">
        <f>SUM($R$2:R8)</f>
        <v>1553859620.5080001</v>
      </c>
      <c r="T8" s="36">
        <f t="shared" si="6"/>
        <v>0</v>
      </c>
      <c r="U8" s="36">
        <f>SUM($T$2:T8)</f>
        <v>11461040.050000001</v>
      </c>
      <c r="V8" s="36">
        <f t="shared" si="7"/>
        <v>0</v>
      </c>
      <c r="W8" s="36">
        <f>SUM($V$2:V8)</f>
        <v>11461040.050000003</v>
      </c>
      <c r="X8" s="36">
        <f t="shared" si="8"/>
        <v>0</v>
      </c>
      <c r="Y8" s="36">
        <f t="shared" si="9"/>
        <v>0</v>
      </c>
      <c r="Z8" s="36">
        <f t="shared" si="10"/>
        <v>0</v>
      </c>
      <c r="AA8" s="36">
        <f t="shared" si="11"/>
        <v>0</v>
      </c>
      <c r="AB8" s="36">
        <f>SUM($X$2:X8)</f>
        <v>1066833</v>
      </c>
      <c r="AC8" s="36">
        <f>SUM($Y$2:Y8)</f>
        <v>1066833</v>
      </c>
      <c r="AD8" s="36">
        <f>SUM($Z$2:Z8)</f>
        <v>3065046</v>
      </c>
      <c r="AE8" s="36">
        <f>SUM($AA$2:AA8)</f>
        <v>3065046</v>
      </c>
    </row>
    <row r="9" spans="1:31" s="36" customFormat="1" thickBot="1" x14ac:dyDescent="0.65">
      <c r="A9" s="37" t="s">
        <v>72</v>
      </c>
      <c r="B9" s="37" t="s">
        <v>78</v>
      </c>
      <c r="C9" s="32">
        <v>8</v>
      </c>
      <c r="D9" s="37">
        <v>75.349999999999994</v>
      </c>
      <c r="E9" s="37">
        <v>505</v>
      </c>
      <c r="F9" s="37">
        <v>90657</v>
      </c>
      <c r="G9" s="38">
        <v>1</v>
      </c>
      <c r="H9" s="35">
        <v>1</v>
      </c>
      <c r="I9" s="37">
        <v>17.64</v>
      </c>
      <c r="J9" s="37">
        <v>20</v>
      </c>
      <c r="K9" s="37">
        <v>5</v>
      </c>
      <c r="L9" s="37">
        <f t="shared" si="0"/>
        <v>6.7020570670205712</v>
      </c>
      <c r="M9" s="37">
        <f t="shared" si="1"/>
        <v>6382163.9205882344</v>
      </c>
      <c r="N9" s="39">
        <f t="shared" si="2"/>
        <v>6382163.9205882344</v>
      </c>
      <c r="O9" s="39" t="str">
        <f t="shared" si="3"/>
        <v>Include</v>
      </c>
      <c r="P9" s="39">
        <f t="shared" si="4"/>
        <v>45781785</v>
      </c>
      <c r="Q9" s="39">
        <f>SUM($P$2:P9)</f>
        <v>1599641405.5080001</v>
      </c>
      <c r="R9" s="39">
        <f t="shared" si="5"/>
        <v>45781785</v>
      </c>
      <c r="S9" s="39">
        <f>SUM($R$2:R9)</f>
        <v>1599641405.5080001</v>
      </c>
      <c r="T9" s="39">
        <f t="shared" si="6"/>
        <v>1599189.48</v>
      </c>
      <c r="U9" s="39">
        <f>SUM($T$2:T9)</f>
        <v>13060229.530000001</v>
      </c>
      <c r="V9" s="39">
        <f t="shared" si="7"/>
        <v>1599189.48</v>
      </c>
      <c r="W9" s="39">
        <f>SUM($V$2:V9)</f>
        <v>13060229.530000003</v>
      </c>
      <c r="X9" s="39">
        <f t="shared" si="8"/>
        <v>1813140</v>
      </c>
      <c r="Y9" s="39">
        <f t="shared" si="9"/>
        <v>1813140</v>
      </c>
      <c r="Z9" s="39">
        <f t="shared" si="10"/>
        <v>453285</v>
      </c>
      <c r="AA9" s="39">
        <f t="shared" si="11"/>
        <v>453285</v>
      </c>
      <c r="AB9" s="39">
        <f>SUM($X$2:X9)</f>
        <v>2879973</v>
      </c>
      <c r="AC9" s="39">
        <f>SUM($Y$2:Y9)</f>
        <v>2879973</v>
      </c>
      <c r="AD9" s="39">
        <f>SUM($Z$2:Z9)</f>
        <v>3518331</v>
      </c>
      <c r="AE9" s="39">
        <f>SUM($AA$2:AA9)</f>
        <v>3518331</v>
      </c>
    </row>
    <row r="10" spans="1:31" s="36" customFormat="1" thickBot="1" x14ac:dyDescent="0.65">
      <c r="A10" s="32" t="s">
        <v>7</v>
      </c>
      <c r="B10" s="32" t="s">
        <v>21</v>
      </c>
      <c r="C10" s="32">
        <v>9</v>
      </c>
      <c r="D10" s="32">
        <v>1.92</v>
      </c>
      <c r="E10" s="32">
        <v>20.309999999999999</v>
      </c>
      <c r="F10" s="34">
        <v>1007295</v>
      </c>
      <c r="G10" s="35">
        <v>1</v>
      </c>
      <c r="H10" s="35">
        <v>1</v>
      </c>
      <c r="I10" s="32">
        <v>0.24</v>
      </c>
      <c r="J10" s="32">
        <v>0</v>
      </c>
      <c r="K10" s="32">
        <v>1</v>
      </c>
      <c r="L10" s="32">
        <f t="shared" si="0"/>
        <v>10.578125</v>
      </c>
      <c r="M10" s="32">
        <f t="shared" si="1"/>
        <v>1733436.1897058822</v>
      </c>
      <c r="N10" s="36">
        <f t="shared" si="2"/>
        <v>1733436.1897058822</v>
      </c>
      <c r="O10" s="36" t="str">
        <f t="shared" si="3"/>
        <v>Include</v>
      </c>
      <c r="P10" s="36">
        <f t="shared" si="4"/>
        <v>20458161.449999999</v>
      </c>
      <c r="Q10" s="36">
        <f>SUM($P$2:P10)</f>
        <v>1620099566.9580002</v>
      </c>
      <c r="R10" s="36">
        <f t="shared" si="5"/>
        <v>20458161.449999999</v>
      </c>
      <c r="S10" s="36">
        <f>SUM($R$2:R10)</f>
        <v>1620099566.9580002</v>
      </c>
      <c r="T10" s="36">
        <f t="shared" si="6"/>
        <v>241750.8</v>
      </c>
      <c r="U10" s="36">
        <f>SUM($T$2:T10)</f>
        <v>13301980.330000002</v>
      </c>
      <c r="V10" s="36">
        <f t="shared" si="7"/>
        <v>241750.8</v>
      </c>
      <c r="W10" s="36">
        <f>SUM($V$2:V10)</f>
        <v>13301980.330000004</v>
      </c>
      <c r="X10" s="36">
        <f t="shared" si="8"/>
        <v>0</v>
      </c>
      <c r="Y10" s="36">
        <f t="shared" si="9"/>
        <v>0</v>
      </c>
      <c r="Z10" s="36">
        <f t="shared" si="10"/>
        <v>1007295</v>
      </c>
      <c r="AA10" s="36">
        <f t="shared" si="11"/>
        <v>1007295</v>
      </c>
      <c r="AB10" s="36">
        <f>SUM($X$2:X10)</f>
        <v>2879973</v>
      </c>
      <c r="AC10" s="36">
        <f>SUM($Y$2:Y10)</f>
        <v>2879973</v>
      </c>
      <c r="AD10" s="36">
        <f>SUM($Z$2:Z10)</f>
        <v>4525626</v>
      </c>
      <c r="AE10" s="36">
        <f>SUM($AA$2:AA10)</f>
        <v>4525626</v>
      </c>
    </row>
    <row r="11" spans="1:31" s="36" customFormat="1" thickBot="1" x14ac:dyDescent="0.65">
      <c r="A11" s="32" t="s">
        <v>49</v>
      </c>
      <c r="B11" s="32" t="s">
        <v>55</v>
      </c>
      <c r="C11" s="32">
        <v>10</v>
      </c>
      <c r="D11" s="32">
        <v>17.815000000000001</v>
      </c>
      <c r="E11" s="32">
        <v>348.9</v>
      </c>
      <c r="F11" s="34">
        <v>1676971</v>
      </c>
      <c r="G11" s="35">
        <v>1</v>
      </c>
      <c r="H11" s="35">
        <v>1</v>
      </c>
      <c r="I11" s="32">
        <v>3.91</v>
      </c>
      <c r="J11" s="32">
        <v>5</v>
      </c>
      <c r="K11" s="32">
        <v>10</v>
      </c>
      <c r="L11" s="32">
        <f t="shared" si="0"/>
        <v>19.584619702497893</v>
      </c>
      <c r="M11" s="32">
        <f t="shared" si="1"/>
        <v>24139011.091470592</v>
      </c>
      <c r="N11" s="36">
        <f t="shared" si="2"/>
        <v>24139011.091470592</v>
      </c>
      <c r="O11" s="36" t="str">
        <f t="shared" si="3"/>
        <v>Include</v>
      </c>
      <c r="P11" s="36">
        <f t="shared" si="4"/>
        <v>585095181.89999998</v>
      </c>
      <c r="Q11" s="36">
        <f>SUM($P$2:P11)</f>
        <v>2205194748.8580003</v>
      </c>
      <c r="R11" s="36">
        <f t="shared" si="5"/>
        <v>585095181.89999998</v>
      </c>
      <c r="S11" s="36">
        <f>SUM($R$2:R11)</f>
        <v>2205194748.8580003</v>
      </c>
      <c r="T11" s="36">
        <f t="shared" si="6"/>
        <v>6556956.6100000003</v>
      </c>
      <c r="U11" s="36">
        <f>SUM($T$2:T11)</f>
        <v>19858936.940000001</v>
      </c>
      <c r="V11" s="36">
        <f t="shared" si="7"/>
        <v>6556956.6100000003</v>
      </c>
      <c r="W11" s="36">
        <f>SUM($V$2:V11)</f>
        <v>19858936.940000005</v>
      </c>
      <c r="X11" s="36">
        <f t="shared" si="8"/>
        <v>8384855</v>
      </c>
      <c r="Y11" s="36">
        <f t="shared" si="9"/>
        <v>8384855</v>
      </c>
      <c r="Z11" s="36">
        <f t="shared" si="10"/>
        <v>16769710</v>
      </c>
      <c r="AA11" s="36">
        <f t="shared" si="11"/>
        <v>16769710</v>
      </c>
      <c r="AB11" s="36">
        <f>SUM($X$2:X11)</f>
        <v>11264828</v>
      </c>
      <c r="AC11" s="36">
        <f>SUM($Y$2:Y11)</f>
        <v>11264828</v>
      </c>
      <c r="AD11" s="36">
        <f>SUM($Z$2:Z11)</f>
        <v>21295336</v>
      </c>
      <c r="AE11" s="36">
        <f>SUM($AA$2:AA11)</f>
        <v>21295336</v>
      </c>
    </row>
    <row r="12" spans="1:31" s="36" customFormat="1" thickBot="1" x14ac:dyDescent="0.65">
      <c r="A12" s="32" t="s">
        <v>7</v>
      </c>
      <c r="B12" s="32" t="s">
        <v>15</v>
      </c>
      <c r="C12" s="32">
        <v>11</v>
      </c>
      <c r="D12" s="32">
        <v>0.13100000000000001</v>
      </c>
      <c r="E12" s="32">
        <v>2.97</v>
      </c>
      <c r="F12" s="34">
        <v>1007295</v>
      </c>
      <c r="G12" s="35">
        <v>0.02</v>
      </c>
      <c r="H12" s="35">
        <v>1</v>
      </c>
      <c r="I12" s="32">
        <v>9.34</v>
      </c>
      <c r="J12" s="32">
        <v>60</v>
      </c>
      <c r="K12" s="32">
        <v>152</v>
      </c>
      <c r="L12" s="32">
        <f t="shared" si="0"/>
        <v>22.671755725190842</v>
      </c>
      <c r="M12" s="32">
        <f t="shared" si="1"/>
        <v>2052.511694117647</v>
      </c>
      <c r="N12" s="36">
        <f t="shared" si="2"/>
        <v>2052.511694117647</v>
      </c>
      <c r="O12" s="36" t="str">
        <f t="shared" si="3"/>
        <v>Include</v>
      </c>
      <c r="P12" s="36">
        <f t="shared" si="4"/>
        <v>59833.323000000011</v>
      </c>
      <c r="Q12" s="36">
        <f>SUM($P$2:P12)</f>
        <v>2205254582.1810002</v>
      </c>
      <c r="R12" s="36">
        <f t="shared" si="5"/>
        <v>59833.323000000011</v>
      </c>
      <c r="S12" s="36">
        <f>SUM($R$2:R12)</f>
        <v>2205254582.1810002</v>
      </c>
      <c r="T12" s="36">
        <f t="shared" si="6"/>
        <v>188162.70600000001</v>
      </c>
      <c r="U12" s="36">
        <f>SUM($T$2:T12)</f>
        <v>20047099.646000002</v>
      </c>
      <c r="V12" s="36">
        <f t="shared" si="7"/>
        <v>188162.70600000001</v>
      </c>
      <c r="W12" s="36">
        <f>SUM($V$2:V12)</f>
        <v>20047099.646000005</v>
      </c>
      <c r="X12" s="36">
        <f t="shared" si="8"/>
        <v>1208754</v>
      </c>
      <c r="Y12" s="36">
        <f t="shared" si="9"/>
        <v>1208754</v>
      </c>
      <c r="Z12" s="36">
        <f t="shared" si="10"/>
        <v>3062176.8000000003</v>
      </c>
      <c r="AA12" s="36">
        <f t="shared" si="11"/>
        <v>3062176.8000000003</v>
      </c>
      <c r="AB12" s="36">
        <f>SUM($X$2:X12)</f>
        <v>12473582</v>
      </c>
      <c r="AC12" s="36">
        <f>SUM($Y$2:Y12)</f>
        <v>12473582</v>
      </c>
      <c r="AD12" s="36">
        <f>SUM($Z$2:Z12)</f>
        <v>24357512.800000001</v>
      </c>
      <c r="AE12" s="36">
        <f>SUM($AA$2:AA12)</f>
        <v>24357512.800000001</v>
      </c>
    </row>
    <row r="13" spans="1:31" s="36" customFormat="1" thickBot="1" x14ac:dyDescent="0.65">
      <c r="A13" s="32" t="s">
        <v>44</v>
      </c>
      <c r="B13" s="32" t="s">
        <v>48</v>
      </c>
      <c r="C13" s="32">
        <v>12</v>
      </c>
      <c r="D13" s="32">
        <v>7.8E-2</v>
      </c>
      <c r="E13" s="32">
        <v>1.81</v>
      </c>
      <c r="F13" s="34">
        <v>18633011</v>
      </c>
      <c r="G13" s="35">
        <v>0.15</v>
      </c>
      <c r="H13" s="35">
        <v>1</v>
      </c>
      <c r="I13" s="32">
        <v>2.8</v>
      </c>
      <c r="J13" s="32">
        <v>9.5</v>
      </c>
      <c r="K13" s="32">
        <v>5</v>
      </c>
      <c r="L13" s="32">
        <f t="shared" si="0"/>
        <v>23.205128205128204</v>
      </c>
      <c r="M13" s="32">
        <f t="shared" si="1"/>
        <v>168409.53765588233</v>
      </c>
      <c r="N13" s="36">
        <f t="shared" si="2"/>
        <v>168409.53765588233</v>
      </c>
      <c r="O13" s="36" t="str">
        <f t="shared" si="3"/>
        <v>Include</v>
      </c>
      <c r="P13" s="36">
        <f t="shared" si="4"/>
        <v>5058862.4865000006</v>
      </c>
      <c r="Q13" s="36">
        <f>SUM($P$2:P13)</f>
        <v>2210313444.6675</v>
      </c>
      <c r="R13" s="36">
        <f t="shared" si="5"/>
        <v>5058862.4865000006</v>
      </c>
      <c r="S13" s="36">
        <f>SUM($R$2:R13)</f>
        <v>2210313444.6675</v>
      </c>
      <c r="T13" s="36">
        <f t="shared" si="6"/>
        <v>7825864.6199999992</v>
      </c>
      <c r="U13" s="36">
        <f>SUM($T$2:T13)</f>
        <v>27872964.266000003</v>
      </c>
      <c r="V13" s="36">
        <f t="shared" si="7"/>
        <v>7825864.6199999992</v>
      </c>
      <c r="W13" s="36">
        <f>SUM($V$2:V13)</f>
        <v>27872964.266000003</v>
      </c>
      <c r="X13" s="36">
        <f t="shared" si="8"/>
        <v>26552040.675000001</v>
      </c>
      <c r="Y13" s="36">
        <f t="shared" si="9"/>
        <v>26552040.675000001</v>
      </c>
      <c r="Z13" s="36">
        <f t="shared" si="10"/>
        <v>13974758.25</v>
      </c>
      <c r="AA13" s="36">
        <f t="shared" si="11"/>
        <v>13974758.25</v>
      </c>
      <c r="AB13" s="36">
        <f>SUM($X$2:X13)</f>
        <v>39025622.674999997</v>
      </c>
      <c r="AC13" s="36">
        <f>SUM($Y$2:Y13)</f>
        <v>39025622.674999997</v>
      </c>
      <c r="AD13" s="36">
        <f>SUM($Z$2:Z13)</f>
        <v>38332271.049999997</v>
      </c>
      <c r="AE13" s="36">
        <f>SUM($AA$2:AA13)</f>
        <v>38332271.049999997</v>
      </c>
    </row>
    <row r="14" spans="1:31" s="36" customFormat="1" thickBot="1" x14ac:dyDescent="0.65">
      <c r="A14" s="32" t="s">
        <v>7</v>
      </c>
      <c r="B14" s="32" t="s">
        <v>11</v>
      </c>
      <c r="C14" s="32">
        <v>13</v>
      </c>
      <c r="D14" s="32">
        <v>3.0680000000000001</v>
      </c>
      <c r="E14" s="32">
        <v>76.510000000000005</v>
      </c>
      <c r="F14" s="34">
        <v>1007295</v>
      </c>
      <c r="G14" s="35">
        <v>0.85</v>
      </c>
      <c r="H14" s="35">
        <v>1</v>
      </c>
      <c r="I14" s="32">
        <v>2.48</v>
      </c>
      <c r="J14" s="32">
        <v>0</v>
      </c>
      <c r="K14" s="32">
        <v>135.69999999999999</v>
      </c>
      <c r="L14" s="32">
        <f t="shared" si="0"/>
        <v>24.938070404172102</v>
      </c>
      <c r="M14" s="32">
        <f t="shared" si="1"/>
        <v>1984589.3972500002</v>
      </c>
      <c r="N14" s="36">
        <f t="shared" si="2"/>
        <v>1984589.3972500002</v>
      </c>
      <c r="O14" s="36" t="str">
        <f t="shared" si="3"/>
        <v>Include</v>
      </c>
      <c r="P14" s="36">
        <f t="shared" si="4"/>
        <v>65507919.3825</v>
      </c>
      <c r="Q14" s="36">
        <f>SUM($P$2:P14)</f>
        <v>2275821364.0500002</v>
      </c>
      <c r="R14" s="36">
        <f t="shared" si="5"/>
        <v>65507919.3825</v>
      </c>
      <c r="S14" s="36">
        <f>SUM($R$2:R14)</f>
        <v>2275821364.0500002</v>
      </c>
      <c r="T14" s="36">
        <f t="shared" si="6"/>
        <v>2123377.86</v>
      </c>
      <c r="U14" s="36">
        <f>SUM($T$2:T14)</f>
        <v>29996342.126000002</v>
      </c>
      <c r="V14" s="36">
        <f t="shared" si="7"/>
        <v>2123377.86</v>
      </c>
      <c r="W14" s="36">
        <f>SUM($V$2:V14)</f>
        <v>29996342.126000002</v>
      </c>
      <c r="X14" s="36">
        <f t="shared" si="8"/>
        <v>0</v>
      </c>
      <c r="Y14" s="36">
        <f t="shared" si="9"/>
        <v>0</v>
      </c>
      <c r="Z14" s="36">
        <f t="shared" si="10"/>
        <v>116186441.77499999</v>
      </c>
      <c r="AA14" s="36">
        <f t="shared" si="11"/>
        <v>116186441.77499999</v>
      </c>
      <c r="AB14" s="36">
        <f>SUM($X$2:X14)</f>
        <v>39025622.674999997</v>
      </c>
      <c r="AC14" s="36">
        <f>SUM($Y$2:Y14)</f>
        <v>39025622.674999997</v>
      </c>
      <c r="AD14" s="36">
        <f>SUM($Z$2:Z14)</f>
        <v>154518712.82499999</v>
      </c>
      <c r="AE14" s="36">
        <f>SUM($AA$2:AA14)</f>
        <v>154518712.82499999</v>
      </c>
    </row>
    <row r="15" spans="1:31" s="36" customFormat="1" thickBot="1" x14ac:dyDescent="0.65">
      <c r="A15" s="32" t="s">
        <v>44</v>
      </c>
      <c r="B15" s="32" t="s">
        <v>47</v>
      </c>
      <c r="C15" s="32">
        <v>14</v>
      </c>
      <c r="D15" s="32">
        <v>6.0000000000000001E-3</v>
      </c>
      <c r="E15" s="32">
        <v>0.15</v>
      </c>
      <c r="F15" s="34">
        <v>1007295</v>
      </c>
      <c r="G15" s="35">
        <v>1</v>
      </c>
      <c r="H15" s="35">
        <v>1</v>
      </c>
      <c r="I15" s="32">
        <v>3.29</v>
      </c>
      <c r="J15" s="32">
        <v>1</v>
      </c>
      <c r="K15" s="32">
        <v>15</v>
      </c>
      <c r="L15" s="32">
        <f t="shared" si="0"/>
        <v>25</v>
      </c>
      <c r="M15" s="32">
        <f t="shared" si="1"/>
        <v>4562.4538235294121</v>
      </c>
      <c r="N15" s="36">
        <f t="shared" si="2"/>
        <v>4562.4538235294121</v>
      </c>
      <c r="O15" s="36" t="str">
        <f t="shared" si="3"/>
        <v>Include</v>
      </c>
      <c r="P15" s="36">
        <f t="shared" si="4"/>
        <v>151094.25</v>
      </c>
      <c r="Q15" s="36">
        <f>SUM($P$2:P15)</f>
        <v>2275972458.3000002</v>
      </c>
      <c r="R15" s="36">
        <f t="shared" si="5"/>
        <v>151094.25</v>
      </c>
      <c r="S15" s="36">
        <f>SUM($R$2:R15)</f>
        <v>2275972458.3000002</v>
      </c>
      <c r="T15" s="36">
        <f t="shared" si="6"/>
        <v>3314000.55</v>
      </c>
      <c r="U15" s="36">
        <f>SUM($T$2:T15)</f>
        <v>33310342.676000003</v>
      </c>
      <c r="V15" s="36">
        <f t="shared" si="7"/>
        <v>3314000.55</v>
      </c>
      <c r="W15" s="36">
        <f>SUM($V$2:V15)</f>
        <v>33310342.676000003</v>
      </c>
      <c r="X15" s="36">
        <f t="shared" si="8"/>
        <v>1007295</v>
      </c>
      <c r="Y15" s="36">
        <f t="shared" si="9"/>
        <v>1007295</v>
      </c>
      <c r="Z15" s="36">
        <f t="shared" si="10"/>
        <v>15109425</v>
      </c>
      <c r="AA15" s="36">
        <f t="shared" si="11"/>
        <v>15109425</v>
      </c>
      <c r="AB15" s="36">
        <f>SUM($X$2:X15)</f>
        <v>40032917.674999997</v>
      </c>
      <c r="AC15" s="36">
        <f>SUM($Y$2:Y15)</f>
        <v>40032917.674999997</v>
      </c>
      <c r="AD15" s="36">
        <f>SUM($Z$2:Z15)</f>
        <v>169628137.82499999</v>
      </c>
      <c r="AE15" s="36">
        <f>SUM($AA$2:AA15)</f>
        <v>169628137.82499999</v>
      </c>
    </row>
    <row r="16" spans="1:31" s="36" customFormat="1" thickBot="1" x14ac:dyDescent="0.65">
      <c r="A16" s="32" t="s">
        <v>7</v>
      </c>
      <c r="B16" s="32" t="s">
        <v>10</v>
      </c>
      <c r="C16" s="32">
        <v>15</v>
      </c>
      <c r="D16" s="32">
        <v>1.641</v>
      </c>
      <c r="E16" s="32">
        <v>46.95</v>
      </c>
      <c r="F16" s="34">
        <v>1007295</v>
      </c>
      <c r="G16" s="35">
        <v>1</v>
      </c>
      <c r="H16" s="35">
        <v>1</v>
      </c>
      <c r="I16" s="32">
        <v>42.8</v>
      </c>
      <c r="J16" s="32">
        <v>3</v>
      </c>
      <c r="K16" s="32">
        <v>60</v>
      </c>
      <c r="L16" s="32">
        <f t="shared" si="0"/>
        <v>28.610603290676419</v>
      </c>
      <c r="M16" s="32">
        <f t="shared" si="1"/>
        <v>1189319.1317647058</v>
      </c>
      <c r="N16" s="36">
        <f t="shared" si="2"/>
        <v>1189319.1317647058</v>
      </c>
      <c r="O16" s="36" t="str">
        <f t="shared" si="3"/>
        <v>Include</v>
      </c>
      <c r="P16" s="36">
        <f t="shared" si="4"/>
        <v>47292500.25</v>
      </c>
      <c r="Q16" s="36">
        <f>SUM($P$2:P16)</f>
        <v>2323264958.5500002</v>
      </c>
      <c r="R16" s="36">
        <f t="shared" si="5"/>
        <v>47292500.25</v>
      </c>
      <c r="S16" s="36">
        <f>SUM($R$2:R16)</f>
        <v>2323264958.5500002</v>
      </c>
      <c r="T16" s="36">
        <f t="shared" si="6"/>
        <v>43112226</v>
      </c>
      <c r="U16" s="36">
        <f>SUM($T$2:T16)</f>
        <v>76422568.675999999</v>
      </c>
      <c r="V16" s="36">
        <f t="shared" si="7"/>
        <v>43112226</v>
      </c>
      <c r="W16" s="36">
        <f>SUM($V$2:V16)</f>
        <v>76422568.675999999</v>
      </c>
      <c r="X16" s="36">
        <f t="shared" si="8"/>
        <v>3021885</v>
      </c>
      <c r="Y16" s="36">
        <f t="shared" si="9"/>
        <v>3021885</v>
      </c>
      <c r="Z16" s="36">
        <f t="shared" si="10"/>
        <v>60437700</v>
      </c>
      <c r="AA16" s="36">
        <f t="shared" si="11"/>
        <v>60437700</v>
      </c>
      <c r="AB16" s="36">
        <f>SUM($X$2:X16)</f>
        <v>43054802.674999997</v>
      </c>
      <c r="AC16" s="36">
        <f>SUM($Y$2:Y16)</f>
        <v>43054802.674999997</v>
      </c>
      <c r="AD16" s="36">
        <f>SUM($Z$2:Z16)</f>
        <v>230065837.82499999</v>
      </c>
      <c r="AE16" s="36">
        <f>SUM($AA$2:AA16)</f>
        <v>230065837.82499999</v>
      </c>
    </row>
    <row r="17" spans="1:31" s="36" customFormat="1" thickBot="1" x14ac:dyDescent="0.65">
      <c r="A17" s="32" t="s">
        <v>63</v>
      </c>
      <c r="B17" s="32" t="s">
        <v>70</v>
      </c>
      <c r="C17" s="32">
        <v>16</v>
      </c>
      <c r="D17" s="32">
        <v>6.1859999999999999</v>
      </c>
      <c r="E17" s="32">
        <v>182.52</v>
      </c>
      <c r="F17" s="34">
        <v>18633011</v>
      </c>
      <c r="G17" s="35">
        <v>0</v>
      </c>
      <c r="H17" s="35">
        <v>1</v>
      </c>
      <c r="I17" s="32">
        <v>100.68</v>
      </c>
      <c r="J17" s="32">
        <v>362</v>
      </c>
      <c r="K17" s="32">
        <v>172</v>
      </c>
      <c r="L17" s="32">
        <f t="shared" si="0"/>
        <v>29.505334626576143</v>
      </c>
      <c r="M17" s="32">
        <f t="shared" si="1"/>
        <v>0</v>
      </c>
      <c r="N17" s="36">
        <f t="shared" si="2"/>
        <v>0</v>
      </c>
      <c r="O17" s="36" t="str">
        <f t="shared" si="3"/>
        <v>Include</v>
      </c>
      <c r="P17" s="36">
        <f t="shared" si="4"/>
        <v>0</v>
      </c>
      <c r="Q17" s="36">
        <f>SUM($P$2:P17)</f>
        <v>2323264958.5500002</v>
      </c>
      <c r="R17" s="36">
        <f t="shared" si="5"/>
        <v>0</v>
      </c>
      <c r="S17" s="36">
        <f>SUM($R$2:R17)</f>
        <v>2323264958.5500002</v>
      </c>
      <c r="T17" s="36">
        <f t="shared" si="6"/>
        <v>0</v>
      </c>
      <c r="U17" s="36">
        <f>SUM($T$2:T17)</f>
        <v>76422568.675999999</v>
      </c>
      <c r="V17" s="36">
        <f t="shared" si="7"/>
        <v>0</v>
      </c>
      <c r="W17" s="36">
        <f>SUM($V$2:V17)</f>
        <v>76422568.675999999</v>
      </c>
      <c r="X17" s="36">
        <f t="shared" si="8"/>
        <v>0</v>
      </c>
      <c r="Y17" s="36">
        <f t="shared" si="9"/>
        <v>0</v>
      </c>
      <c r="Z17" s="36">
        <f t="shared" si="10"/>
        <v>0</v>
      </c>
      <c r="AA17" s="36">
        <f t="shared" si="11"/>
        <v>0</v>
      </c>
      <c r="AB17" s="36">
        <f>SUM($X$2:X17)</f>
        <v>43054802.674999997</v>
      </c>
      <c r="AC17" s="36">
        <f>SUM($Y$2:Y17)</f>
        <v>43054802.674999997</v>
      </c>
      <c r="AD17" s="36">
        <f>SUM($Z$2:Z17)</f>
        <v>230065837.82499999</v>
      </c>
      <c r="AE17" s="36">
        <f>SUM($AA$2:AA17)</f>
        <v>230065837.82499999</v>
      </c>
    </row>
    <row r="18" spans="1:31" s="36" customFormat="1" thickBot="1" x14ac:dyDescent="0.65">
      <c r="A18" s="32" t="s">
        <v>7</v>
      </c>
      <c r="B18" s="32" t="s">
        <v>17</v>
      </c>
      <c r="C18" s="32">
        <v>17</v>
      </c>
      <c r="D18" s="32">
        <v>223.33500000000001</v>
      </c>
      <c r="E18" s="32">
        <v>8136.64</v>
      </c>
      <c r="F18" s="34">
        <v>658125</v>
      </c>
      <c r="G18" s="35">
        <v>0.01</v>
      </c>
      <c r="H18" s="35">
        <v>1</v>
      </c>
      <c r="I18" s="32">
        <v>0.42</v>
      </c>
      <c r="J18" s="32">
        <v>0.5</v>
      </c>
      <c r="K18" s="32">
        <v>3.5</v>
      </c>
      <c r="L18" s="32">
        <f t="shared" si="0"/>
        <v>36.432444533996012</v>
      </c>
      <c r="M18" s="32">
        <f t="shared" si="1"/>
        <v>944830.70404411759</v>
      </c>
      <c r="N18" s="36">
        <f t="shared" si="2"/>
        <v>944830.70404411759</v>
      </c>
      <c r="O18" s="36" t="str">
        <f t="shared" si="3"/>
        <v>Include</v>
      </c>
      <c r="P18" s="36">
        <f t="shared" si="4"/>
        <v>53549262</v>
      </c>
      <c r="Q18" s="36">
        <f>SUM($P$2:P18)</f>
        <v>2376814220.5500002</v>
      </c>
      <c r="R18" s="36">
        <f t="shared" si="5"/>
        <v>53549262</v>
      </c>
      <c r="S18" s="36">
        <f>SUM($R$2:R18)</f>
        <v>2376814220.5500002</v>
      </c>
      <c r="T18" s="36">
        <f t="shared" si="6"/>
        <v>2764.125</v>
      </c>
      <c r="U18" s="36">
        <f>SUM($T$2:T18)</f>
        <v>76425332.800999999</v>
      </c>
      <c r="V18" s="36">
        <f t="shared" si="7"/>
        <v>2764.125</v>
      </c>
      <c r="W18" s="36">
        <f>SUM($V$2:V18)</f>
        <v>76425332.800999999</v>
      </c>
      <c r="X18" s="36">
        <f t="shared" si="8"/>
        <v>3290.625</v>
      </c>
      <c r="Y18" s="36">
        <f t="shared" si="9"/>
        <v>3290.625</v>
      </c>
      <c r="Z18" s="36">
        <f t="shared" si="10"/>
        <v>23034.375</v>
      </c>
      <c r="AA18" s="36">
        <f t="shared" si="11"/>
        <v>23034.375</v>
      </c>
      <c r="AB18" s="36">
        <f>SUM($X$2:X18)</f>
        <v>43058093.299999997</v>
      </c>
      <c r="AC18" s="36">
        <f>SUM($Y$2:Y18)</f>
        <v>43058093.299999997</v>
      </c>
      <c r="AD18" s="36">
        <f>SUM($Z$2:Z18)</f>
        <v>230088872.19999999</v>
      </c>
      <c r="AE18" s="36">
        <f>SUM($AA$2:AA18)</f>
        <v>230088872.19999999</v>
      </c>
    </row>
    <row r="19" spans="1:31" s="36" customFormat="1" thickBot="1" x14ac:dyDescent="0.65">
      <c r="A19" s="32" t="s">
        <v>7</v>
      </c>
      <c r="B19" s="32" t="s">
        <v>14</v>
      </c>
      <c r="C19" s="32">
        <v>18</v>
      </c>
      <c r="D19" s="32">
        <v>443.745</v>
      </c>
      <c r="E19" s="32">
        <v>16665.72</v>
      </c>
      <c r="F19" s="34">
        <v>1007295</v>
      </c>
      <c r="G19" s="35">
        <v>0.1</v>
      </c>
      <c r="H19" s="35">
        <v>1</v>
      </c>
      <c r="I19" s="32">
        <v>22.58</v>
      </c>
      <c r="J19" s="32">
        <v>30</v>
      </c>
      <c r="K19" s="32">
        <v>60</v>
      </c>
      <c r="L19" s="32">
        <f t="shared" si="0"/>
        <v>37.556975289862422</v>
      </c>
      <c r="M19" s="32">
        <f t="shared" si="1"/>
        <v>28240078.225147065</v>
      </c>
      <c r="N19" s="36">
        <f t="shared" si="2"/>
        <v>28240078.225147065</v>
      </c>
      <c r="O19" s="36" t="str">
        <f t="shared" si="3"/>
        <v>Include</v>
      </c>
      <c r="P19" s="36">
        <f t="shared" si="4"/>
        <v>1678729642.7400002</v>
      </c>
      <c r="Q19" s="36">
        <f>SUM($P$2:P19)</f>
        <v>4055543863.2900004</v>
      </c>
      <c r="R19" s="36">
        <f t="shared" si="5"/>
        <v>1678729642.7400002</v>
      </c>
      <c r="S19" s="36">
        <f>SUM($R$2:R19)</f>
        <v>4055543863.2900004</v>
      </c>
      <c r="T19" s="36">
        <f t="shared" si="6"/>
        <v>2274472.11</v>
      </c>
      <c r="U19" s="36">
        <f>SUM($T$2:T19)</f>
        <v>78699804.910999998</v>
      </c>
      <c r="V19" s="36">
        <f t="shared" si="7"/>
        <v>2274472.11</v>
      </c>
      <c r="W19" s="36">
        <f>SUM($V$2:V19)</f>
        <v>78699804.910999998</v>
      </c>
      <c r="X19" s="36">
        <f t="shared" si="8"/>
        <v>3021885</v>
      </c>
      <c r="Y19" s="36">
        <f t="shared" si="9"/>
        <v>3021885</v>
      </c>
      <c r="Z19" s="36">
        <f t="shared" si="10"/>
        <v>6043770</v>
      </c>
      <c r="AA19" s="36">
        <f t="shared" si="11"/>
        <v>6043770</v>
      </c>
      <c r="AB19" s="36">
        <f>SUM($X$2:X19)</f>
        <v>46079978.299999997</v>
      </c>
      <c r="AC19" s="36">
        <f>SUM($Y$2:Y19)</f>
        <v>46079978.299999997</v>
      </c>
      <c r="AD19" s="36">
        <f>SUM($Z$2:Z19)</f>
        <v>236132642.19999999</v>
      </c>
      <c r="AE19" s="36">
        <f>SUM($AA$2:AA19)</f>
        <v>236132642.19999999</v>
      </c>
    </row>
    <row r="20" spans="1:31" s="36" customFormat="1" thickBot="1" x14ac:dyDescent="0.65">
      <c r="A20" s="32" t="s">
        <v>7</v>
      </c>
      <c r="B20" s="32" t="s">
        <v>12</v>
      </c>
      <c r="C20" s="32">
        <v>19</v>
      </c>
      <c r="D20" s="32">
        <v>9.7330000000000005</v>
      </c>
      <c r="E20" s="32">
        <v>365.79</v>
      </c>
      <c r="F20" s="34">
        <v>1007295</v>
      </c>
      <c r="G20" s="35">
        <v>0.01</v>
      </c>
      <c r="H20" s="35">
        <v>1</v>
      </c>
      <c r="I20" s="32">
        <v>69.19</v>
      </c>
      <c r="J20" s="32">
        <v>45</v>
      </c>
      <c r="K20" s="32">
        <v>100</v>
      </c>
      <c r="L20" s="32">
        <f t="shared" si="0"/>
        <v>37.582451453816908</v>
      </c>
      <c r="M20" s="32">
        <f t="shared" si="1"/>
        <v>61916.646070588242</v>
      </c>
      <c r="N20" s="36">
        <f t="shared" si="2"/>
        <v>61916.646070588242</v>
      </c>
      <c r="O20" s="36" t="str">
        <f t="shared" si="3"/>
        <v>Include</v>
      </c>
      <c r="P20" s="36">
        <f t="shared" si="4"/>
        <v>3684584.3805</v>
      </c>
      <c r="Q20" s="36">
        <f>SUM($P$2:P20)</f>
        <v>4059228447.6705003</v>
      </c>
      <c r="R20" s="36">
        <f t="shared" si="5"/>
        <v>3684584.3805</v>
      </c>
      <c r="S20" s="36">
        <f>SUM($R$2:R20)</f>
        <v>4059228447.6705003</v>
      </c>
      <c r="T20" s="36">
        <f t="shared" si="6"/>
        <v>696947.4105</v>
      </c>
      <c r="U20" s="36">
        <f>SUM($T$2:T20)</f>
        <v>79396752.321500003</v>
      </c>
      <c r="V20" s="36">
        <f t="shared" si="7"/>
        <v>696947.4105</v>
      </c>
      <c r="W20" s="36">
        <f>SUM($V$2:V20)</f>
        <v>79396752.321500003</v>
      </c>
      <c r="X20" s="36">
        <f t="shared" si="8"/>
        <v>453282.75000000006</v>
      </c>
      <c r="Y20" s="36">
        <f t="shared" si="9"/>
        <v>453282.75000000006</v>
      </c>
      <c r="Z20" s="36">
        <f t="shared" si="10"/>
        <v>1007295.0000000001</v>
      </c>
      <c r="AA20" s="36">
        <f t="shared" si="11"/>
        <v>1007295.0000000001</v>
      </c>
      <c r="AB20" s="36">
        <f>SUM($X$2:X20)</f>
        <v>46533261.049999997</v>
      </c>
      <c r="AC20" s="36">
        <f>SUM($Y$2:Y20)</f>
        <v>46533261.049999997</v>
      </c>
      <c r="AD20" s="36">
        <f>SUM($Z$2:Z20)</f>
        <v>237139937.19999999</v>
      </c>
      <c r="AE20" s="36">
        <f>SUM($AA$2:AA20)</f>
        <v>237139937.19999999</v>
      </c>
    </row>
    <row r="21" spans="1:31" s="36" customFormat="1" thickBot="1" x14ac:dyDescent="0.65">
      <c r="A21" s="32" t="s">
        <v>49</v>
      </c>
      <c r="B21" s="32" t="s">
        <v>54</v>
      </c>
      <c r="C21" s="32">
        <v>20</v>
      </c>
      <c r="D21" s="32">
        <v>8.6660000000000004</v>
      </c>
      <c r="E21" s="32">
        <v>372.12</v>
      </c>
      <c r="F21" s="34">
        <v>90657</v>
      </c>
      <c r="G21" s="35">
        <v>1</v>
      </c>
      <c r="H21" s="35">
        <v>1</v>
      </c>
      <c r="I21" s="32">
        <v>24.15</v>
      </c>
      <c r="J21" s="32">
        <v>6</v>
      </c>
      <c r="K21" s="32">
        <v>20</v>
      </c>
      <c r="L21" s="32">
        <f t="shared" si="0"/>
        <v>42.940226171243943</v>
      </c>
      <c r="M21" s="32">
        <f t="shared" si="1"/>
        <v>454895.4949411765</v>
      </c>
      <c r="N21" s="36">
        <f t="shared" si="2"/>
        <v>454895.4949411765</v>
      </c>
      <c r="O21" s="36" t="str">
        <f t="shared" si="3"/>
        <v>Include</v>
      </c>
      <c r="P21" s="36">
        <f t="shared" si="4"/>
        <v>33735282.840000004</v>
      </c>
      <c r="Q21" s="36">
        <f>SUM($P$2:P21)</f>
        <v>4092963730.5105004</v>
      </c>
      <c r="R21" s="36">
        <f t="shared" si="5"/>
        <v>33735282.840000004</v>
      </c>
      <c r="S21" s="36">
        <f>SUM($R$2:R21)</f>
        <v>4092963730.5105004</v>
      </c>
      <c r="T21" s="36">
        <f t="shared" si="6"/>
        <v>2189366.5499999998</v>
      </c>
      <c r="U21" s="36">
        <f>SUM($T$2:T21)</f>
        <v>81586118.8715</v>
      </c>
      <c r="V21" s="36">
        <f t="shared" si="7"/>
        <v>2189366.5499999998</v>
      </c>
      <c r="W21" s="36">
        <f>SUM($V$2:V21)</f>
        <v>81586118.8715</v>
      </c>
      <c r="X21" s="36">
        <f t="shared" si="8"/>
        <v>543942</v>
      </c>
      <c r="Y21" s="36">
        <f t="shared" si="9"/>
        <v>543942</v>
      </c>
      <c r="Z21" s="36">
        <f t="shared" si="10"/>
        <v>1813140</v>
      </c>
      <c r="AA21" s="36">
        <f t="shared" si="11"/>
        <v>1813140</v>
      </c>
      <c r="AB21" s="36">
        <f>SUM($X$2:X21)</f>
        <v>47077203.049999997</v>
      </c>
      <c r="AC21" s="36">
        <f>SUM($Y$2:Y21)</f>
        <v>47077203.049999997</v>
      </c>
      <c r="AD21" s="36">
        <f>SUM($Z$2:Z21)</f>
        <v>238953077.19999999</v>
      </c>
      <c r="AE21" s="36">
        <f>SUM($AA$2:AA21)</f>
        <v>238953077.19999999</v>
      </c>
    </row>
    <row r="22" spans="1:31" s="36" customFormat="1" thickBot="1" x14ac:dyDescent="0.65">
      <c r="A22" s="32" t="s">
        <v>7</v>
      </c>
      <c r="B22" s="32" t="s">
        <v>8</v>
      </c>
      <c r="C22" s="32">
        <v>21</v>
      </c>
      <c r="D22" s="32">
        <v>1.2729999999999999</v>
      </c>
      <c r="E22" s="32">
        <v>61.63</v>
      </c>
      <c r="F22" s="34">
        <v>1037514</v>
      </c>
      <c r="G22" s="35">
        <v>0.18</v>
      </c>
      <c r="H22" s="35">
        <v>1</v>
      </c>
      <c r="I22" s="32">
        <v>3.73</v>
      </c>
      <c r="J22" s="32">
        <v>0.1</v>
      </c>
      <c r="K22" s="32">
        <v>1.2</v>
      </c>
      <c r="L22" s="32">
        <f t="shared" si="0"/>
        <v>48.413197172034572</v>
      </c>
      <c r="M22" s="32">
        <f t="shared" si="1"/>
        <v>124897.15592470585</v>
      </c>
      <c r="N22" s="36">
        <f t="shared" si="2"/>
        <v>124897.15592470585</v>
      </c>
      <c r="O22" s="36" t="str">
        <f t="shared" si="3"/>
        <v>Include</v>
      </c>
      <c r="P22" s="36">
        <f t="shared" si="4"/>
        <v>11509557.807599999</v>
      </c>
      <c r="Q22" s="36">
        <f>SUM($P$2:P22)</f>
        <v>4104473288.3181005</v>
      </c>
      <c r="R22" s="36">
        <f t="shared" si="5"/>
        <v>11509557.807599999</v>
      </c>
      <c r="S22" s="36">
        <f>SUM($R$2:R22)</f>
        <v>4104473288.3181005</v>
      </c>
      <c r="T22" s="36">
        <f t="shared" si="6"/>
        <v>696586.8996</v>
      </c>
      <c r="U22" s="36">
        <f>SUM($T$2:T22)</f>
        <v>82282705.7711</v>
      </c>
      <c r="V22" s="36">
        <f t="shared" si="7"/>
        <v>696586.8996</v>
      </c>
      <c r="W22" s="36">
        <f>SUM($V$2:V22)</f>
        <v>82282705.7711</v>
      </c>
      <c r="X22" s="36">
        <f t="shared" si="8"/>
        <v>18675.252</v>
      </c>
      <c r="Y22" s="36">
        <f t="shared" si="9"/>
        <v>18675.252</v>
      </c>
      <c r="Z22" s="36">
        <f t="shared" si="10"/>
        <v>224103.02399999998</v>
      </c>
      <c r="AA22" s="36">
        <f t="shared" si="11"/>
        <v>224103.02399999998</v>
      </c>
      <c r="AB22" s="36">
        <f>SUM($X$2:X22)</f>
        <v>47095878.301999994</v>
      </c>
      <c r="AC22" s="36">
        <f>SUM($Y$2:Y22)</f>
        <v>47095878.301999994</v>
      </c>
      <c r="AD22" s="36">
        <f>SUM($Z$2:Z22)</f>
        <v>239177180.22399998</v>
      </c>
      <c r="AE22" s="36">
        <f>SUM($AA$2:AA22)</f>
        <v>239177180.22399998</v>
      </c>
    </row>
    <row r="23" spans="1:31" s="36" customFormat="1" thickBot="1" x14ac:dyDescent="0.65">
      <c r="A23" s="32" t="s">
        <v>49</v>
      </c>
      <c r="B23" s="32" t="s">
        <v>53</v>
      </c>
      <c r="C23" s="32">
        <v>22</v>
      </c>
      <c r="D23" s="32">
        <v>5.5E-2</v>
      </c>
      <c r="E23" s="32">
        <v>2.72</v>
      </c>
      <c r="F23" s="34">
        <v>18633011</v>
      </c>
      <c r="G23" s="35">
        <v>0.33</v>
      </c>
      <c r="H23" s="35">
        <v>1</v>
      </c>
      <c r="I23" s="32">
        <v>15.83</v>
      </c>
      <c r="J23" s="32">
        <v>0</v>
      </c>
      <c r="K23" s="32">
        <v>20</v>
      </c>
      <c r="L23" s="32">
        <f t="shared" si="0"/>
        <v>49.45454545454546</v>
      </c>
      <c r="M23" s="32">
        <f t="shared" si="1"/>
        <v>174218.65285000001</v>
      </c>
      <c r="N23" s="36">
        <f t="shared" si="2"/>
        <v>174218.65285000001</v>
      </c>
      <c r="O23" s="36" t="str">
        <f t="shared" si="3"/>
        <v>Include</v>
      </c>
      <c r="P23" s="36">
        <f t="shared" si="4"/>
        <v>16724990.673600001</v>
      </c>
      <c r="Q23" s="36">
        <f>SUM($P$2:P23)</f>
        <v>4121198278.9917006</v>
      </c>
      <c r="R23" s="36">
        <f t="shared" si="5"/>
        <v>16724990.673600001</v>
      </c>
      <c r="S23" s="36">
        <f>SUM($R$2:R23)</f>
        <v>4121198278.9917006</v>
      </c>
      <c r="T23" s="36">
        <f t="shared" si="6"/>
        <v>97336986.162900001</v>
      </c>
      <c r="U23" s="36">
        <f>SUM($T$2:T23)</f>
        <v>179619691.93400002</v>
      </c>
      <c r="V23" s="36">
        <f t="shared" si="7"/>
        <v>97336986.162900001</v>
      </c>
      <c r="W23" s="36">
        <f>SUM($V$2:V23)</f>
        <v>179619691.93400002</v>
      </c>
      <c r="X23" s="36">
        <f t="shared" si="8"/>
        <v>0</v>
      </c>
      <c r="Y23" s="36">
        <f t="shared" si="9"/>
        <v>0</v>
      </c>
      <c r="Z23" s="36">
        <f t="shared" si="10"/>
        <v>122977872.59999999</v>
      </c>
      <c r="AA23" s="36">
        <f t="shared" si="11"/>
        <v>122977872.59999999</v>
      </c>
      <c r="AB23" s="36">
        <f>SUM($X$2:X23)</f>
        <v>47095878.301999994</v>
      </c>
      <c r="AC23" s="36">
        <f>SUM($Y$2:Y23)</f>
        <v>47095878.301999994</v>
      </c>
      <c r="AD23" s="36">
        <f>SUM($Z$2:Z23)</f>
        <v>362155052.824</v>
      </c>
      <c r="AE23" s="36">
        <f>SUM($AA$2:AA23)</f>
        <v>362155052.824</v>
      </c>
    </row>
    <row r="24" spans="1:31" s="36" customFormat="1" thickBot="1" x14ac:dyDescent="0.65">
      <c r="A24" s="32" t="s">
        <v>29</v>
      </c>
      <c r="B24" s="32" t="s">
        <v>31</v>
      </c>
      <c r="C24" s="32">
        <v>23</v>
      </c>
      <c r="D24" s="32">
        <v>0.127</v>
      </c>
      <c r="E24" s="32">
        <v>6.66</v>
      </c>
      <c r="F24" s="34">
        <v>2583848</v>
      </c>
      <c r="G24" s="35">
        <v>0.03</v>
      </c>
      <c r="H24" s="35">
        <v>1</v>
      </c>
      <c r="I24" s="32">
        <v>0.17</v>
      </c>
      <c r="J24" s="32">
        <v>11</v>
      </c>
      <c r="K24" s="32">
        <v>7</v>
      </c>
      <c r="L24" s="32">
        <f t="shared" si="0"/>
        <v>52.440944881889763</v>
      </c>
      <c r="M24" s="32">
        <f t="shared" si="1"/>
        <v>4783.1586211764707</v>
      </c>
      <c r="N24" s="36">
        <f t="shared" si="2"/>
        <v>4783.1586211764707</v>
      </c>
      <c r="O24" s="36" t="str">
        <f t="shared" si="3"/>
        <v>Include</v>
      </c>
      <c r="P24" s="36">
        <f t="shared" si="4"/>
        <v>516252.83039999998</v>
      </c>
      <c r="Q24" s="36">
        <f>SUM($P$2:P24)</f>
        <v>4121714531.8221006</v>
      </c>
      <c r="R24" s="36">
        <f t="shared" si="5"/>
        <v>516252.83039999998</v>
      </c>
      <c r="S24" s="36">
        <f>SUM($R$2:R24)</f>
        <v>4121714531.8221006</v>
      </c>
      <c r="T24" s="36">
        <f t="shared" si="6"/>
        <v>13177.6248</v>
      </c>
      <c r="U24" s="36">
        <f>SUM($T$2:T24)</f>
        <v>179632869.55880001</v>
      </c>
      <c r="V24" s="36">
        <f t="shared" si="7"/>
        <v>13177.624800000001</v>
      </c>
      <c r="W24" s="36">
        <f>SUM($V$2:V24)</f>
        <v>179632869.55880001</v>
      </c>
      <c r="X24" s="36">
        <f t="shared" si="8"/>
        <v>852669.84000000008</v>
      </c>
      <c r="Y24" s="36">
        <f t="shared" si="9"/>
        <v>852669.84000000008</v>
      </c>
      <c r="Z24" s="36">
        <f t="shared" si="10"/>
        <v>542608.08000000007</v>
      </c>
      <c r="AA24" s="36">
        <f t="shared" si="11"/>
        <v>542608.08000000007</v>
      </c>
      <c r="AB24" s="36">
        <f>SUM($X$2:X24)</f>
        <v>47948548.141999997</v>
      </c>
      <c r="AC24" s="36">
        <f>SUM($Y$2:Y24)</f>
        <v>47948548.141999997</v>
      </c>
      <c r="AD24" s="36">
        <f>SUM($Z$2:Z24)</f>
        <v>362697660.90399998</v>
      </c>
      <c r="AE24" s="36">
        <f>SUM($AA$2:AA24)</f>
        <v>362697660.90399998</v>
      </c>
    </row>
    <row r="25" spans="1:31" s="36" customFormat="1" thickBot="1" x14ac:dyDescent="0.65">
      <c r="A25" s="32" t="s">
        <v>35</v>
      </c>
      <c r="B25" s="32" t="s">
        <v>40</v>
      </c>
      <c r="C25" s="32">
        <v>24</v>
      </c>
      <c r="D25" s="32">
        <v>134.63200000000001</v>
      </c>
      <c r="E25" s="32">
        <v>7536.29</v>
      </c>
      <c r="F25" s="34">
        <v>516770</v>
      </c>
      <c r="G25" s="35">
        <v>1</v>
      </c>
      <c r="H25" s="35">
        <v>1</v>
      </c>
      <c r="I25" s="32">
        <v>2.02</v>
      </c>
      <c r="J25" s="32">
        <v>0</v>
      </c>
      <c r="K25" s="32">
        <v>1</v>
      </c>
      <c r="L25" s="32">
        <f t="shared" si="0"/>
        <v>55.976959415295028</v>
      </c>
      <c r="M25" s="32">
        <f t="shared" si="1"/>
        <v>31392125.862549018</v>
      </c>
      <c r="N25" s="36">
        <f t="shared" si="2"/>
        <v>31392125.862549018</v>
      </c>
      <c r="O25" s="36" t="str">
        <f t="shared" si="3"/>
        <v>Include</v>
      </c>
      <c r="P25" s="36">
        <f t="shared" si="4"/>
        <v>3894528583.3000002</v>
      </c>
      <c r="Q25" s="36">
        <f>SUM($P$2:P25)</f>
        <v>8016243115.1221008</v>
      </c>
      <c r="R25" s="36">
        <f t="shared" si="5"/>
        <v>3894528583.3000002</v>
      </c>
      <c r="S25" s="36">
        <f>SUM($R$2:R25)</f>
        <v>8016243115.1221008</v>
      </c>
      <c r="T25" s="36">
        <f t="shared" si="6"/>
        <v>1043875.4</v>
      </c>
      <c r="U25" s="36">
        <f>SUM($T$2:T25)</f>
        <v>180676744.95880002</v>
      </c>
      <c r="V25" s="36">
        <f t="shared" si="7"/>
        <v>1043875.4</v>
      </c>
      <c r="W25" s="36">
        <f>SUM($V$2:V25)</f>
        <v>180676744.95880002</v>
      </c>
      <c r="X25" s="36">
        <f t="shared" si="8"/>
        <v>0</v>
      </c>
      <c r="Y25" s="36">
        <f t="shared" si="9"/>
        <v>0</v>
      </c>
      <c r="Z25" s="36">
        <f t="shared" si="10"/>
        <v>516770</v>
      </c>
      <c r="AA25" s="36">
        <f t="shared" si="11"/>
        <v>516770</v>
      </c>
      <c r="AB25" s="36">
        <f>SUM($X$2:X25)</f>
        <v>47948548.141999997</v>
      </c>
      <c r="AC25" s="36">
        <f>SUM($Y$2:Y25)</f>
        <v>47948548.141999997</v>
      </c>
      <c r="AD25" s="36">
        <f>SUM($Z$2:Z25)</f>
        <v>363214430.90399998</v>
      </c>
      <c r="AE25" s="36">
        <f>SUM($AA$2:AA25)</f>
        <v>363214430.90399998</v>
      </c>
    </row>
    <row r="26" spans="1:31" s="36" customFormat="1" thickBot="1" x14ac:dyDescent="0.65">
      <c r="A26" s="32" t="s">
        <v>22</v>
      </c>
      <c r="B26" s="32" t="s">
        <v>24</v>
      </c>
      <c r="C26" s="32">
        <v>25</v>
      </c>
      <c r="D26" s="32">
        <v>3.9390000000000001</v>
      </c>
      <c r="E26" s="32">
        <v>232.4</v>
      </c>
      <c r="F26" s="34">
        <v>7633176</v>
      </c>
      <c r="G26" s="35">
        <v>0.03</v>
      </c>
      <c r="H26" s="35">
        <v>1</v>
      </c>
      <c r="I26" s="32">
        <v>48.37</v>
      </c>
      <c r="J26" s="32">
        <v>0</v>
      </c>
      <c r="K26" s="32">
        <v>0</v>
      </c>
      <c r="L26" s="32">
        <f t="shared" si="0"/>
        <v>58.999746128459002</v>
      </c>
      <c r="M26" s="32">
        <f t="shared" si="1"/>
        <v>380262.37780235294</v>
      </c>
      <c r="N26" s="36">
        <f t="shared" si="2"/>
        <v>380262.37780235294</v>
      </c>
      <c r="O26" s="36" t="str">
        <f t="shared" si="3"/>
        <v>Include</v>
      </c>
      <c r="P26" s="36">
        <f t="shared" si="4"/>
        <v>53218503.072000004</v>
      </c>
      <c r="Q26" s="36">
        <f>SUM($P$2:P26)</f>
        <v>8069461618.1941004</v>
      </c>
      <c r="R26" s="36">
        <f t="shared" si="5"/>
        <v>53218503.072000004</v>
      </c>
      <c r="S26" s="36">
        <f>SUM($R$2:R26)</f>
        <v>8069461618.1941004</v>
      </c>
      <c r="T26" s="36">
        <f t="shared" si="6"/>
        <v>11076501.693599999</v>
      </c>
      <c r="U26" s="36">
        <f>SUM($T$2:T26)</f>
        <v>191753246.65240002</v>
      </c>
      <c r="V26" s="36">
        <f t="shared" si="7"/>
        <v>11076501.693599999</v>
      </c>
      <c r="W26" s="36">
        <f>SUM($V$2:V26)</f>
        <v>191753246.65240002</v>
      </c>
      <c r="X26" s="36">
        <f t="shared" si="8"/>
        <v>0</v>
      </c>
      <c r="Y26" s="36">
        <f t="shared" si="9"/>
        <v>0</v>
      </c>
      <c r="Z26" s="36">
        <f t="shared" si="10"/>
        <v>0</v>
      </c>
      <c r="AA26" s="36">
        <f t="shared" si="11"/>
        <v>0</v>
      </c>
      <c r="AB26" s="36">
        <f>SUM($X$2:X26)</f>
        <v>47948548.141999997</v>
      </c>
      <c r="AC26" s="36">
        <f>SUM($Y$2:Y26)</f>
        <v>47948548.141999997</v>
      </c>
      <c r="AD26" s="36">
        <f>SUM($Z$2:Z26)</f>
        <v>363214430.90399998</v>
      </c>
      <c r="AE26" s="36">
        <f>SUM($AA$2:AA26)</f>
        <v>363214430.90399998</v>
      </c>
    </row>
    <row r="27" spans="1:31" s="36" customFormat="1" thickBot="1" x14ac:dyDescent="0.65">
      <c r="A27" s="32" t="s">
        <v>63</v>
      </c>
      <c r="B27" s="32" t="s">
        <v>71</v>
      </c>
      <c r="C27" s="32">
        <v>26</v>
      </c>
      <c r="D27" s="32">
        <v>7.09</v>
      </c>
      <c r="E27" s="32">
        <v>448.19</v>
      </c>
      <c r="F27" s="34">
        <v>4349690</v>
      </c>
      <c r="G27" s="35">
        <v>0</v>
      </c>
      <c r="H27" s="35">
        <v>1</v>
      </c>
      <c r="I27" s="32">
        <v>53.58</v>
      </c>
      <c r="J27" s="32">
        <v>3.6</v>
      </c>
      <c r="K27" s="32">
        <v>12.6</v>
      </c>
      <c r="L27" s="32">
        <f t="shared" si="0"/>
        <v>63.21438645980254</v>
      </c>
      <c r="M27" s="32">
        <f t="shared" si="1"/>
        <v>0</v>
      </c>
      <c r="N27" s="36">
        <f t="shared" si="2"/>
        <v>0</v>
      </c>
      <c r="O27" s="36" t="str">
        <f t="shared" si="3"/>
        <v>Include</v>
      </c>
      <c r="P27" s="36">
        <f t="shared" si="4"/>
        <v>0</v>
      </c>
      <c r="Q27" s="36">
        <f>SUM($P$2:P27)</f>
        <v>8069461618.1941004</v>
      </c>
      <c r="R27" s="36">
        <f t="shared" si="5"/>
        <v>0</v>
      </c>
      <c r="S27" s="36">
        <f>SUM($R$2:R27)</f>
        <v>8069461618.1941004</v>
      </c>
      <c r="T27" s="36">
        <f t="shared" si="6"/>
        <v>0</v>
      </c>
      <c r="U27" s="36">
        <f>SUM($T$2:T27)</f>
        <v>191753246.65240002</v>
      </c>
      <c r="V27" s="36">
        <f t="shared" si="7"/>
        <v>0</v>
      </c>
      <c r="W27" s="36">
        <f>SUM($V$2:V27)</f>
        <v>191753246.65240002</v>
      </c>
      <c r="X27" s="36">
        <f t="shared" si="8"/>
        <v>0</v>
      </c>
      <c r="Y27" s="36">
        <f t="shared" si="9"/>
        <v>0</v>
      </c>
      <c r="Z27" s="36">
        <f t="shared" si="10"/>
        <v>0</v>
      </c>
      <c r="AA27" s="36">
        <f t="shared" si="11"/>
        <v>0</v>
      </c>
      <c r="AB27" s="36">
        <f>SUM($X$2:X27)</f>
        <v>47948548.141999997</v>
      </c>
      <c r="AC27" s="36">
        <f>SUM($Y$2:Y27)</f>
        <v>47948548.141999997</v>
      </c>
      <c r="AD27" s="36">
        <f>SUM($Z$2:Z27)</f>
        <v>363214430.90399998</v>
      </c>
      <c r="AE27" s="36">
        <f>SUM($AA$2:AA27)</f>
        <v>363214430.90399998</v>
      </c>
    </row>
    <row r="28" spans="1:31" s="36" customFormat="1" thickBot="1" x14ac:dyDescent="0.65">
      <c r="A28" s="32" t="s">
        <v>35</v>
      </c>
      <c r="B28" s="32" t="s">
        <v>43</v>
      </c>
      <c r="C28" s="32">
        <v>27</v>
      </c>
      <c r="D28" s="32">
        <v>0.19</v>
      </c>
      <c r="E28" s="32">
        <v>12.7</v>
      </c>
      <c r="F28" s="34">
        <v>516770</v>
      </c>
      <c r="G28" s="35">
        <v>1</v>
      </c>
      <c r="H28" s="35">
        <v>1</v>
      </c>
      <c r="I28" s="32">
        <v>5.1100000000000003</v>
      </c>
      <c r="J28" s="32">
        <v>0</v>
      </c>
      <c r="K28" s="32">
        <v>1</v>
      </c>
      <c r="L28" s="32">
        <f t="shared" si="0"/>
        <v>66.84210526315789</v>
      </c>
      <c r="M28" s="32">
        <f t="shared" si="1"/>
        <v>33843.368627450989</v>
      </c>
      <c r="N28" s="36">
        <f t="shared" si="2"/>
        <v>33843.368627450989</v>
      </c>
      <c r="O28" s="36" t="str">
        <f t="shared" si="3"/>
        <v>Include</v>
      </c>
      <c r="P28" s="36">
        <f t="shared" si="4"/>
        <v>6562979</v>
      </c>
      <c r="Q28" s="36">
        <f>SUM($P$2:P28)</f>
        <v>8076024597.1941004</v>
      </c>
      <c r="R28" s="36">
        <f t="shared" si="5"/>
        <v>6562979</v>
      </c>
      <c r="S28" s="36">
        <f>SUM($R$2:R28)</f>
        <v>8076024597.1941004</v>
      </c>
      <c r="T28" s="36">
        <f t="shared" si="6"/>
        <v>2640694.7000000002</v>
      </c>
      <c r="U28" s="36">
        <f>SUM($T$2:T28)</f>
        <v>194393941.3524</v>
      </c>
      <c r="V28" s="36">
        <f t="shared" si="7"/>
        <v>2640694.7000000002</v>
      </c>
      <c r="W28" s="36">
        <f>SUM($V$2:V28)</f>
        <v>194393941.3524</v>
      </c>
      <c r="X28" s="36">
        <f t="shared" si="8"/>
        <v>0</v>
      </c>
      <c r="Y28" s="36">
        <f t="shared" si="9"/>
        <v>0</v>
      </c>
      <c r="Z28" s="36">
        <f t="shared" si="10"/>
        <v>516770</v>
      </c>
      <c r="AA28" s="36">
        <f t="shared" si="11"/>
        <v>516770</v>
      </c>
      <c r="AB28" s="36">
        <f>SUM($X$2:X28)</f>
        <v>47948548.141999997</v>
      </c>
      <c r="AC28" s="36">
        <f>SUM($Y$2:Y28)</f>
        <v>47948548.141999997</v>
      </c>
      <c r="AD28" s="36">
        <f>SUM($Z$2:Z28)</f>
        <v>363731200.90399998</v>
      </c>
      <c r="AE28" s="36">
        <f>SUM($AA$2:AA28)</f>
        <v>363731200.90399998</v>
      </c>
    </row>
    <row r="29" spans="1:31" s="36" customFormat="1" thickBot="1" x14ac:dyDescent="0.65">
      <c r="A29" s="32" t="s">
        <v>7</v>
      </c>
      <c r="B29" s="32" t="s">
        <v>16</v>
      </c>
      <c r="C29" s="32">
        <v>28</v>
      </c>
      <c r="D29" s="32">
        <v>27.545000000000002</v>
      </c>
      <c r="E29" s="32">
        <v>2090.67</v>
      </c>
      <c r="F29" s="34">
        <v>1007295</v>
      </c>
      <c r="G29" s="35">
        <v>7.0000000000000007E-2</v>
      </c>
      <c r="H29" s="35">
        <v>1</v>
      </c>
      <c r="I29" s="32">
        <v>45.18</v>
      </c>
      <c r="J29" s="32">
        <v>21</v>
      </c>
      <c r="K29" s="32">
        <v>28</v>
      </c>
      <c r="L29" s="32">
        <f t="shared" si="0"/>
        <v>75.900163369032484</v>
      </c>
      <c r="M29" s="32">
        <f t="shared" si="1"/>
        <v>496975.65194117668</v>
      </c>
      <c r="N29" s="36">
        <f t="shared" si="2"/>
        <v>496975.65194117668</v>
      </c>
      <c r="O29" s="36" t="str">
        <f t="shared" si="3"/>
        <v>Include</v>
      </c>
      <c r="P29" s="36">
        <f t="shared" si="4"/>
        <v>147414500.63550001</v>
      </c>
      <c r="Q29" s="36">
        <f>SUM($P$2:P29)</f>
        <v>8223439097.8296003</v>
      </c>
      <c r="R29" s="36">
        <f t="shared" si="5"/>
        <v>147414500.63550001</v>
      </c>
      <c r="S29" s="36">
        <f>SUM($R$2:R29)</f>
        <v>8223439097.8296003</v>
      </c>
      <c r="T29" s="36">
        <f t="shared" si="6"/>
        <v>3185671.1670000004</v>
      </c>
      <c r="U29" s="36">
        <f>SUM($T$2:T29)</f>
        <v>197579612.5194</v>
      </c>
      <c r="V29" s="36">
        <f t="shared" si="7"/>
        <v>3185671.1670000004</v>
      </c>
      <c r="W29" s="36">
        <f>SUM($V$2:V29)</f>
        <v>197579612.5194</v>
      </c>
      <c r="X29" s="36">
        <f t="shared" si="8"/>
        <v>1480723.6500000001</v>
      </c>
      <c r="Y29" s="36">
        <f t="shared" si="9"/>
        <v>1480723.6500000001</v>
      </c>
      <c r="Z29" s="36">
        <f t="shared" si="10"/>
        <v>1974298.2000000002</v>
      </c>
      <c r="AA29" s="36">
        <f t="shared" si="11"/>
        <v>1974298.2000000002</v>
      </c>
      <c r="AB29" s="36">
        <f>SUM($X$2:X29)</f>
        <v>49429271.791999996</v>
      </c>
      <c r="AC29" s="36">
        <f>SUM($Y$2:Y29)</f>
        <v>49429271.791999996</v>
      </c>
      <c r="AD29" s="36">
        <f>SUM($Z$2:Z29)</f>
        <v>365705499.10399997</v>
      </c>
      <c r="AE29" s="36">
        <f>SUM($AA$2:AA29)</f>
        <v>365705499.10399997</v>
      </c>
    </row>
    <row r="30" spans="1:31" s="36" customFormat="1" thickBot="1" x14ac:dyDescent="0.65">
      <c r="A30" s="32" t="s">
        <v>63</v>
      </c>
      <c r="B30" s="32" t="s">
        <v>65</v>
      </c>
      <c r="C30" s="32">
        <v>29</v>
      </c>
      <c r="D30" s="32">
        <v>6.0999999999999999E-2</v>
      </c>
      <c r="E30" s="32">
        <v>4.67</v>
      </c>
      <c r="F30" s="34">
        <v>6630625</v>
      </c>
      <c r="G30" s="35">
        <v>0.33</v>
      </c>
      <c r="H30" s="35">
        <v>1</v>
      </c>
      <c r="I30" s="32">
        <v>3.29</v>
      </c>
      <c r="J30" s="32">
        <v>9.5</v>
      </c>
      <c r="K30" s="32">
        <v>5</v>
      </c>
      <c r="L30" s="32">
        <f t="shared" si="0"/>
        <v>76.557377049180332</v>
      </c>
      <c r="M30" s="32">
        <f t="shared" si="1"/>
        <v>33293.538235294116</v>
      </c>
      <c r="N30" s="36">
        <f t="shared" si="2"/>
        <v>33293.538235294116</v>
      </c>
      <c r="O30" s="36" t="str">
        <f t="shared" si="3"/>
        <v>Include</v>
      </c>
      <c r="P30" s="36">
        <f t="shared" si="4"/>
        <v>10218456.1875</v>
      </c>
      <c r="Q30" s="36">
        <f>SUM($P$2:P30)</f>
        <v>8233657554.0171003</v>
      </c>
      <c r="R30" s="36">
        <f t="shared" si="5"/>
        <v>10218456.1875</v>
      </c>
      <c r="S30" s="36">
        <f>SUM($R$2:R30)</f>
        <v>8233657554.0171003</v>
      </c>
      <c r="T30" s="36">
        <f t="shared" si="6"/>
        <v>7198869.5625</v>
      </c>
      <c r="U30" s="36">
        <f>SUM($T$2:T30)</f>
        <v>204778482.0819</v>
      </c>
      <c r="V30" s="36">
        <f t="shared" si="7"/>
        <v>7198869.5625</v>
      </c>
      <c r="W30" s="36">
        <f>SUM($V$2:V30)</f>
        <v>204778482.0819</v>
      </c>
      <c r="X30" s="36">
        <f t="shared" si="8"/>
        <v>20787009.375</v>
      </c>
      <c r="Y30" s="36">
        <f t="shared" si="9"/>
        <v>20787009.375</v>
      </c>
      <c r="Z30" s="36">
        <f t="shared" si="10"/>
        <v>10940531.25</v>
      </c>
      <c r="AA30" s="36">
        <f t="shared" si="11"/>
        <v>10940531.25</v>
      </c>
      <c r="AB30" s="36">
        <f>SUM($X$2:X30)</f>
        <v>70216281.166999996</v>
      </c>
      <c r="AC30" s="36">
        <f>SUM($Y$2:Y30)</f>
        <v>70216281.166999996</v>
      </c>
      <c r="AD30" s="36">
        <f>SUM($Z$2:Z30)</f>
        <v>376646030.35399997</v>
      </c>
      <c r="AE30" s="36">
        <f>SUM($AA$2:AA30)</f>
        <v>376646030.35399997</v>
      </c>
    </row>
    <row r="31" spans="1:31" s="36" customFormat="1" thickBot="1" x14ac:dyDescent="0.65">
      <c r="A31" s="32" t="s">
        <v>7</v>
      </c>
      <c r="B31" s="32" t="s">
        <v>9</v>
      </c>
      <c r="C31" s="32">
        <v>30</v>
      </c>
      <c r="D31" s="32">
        <v>0.79800000000000004</v>
      </c>
      <c r="E31" s="32">
        <v>61.55</v>
      </c>
      <c r="F31" s="34">
        <v>1007295</v>
      </c>
      <c r="G31" s="35">
        <v>7.0000000000000007E-2</v>
      </c>
      <c r="H31" s="35">
        <v>1</v>
      </c>
      <c r="I31" s="32">
        <v>0.98</v>
      </c>
      <c r="J31" s="32">
        <v>0.3</v>
      </c>
      <c r="K31" s="32">
        <v>1.2</v>
      </c>
      <c r="L31" s="32">
        <f t="shared" si="0"/>
        <v>77.130325814536334</v>
      </c>
      <c r="M31" s="32">
        <f t="shared" si="1"/>
        <v>13719.160391176476</v>
      </c>
      <c r="N31" s="36">
        <f t="shared" si="2"/>
        <v>13719.160391176476</v>
      </c>
      <c r="O31" s="36" t="str">
        <f t="shared" si="3"/>
        <v>Include</v>
      </c>
      <c r="P31" s="36">
        <f t="shared" si="4"/>
        <v>4339930.5075000003</v>
      </c>
      <c r="Q31" s="36">
        <f>SUM($P$2:P31)</f>
        <v>8237997484.5246</v>
      </c>
      <c r="R31" s="36">
        <f t="shared" si="5"/>
        <v>4339930.5075000003</v>
      </c>
      <c r="S31" s="36">
        <f>SUM($R$2:R31)</f>
        <v>8237997484.5246</v>
      </c>
      <c r="T31" s="36">
        <f t="shared" si="6"/>
        <v>69100.437000000005</v>
      </c>
      <c r="U31" s="36">
        <f>SUM($T$2:T31)</f>
        <v>204847582.51890001</v>
      </c>
      <c r="V31" s="36">
        <f t="shared" si="7"/>
        <v>69100.437000000005</v>
      </c>
      <c r="W31" s="36">
        <f>SUM($V$2:V31)</f>
        <v>204847582.51890001</v>
      </c>
      <c r="X31" s="36">
        <f t="shared" si="8"/>
        <v>21153.195000000003</v>
      </c>
      <c r="Y31" s="36">
        <f t="shared" si="9"/>
        <v>21153.195000000003</v>
      </c>
      <c r="Z31" s="36">
        <f t="shared" si="10"/>
        <v>84612.780000000013</v>
      </c>
      <c r="AA31" s="36">
        <f t="shared" si="11"/>
        <v>84612.780000000013</v>
      </c>
      <c r="AB31" s="36">
        <f>SUM($X$2:X31)</f>
        <v>70237434.361999989</v>
      </c>
      <c r="AC31" s="36">
        <f>SUM($Y$2:Y31)</f>
        <v>70237434.361999989</v>
      </c>
      <c r="AD31" s="36">
        <f>SUM($Z$2:Z31)</f>
        <v>376730643.13399994</v>
      </c>
      <c r="AE31" s="36">
        <f>SUM($AA$2:AA31)</f>
        <v>376730643.13399994</v>
      </c>
    </row>
    <row r="32" spans="1:31" s="36" customFormat="1" thickBot="1" x14ac:dyDescent="0.65">
      <c r="A32" s="32" t="s">
        <v>22</v>
      </c>
      <c r="B32" s="32" t="s">
        <v>28</v>
      </c>
      <c r="C32" s="32">
        <v>31</v>
      </c>
      <c r="D32" s="32">
        <v>0.01</v>
      </c>
      <c r="E32" s="32">
        <v>0.78</v>
      </c>
      <c r="F32" s="34">
        <v>2153207</v>
      </c>
      <c r="G32" s="35">
        <v>0.59</v>
      </c>
      <c r="H32" s="35">
        <v>1</v>
      </c>
      <c r="I32" s="32">
        <v>0.11</v>
      </c>
      <c r="J32" s="32">
        <v>11</v>
      </c>
      <c r="K32" s="32">
        <v>7</v>
      </c>
      <c r="L32" s="32">
        <f t="shared" si="0"/>
        <v>78</v>
      </c>
      <c r="M32" s="32">
        <f t="shared" si="1"/>
        <v>2989.1579529411761</v>
      </c>
      <c r="N32" s="36">
        <f t="shared" si="2"/>
        <v>2989.1579529411761</v>
      </c>
      <c r="O32" s="36" t="str">
        <f t="shared" si="3"/>
        <v>Include</v>
      </c>
      <c r="P32" s="36">
        <f t="shared" si="4"/>
        <v>990905.86139999994</v>
      </c>
      <c r="Q32" s="36">
        <f>SUM($P$2:P32)</f>
        <v>8238988390.3859997</v>
      </c>
      <c r="R32" s="36">
        <f t="shared" si="5"/>
        <v>990905.86139999994</v>
      </c>
      <c r="S32" s="36">
        <f>SUM($R$2:R32)</f>
        <v>8238988390.3859997</v>
      </c>
      <c r="T32" s="36">
        <f t="shared" si="6"/>
        <v>139743.13429999998</v>
      </c>
      <c r="U32" s="36">
        <f>SUM($T$2:T32)</f>
        <v>204987325.6532</v>
      </c>
      <c r="V32" s="36">
        <f t="shared" si="7"/>
        <v>139743.13429999998</v>
      </c>
      <c r="W32" s="36">
        <f>SUM($V$2:V32)</f>
        <v>204987325.6532</v>
      </c>
      <c r="X32" s="36">
        <f t="shared" si="8"/>
        <v>13974313.43</v>
      </c>
      <c r="Y32" s="36">
        <f t="shared" si="9"/>
        <v>13974313.43</v>
      </c>
      <c r="Z32" s="36">
        <f t="shared" si="10"/>
        <v>8892744.9100000001</v>
      </c>
      <c r="AA32" s="36">
        <f t="shared" si="11"/>
        <v>8892744.9100000001</v>
      </c>
      <c r="AB32" s="36">
        <f>SUM($X$2:X32)</f>
        <v>84211747.791999996</v>
      </c>
      <c r="AC32" s="36">
        <f>SUM($Y$2:Y32)</f>
        <v>84211747.791999996</v>
      </c>
      <c r="AD32" s="36">
        <f>SUM($Z$2:Z32)</f>
        <v>385623388.04399997</v>
      </c>
      <c r="AE32" s="36">
        <f>SUM($AA$2:AA32)</f>
        <v>385623388.04399997</v>
      </c>
    </row>
    <row r="33" spans="1:31" s="36" customFormat="1" thickBot="1" x14ac:dyDescent="0.65">
      <c r="A33" s="32" t="s">
        <v>29</v>
      </c>
      <c r="B33" s="32" t="s">
        <v>34</v>
      </c>
      <c r="C33" s="32">
        <v>32</v>
      </c>
      <c r="D33" s="32">
        <v>0.01</v>
      </c>
      <c r="E33" s="32">
        <v>0.78</v>
      </c>
      <c r="F33" s="34">
        <v>2153207</v>
      </c>
      <c r="G33" s="35">
        <v>0.59</v>
      </c>
      <c r="H33" s="35">
        <v>1</v>
      </c>
      <c r="I33" s="32">
        <v>0.11</v>
      </c>
      <c r="J33" s="32">
        <v>11</v>
      </c>
      <c r="K33" s="32">
        <v>7</v>
      </c>
      <c r="L33" s="32">
        <f t="shared" si="0"/>
        <v>78</v>
      </c>
      <c r="M33" s="32">
        <f t="shared" si="1"/>
        <v>2989.1579529411761</v>
      </c>
      <c r="N33" s="36">
        <f t="shared" si="2"/>
        <v>2989.1579529411761</v>
      </c>
      <c r="O33" s="36" t="str">
        <f t="shared" si="3"/>
        <v>Include</v>
      </c>
      <c r="P33" s="36">
        <f t="shared" si="4"/>
        <v>990905.86139999994</v>
      </c>
      <c r="Q33" s="36">
        <f>SUM($P$2:P33)</f>
        <v>8239979296.2473993</v>
      </c>
      <c r="R33" s="36">
        <f t="shared" si="5"/>
        <v>990905.86139999994</v>
      </c>
      <c r="S33" s="36">
        <f>SUM($R$2:R33)</f>
        <v>8239979296.2473993</v>
      </c>
      <c r="T33" s="36">
        <f t="shared" si="6"/>
        <v>139743.13429999998</v>
      </c>
      <c r="U33" s="36">
        <f>SUM($T$2:T33)</f>
        <v>205127068.78749999</v>
      </c>
      <c r="V33" s="36">
        <f t="shared" si="7"/>
        <v>139743.13429999998</v>
      </c>
      <c r="W33" s="36">
        <f>SUM($V$2:V33)</f>
        <v>205127068.78749999</v>
      </c>
      <c r="X33" s="36">
        <f t="shared" si="8"/>
        <v>13974313.43</v>
      </c>
      <c r="Y33" s="36">
        <f t="shared" si="9"/>
        <v>13974313.43</v>
      </c>
      <c r="Z33" s="36">
        <f t="shared" si="10"/>
        <v>8892744.9100000001</v>
      </c>
      <c r="AA33" s="36">
        <f t="shared" si="11"/>
        <v>8892744.9100000001</v>
      </c>
      <c r="AB33" s="36">
        <f>SUM($X$2:X33)</f>
        <v>98186061.222000003</v>
      </c>
      <c r="AC33" s="36">
        <f>SUM($Y$2:Y33)</f>
        <v>98186061.222000003</v>
      </c>
      <c r="AD33" s="36">
        <f>SUM($Z$2:Z33)</f>
        <v>394516132.954</v>
      </c>
      <c r="AE33" s="36">
        <f>SUM($AA$2:AA33)</f>
        <v>394516132.954</v>
      </c>
    </row>
    <row r="34" spans="1:31" s="36" customFormat="1" thickBot="1" x14ac:dyDescent="0.65">
      <c r="A34" s="32" t="s">
        <v>35</v>
      </c>
      <c r="B34" s="32" t="s">
        <v>41</v>
      </c>
      <c r="C34" s="32">
        <v>33</v>
      </c>
      <c r="D34" s="32">
        <v>3.5350000000000001</v>
      </c>
      <c r="E34" s="32">
        <v>291.31</v>
      </c>
      <c r="F34" s="34">
        <v>516770</v>
      </c>
      <c r="G34" s="35">
        <v>1</v>
      </c>
      <c r="H34" s="35">
        <v>1</v>
      </c>
      <c r="I34" s="32">
        <v>10.220000000000001</v>
      </c>
      <c r="J34" s="32">
        <v>0</v>
      </c>
      <c r="K34" s="32">
        <v>1</v>
      </c>
      <c r="L34" s="32">
        <f t="shared" si="0"/>
        <v>82.407355021216404</v>
      </c>
      <c r="M34" s="32">
        <f t="shared" si="1"/>
        <v>350896.96274509811</v>
      </c>
      <c r="N34" s="36">
        <f t="shared" si="2"/>
        <v>350896.96274509811</v>
      </c>
      <c r="O34" s="36" t="str">
        <f t="shared" si="3"/>
        <v>Include</v>
      </c>
      <c r="P34" s="36">
        <f t="shared" si="4"/>
        <v>150540268.69999999</v>
      </c>
      <c r="Q34" s="36">
        <f>SUM($P$2:P34)</f>
        <v>8390519564.9473991</v>
      </c>
      <c r="R34" s="36">
        <f t="shared" si="5"/>
        <v>150540268.69999999</v>
      </c>
      <c r="S34" s="36">
        <f>SUM($R$2:R34)</f>
        <v>8390519564.9473991</v>
      </c>
      <c r="T34" s="36">
        <f t="shared" si="6"/>
        <v>5281389.4000000004</v>
      </c>
      <c r="U34" s="36">
        <f>SUM($T$2:T34)</f>
        <v>210408458.1875</v>
      </c>
      <c r="V34" s="36">
        <f t="shared" si="7"/>
        <v>5281389.4000000004</v>
      </c>
      <c r="W34" s="36">
        <f>SUM($V$2:V34)</f>
        <v>210408458.1875</v>
      </c>
      <c r="X34" s="36">
        <f t="shared" si="8"/>
        <v>0</v>
      </c>
      <c r="Y34" s="36">
        <f t="shared" si="9"/>
        <v>0</v>
      </c>
      <c r="Z34" s="36">
        <f t="shared" si="10"/>
        <v>516770</v>
      </c>
      <c r="AA34" s="36">
        <f t="shared" si="11"/>
        <v>516770</v>
      </c>
      <c r="AB34" s="36">
        <f>SUM($X$2:X34)</f>
        <v>98186061.222000003</v>
      </c>
      <c r="AC34" s="36">
        <f>SUM($Y$2:Y34)</f>
        <v>98186061.222000003</v>
      </c>
      <c r="AD34" s="36">
        <f>SUM($Z$2:Z34)</f>
        <v>395032902.954</v>
      </c>
      <c r="AE34" s="36">
        <f>SUM($AA$2:AA34)</f>
        <v>395032902.954</v>
      </c>
    </row>
    <row r="35" spans="1:31" s="39" customFormat="1" thickBot="1" x14ac:dyDescent="0.65">
      <c r="A35" s="32" t="s">
        <v>29</v>
      </c>
      <c r="B35" s="32" t="s">
        <v>33</v>
      </c>
      <c r="C35" s="32">
        <v>34</v>
      </c>
      <c r="D35" s="32">
        <v>0.59599999999999997</v>
      </c>
      <c r="E35" s="32">
        <v>65.599999999999994</v>
      </c>
      <c r="F35" s="34">
        <v>2583848</v>
      </c>
      <c r="G35" s="35">
        <v>0.02</v>
      </c>
      <c r="H35" s="35">
        <v>1</v>
      </c>
      <c r="I35" s="32">
        <v>2.2999999999999998</v>
      </c>
      <c r="J35" s="32">
        <v>11</v>
      </c>
      <c r="K35" s="32">
        <v>7</v>
      </c>
      <c r="L35" s="32">
        <f t="shared" si="0"/>
        <v>110.06711409395973</v>
      </c>
      <c r="M35" s="32">
        <f t="shared" si="1"/>
        <v>-2435.9100360784291</v>
      </c>
      <c r="N35" s="36">
        <f t="shared" si="2"/>
        <v>-2435.9100360784291</v>
      </c>
      <c r="O35" s="36" t="str">
        <f t="shared" si="3"/>
        <v>Exclude</v>
      </c>
      <c r="P35" s="36">
        <f t="shared" si="4"/>
        <v>3390008.5759999999</v>
      </c>
      <c r="Q35" s="36">
        <f>SUM($P$2:P35)</f>
        <v>8393909573.5233994</v>
      </c>
      <c r="R35" s="36">
        <f t="shared" si="5"/>
        <v>3390008.5759999999</v>
      </c>
      <c r="S35" s="36">
        <f>SUM($R$2:R35)</f>
        <v>8393909573.5233994</v>
      </c>
      <c r="T35" s="36">
        <f t="shared" si="6"/>
        <v>118857.00799999999</v>
      </c>
      <c r="U35" s="36">
        <f>SUM($T$2:T35)</f>
        <v>210527315.19549999</v>
      </c>
      <c r="V35" s="36">
        <f t="shared" si="7"/>
        <v>118857.00799999999</v>
      </c>
      <c r="W35" s="36">
        <f>SUM($V$2:V35)</f>
        <v>210527315.19549999</v>
      </c>
      <c r="X35" s="36">
        <f t="shared" si="8"/>
        <v>568446.55999999994</v>
      </c>
      <c r="Y35" s="36">
        <f t="shared" si="9"/>
        <v>568446.55999999994</v>
      </c>
      <c r="Z35" s="36">
        <f t="shared" si="10"/>
        <v>361738.72</v>
      </c>
      <c r="AA35" s="36">
        <f t="shared" si="11"/>
        <v>361738.72</v>
      </c>
      <c r="AB35" s="36">
        <f>SUM($X$2:X35)</f>
        <v>98754507.782000005</v>
      </c>
      <c r="AC35" s="36">
        <f>SUM($Y$2:Y35)</f>
        <v>98754507.782000005</v>
      </c>
      <c r="AD35" s="36">
        <f>SUM($Z$2:Z35)</f>
        <v>395394641.67400002</v>
      </c>
      <c r="AE35" s="36">
        <f>SUM($AA$2:AA35)</f>
        <v>395394641.67400002</v>
      </c>
    </row>
    <row r="36" spans="1:31" s="36" customFormat="1" thickBot="1" x14ac:dyDescent="0.65">
      <c r="A36" s="32" t="s">
        <v>72</v>
      </c>
      <c r="B36" s="32" t="s">
        <v>75</v>
      </c>
      <c r="C36" s="32">
        <v>35</v>
      </c>
      <c r="D36" s="32">
        <v>0.47499999999999998</v>
      </c>
      <c r="E36" s="32">
        <v>54.4</v>
      </c>
      <c r="F36" s="34">
        <v>13147</v>
      </c>
      <c r="G36" s="35">
        <v>1</v>
      </c>
      <c r="H36" s="35">
        <v>1</v>
      </c>
      <c r="I36" s="32">
        <v>2.42</v>
      </c>
      <c r="J36" s="32">
        <v>9</v>
      </c>
      <c r="K36" s="32">
        <v>13</v>
      </c>
      <c r="L36" s="32">
        <f t="shared" si="0"/>
        <v>114.52631578947368</v>
      </c>
      <c r="M36" s="32">
        <f t="shared" si="1"/>
        <v>-766.90833333333353</v>
      </c>
      <c r="N36" s="36">
        <f t="shared" si="2"/>
        <v>-766.90833333333353</v>
      </c>
      <c r="O36" s="36" t="str">
        <f t="shared" si="3"/>
        <v>Exclude</v>
      </c>
      <c r="P36" s="36">
        <f t="shared" si="4"/>
        <v>715196.79999999993</v>
      </c>
      <c r="Q36" s="36">
        <f>SUM($P$2:P36)</f>
        <v>8394624770.3233995</v>
      </c>
      <c r="R36" s="36">
        <f t="shared" si="5"/>
        <v>715196.79999999993</v>
      </c>
      <c r="S36" s="36">
        <f>SUM($R$2:R36)</f>
        <v>8394624770.3233995</v>
      </c>
      <c r="T36" s="36">
        <f t="shared" si="6"/>
        <v>31815.739999999998</v>
      </c>
      <c r="U36" s="36">
        <f>SUM($T$2:T36)</f>
        <v>210559130.9355</v>
      </c>
      <c r="V36" s="36">
        <f t="shared" si="7"/>
        <v>31815.739999999998</v>
      </c>
      <c r="W36" s="36">
        <f>SUM($V$2:V36)</f>
        <v>210559130.9355</v>
      </c>
      <c r="X36" s="36">
        <f t="shared" si="8"/>
        <v>118323</v>
      </c>
      <c r="Y36" s="36">
        <f t="shared" si="9"/>
        <v>118323</v>
      </c>
      <c r="Z36" s="36">
        <f t="shared" si="10"/>
        <v>170911</v>
      </c>
      <c r="AA36" s="36">
        <f t="shared" si="11"/>
        <v>170911</v>
      </c>
      <c r="AB36" s="36">
        <f>SUM($X$2:X36)</f>
        <v>98872830.782000005</v>
      </c>
      <c r="AC36" s="36">
        <f>SUM($Y$2:Y36)</f>
        <v>98872830.782000005</v>
      </c>
      <c r="AD36" s="36">
        <f>SUM($Z$2:Z36)</f>
        <v>395565552.67400002</v>
      </c>
      <c r="AE36" s="36">
        <f>SUM($AA$2:AA36)</f>
        <v>395565552.67400002</v>
      </c>
    </row>
    <row r="37" spans="1:31" s="36" customFormat="1" thickBot="1" x14ac:dyDescent="0.65">
      <c r="A37" s="39" t="s">
        <v>44</v>
      </c>
      <c r="B37" s="39" t="s">
        <v>83</v>
      </c>
      <c r="C37" s="32">
        <v>36</v>
      </c>
      <c r="D37" s="39">
        <v>4.3470000000000002E-2</v>
      </c>
      <c r="E37" s="39">
        <v>5</v>
      </c>
      <c r="F37" s="41">
        <v>3075640</v>
      </c>
      <c r="G37" s="41">
        <v>1</v>
      </c>
      <c r="H37" s="35">
        <v>1</v>
      </c>
      <c r="I37" s="39">
        <v>5</v>
      </c>
      <c r="J37" s="39">
        <v>0</v>
      </c>
      <c r="K37" s="39">
        <v>1</v>
      </c>
      <c r="L37" s="39">
        <v>115</v>
      </c>
      <c r="M37" s="37">
        <f t="shared" si="1"/>
        <v>-17068.595866666659</v>
      </c>
      <c r="N37" s="39">
        <f t="shared" si="2"/>
        <v>-17068.595866666659</v>
      </c>
      <c r="O37" s="39" t="str">
        <f t="shared" si="3"/>
        <v>Exclude</v>
      </c>
      <c r="P37" s="39">
        <f t="shared" si="4"/>
        <v>15378200</v>
      </c>
      <c r="Q37" s="39">
        <f>SUM($P$2:P37)</f>
        <v>8410002970.3233995</v>
      </c>
      <c r="R37" s="39">
        <f t="shared" si="5"/>
        <v>15378200</v>
      </c>
      <c r="S37" s="39">
        <f>SUM($R$2:R37)</f>
        <v>8410002970.3233995</v>
      </c>
      <c r="T37" s="39">
        <f t="shared" si="6"/>
        <v>15378200</v>
      </c>
      <c r="U37" s="39">
        <f>SUM($T$2:T37)</f>
        <v>225937330.9355</v>
      </c>
      <c r="V37" s="39">
        <f t="shared" si="7"/>
        <v>15378200</v>
      </c>
      <c r="W37" s="39">
        <f>SUM($V$2:V37)</f>
        <v>225937330.9355</v>
      </c>
      <c r="X37" s="39">
        <f t="shared" si="8"/>
        <v>0</v>
      </c>
      <c r="Y37" s="39">
        <f t="shared" si="9"/>
        <v>0</v>
      </c>
      <c r="Z37" s="39">
        <f t="shared" si="10"/>
        <v>3075640</v>
      </c>
      <c r="AA37" s="39">
        <f t="shared" si="11"/>
        <v>3075640</v>
      </c>
      <c r="AB37" s="39">
        <f>SUM($X$2:X37)</f>
        <v>98872830.782000005</v>
      </c>
      <c r="AC37" s="39">
        <f>SUM($Y$2:Y37)</f>
        <v>98872830.782000005</v>
      </c>
      <c r="AD37" s="39">
        <f>SUM($Z$2:Z37)</f>
        <v>398641192.67400002</v>
      </c>
      <c r="AE37" s="39">
        <f>SUM($AA$2:AA37)</f>
        <v>398641192.67400002</v>
      </c>
    </row>
    <row r="38" spans="1:31" s="36" customFormat="1" thickBot="1" x14ac:dyDescent="0.65">
      <c r="A38" s="32" t="s">
        <v>63</v>
      </c>
      <c r="B38" s="32" t="s">
        <v>66</v>
      </c>
      <c r="C38" s="32">
        <v>37</v>
      </c>
      <c r="D38" s="32">
        <v>1E-3</v>
      </c>
      <c r="E38" s="32">
        <v>0.12</v>
      </c>
      <c r="F38" s="34">
        <v>8168930</v>
      </c>
      <c r="G38" s="35">
        <v>0</v>
      </c>
      <c r="H38" s="35">
        <v>1</v>
      </c>
      <c r="I38" s="33">
        <v>1269.71</v>
      </c>
      <c r="J38" s="32">
        <v>140</v>
      </c>
      <c r="K38" s="32">
        <v>60</v>
      </c>
      <c r="L38" s="32">
        <f t="shared" ref="L38:L50" si="12">E38/D38</f>
        <v>120</v>
      </c>
      <c r="M38" s="32">
        <f t="shared" si="1"/>
        <v>0</v>
      </c>
      <c r="N38" s="36">
        <f t="shared" si="2"/>
        <v>0</v>
      </c>
      <c r="O38" s="36" t="str">
        <f t="shared" si="3"/>
        <v>Exclude</v>
      </c>
      <c r="P38" s="36">
        <f t="shared" si="4"/>
        <v>0</v>
      </c>
      <c r="Q38" s="36">
        <f>SUM($P$2:P38)</f>
        <v>8410002970.3233995</v>
      </c>
      <c r="R38" s="36">
        <f t="shared" si="5"/>
        <v>0</v>
      </c>
      <c r="S38" s="36">
        <f>SUM($R$2:R38)</f>
        <v>8410002970.3233995</v>
      </c>
      <c r="T38" s="36">
        <f t="shared" si="6"/>
        <v>0</v>
      </c>
      <c r="U38" s="36">
        <f>SUM($T$2:T38)</f>
        <v>225937330.9355</v>
      </c>
      <c r="V38" s="36">
        <f t="shared" si="7"/>
        <v>0</v>
      </c>
      <c r="W38" s="36">
        <f>SUM($V$2:V38)</f>
        <v>225937330.9355</v>
      </c>
      <c r="X38" s="36">
        <f t="shared" si="8"/>
        <v>0</v>
      </c>
      <c r="Y38" s="36">
        <f t="shared" si="9"/>
        <v>0</v>
      </c>
      <c r="Z38" s="36">
        <f t="shared" si="10"/>
        <v>0</v>
      </c>
      <c r="AA38" s="36">
        <f t="shared" si="11"/>
        <v>0</v>
      </c>
      <c r="AB38" s="36">
        <f>SUM($X$2:X38)</f>
        <v>98872830.782000005</v>
      </c>
      <c r="AC38" s="36">
        <f>SUM($Y$2:Y38)</f>
        <v>98872830.782000005</v>
      </c>
      <c r="AD38" s="36">
        <f>SUM($Z$2:Z38)</f>
        <v>398641192.67400002</v>
      </c>
      <c r="AE38" s="36">
        <f>SUM($AA$2:AA38)</f>
        <v>398641192.67400002</v>
      </c>
    </row>
    <row r="39" spans="1:31" s="36" customFormat="1" thickBot="1" x14ac:dyDescent="0.65">
      <c r="A39" s="32" t="s">
        <v>35</v>
      </c>
      <c r="B39" s="32" t="s">
        <v>36</v>
      </c>
      <c r="C39" s="32">
        <v>38</v>
      </c>
      <c r="D39" s="32">
        <v>0.11600000000000001</v>
      </c>
      <c r="E39" s="32">
        <v>14.54</v>
      </c>
      <c r="F39" s="34">
        <v>516770</v>
      </c>
      <c r="G39" s="35">
        <v>1</v>
      </c>
      <c r="H39" s="35">
        <v>1</v>
      </c>
      <c r="I39" s="32">
        <v>0.62</v>
      </c>
      <c r="J39" s="32">
        <v>0</v>
      </c>
      <c r="K39" s="32">
        <v>1</v>
      </c>
      <c r="L39" s="32">
        <f t="shared" si="12"/>
        <v>125.34482758620689</v>
      </c>
      <c r="M39" s="32">
        <f t="shared" si="1"/>
        <v>-13719.736862745094</v>
      </c>
      <c r="N39" s="36">
        <f t="shared" si="2"/>
        <v>-13719.736862745094</v>
      </c>
      <c r="O39" s="36" t="str">
        <f t="shared" si="3"/>
        <v>Exclude</v>
      </c>
      <c r="P39" s="36">
        <f t="shared" si="4"/>
        <v>7513835.7999999998</v>
      </c>
      <c r="Q39" s="36">
        <f>SUM($P$2:P39)</f>
        <v>8417516806.1233997</v>
      </c>
      <c r="R39" s="36">
        <f t="shared" si="5"/>
        <v>7513835.7999999998</v>
      </c>
      <c r="S39" s="36">
        <f>SUM($R$2:R39)</f>
        <v>8417516806.1233997</v>
      </c>
      <c r="T39" s="36">
        <f t="shared" si="6"/>
        <v>320397.40000000002</v>
      </c>
      <c r="U39" s="36">
        <f>SUM($T$2:T39)</f>
        <v>226257728.3355</v>
      </c>
      <c r="V39" s="36">
        <f t="shared" si="7"/>
        <v>320397.40000000002</v>
      </c>
      <c r="W39" s="36">
        <f>SUM($V$2:V39)</f>
        <v>226257728.3355</v>
      </c>
      <c r="X39" s="36">
        <f t="shared" si="8"/>
        <v>0</v>
      </c>
      <c r="Y39" s="36">
        <f t="shared" si="9"/>
        <v>0</v>
      </c>
      <c r="Z39" s="36">
        <f t="shared" si="10"/>
        <v>516770</v>
      </c>
      <c r="AA39" s="36">
        <f t="shared" si="11"/>
        <v>516770</v>
      </c>
      <c r="AB39" s="36">
        <f>SUM($X$2:X39)</f>
        <v>98872830.782000005</v>
      </c>
      <c r="AC39" s="36">
        <f>SUM($Y$2:Y39)</f>
        <v>98872830.782000005</v>
      </c>
      <c r="AD39" s="36">
        <f>SUM($Z$2:Z39)</f>
        <v>399157962.67400002</v>
      </c>
      <c r="AE39" s="36">
        <f>SUM($AA$2:AA39)</f>
        <v>399157962.67400002</v>
      </c>
    </row>
    <row r="40" spans="1:31" s="36" customFormat="1" thickBot="1" x14ac:dyDescent="0.65">
      <c r="A40" s="32" t="s">
        <v>22</v>
      </c>
      <c r="B40" s="32" t="s">
        <v>23</v>
      </c>
      <c r="C40" s="32">
        <v>39</v>
      </c>
      <c r="D40" s="32">
        <v>4.0000000000000001E-3</v>
      </c>
      <c r="E40" s="32">
        <v>0.51</v>
      </c>
      <c r="F40" s="34">
        <v>18633011</v>
      </c>
      <c r="G40" s="35">
        <v>1</v>
      </c>
      <c r="H40" s="35">
        <v>1</v>
      </c>
      <c r="I40" s="32">
        <v>1.1000000000000001</v>
      </c>
      <c r="J40" s="32">
        <v>11</v>
      </c>
      <c r="K40" s="32">
        <v>7</v>
      </c>
      <c r="L40" s="32">
        <f t="shared" si="12"/>
        <v>127.5</v>
      </c>
      <c r="M40" s="32">
        <f t="shared" si="1"/>
        <v>-18633.010999999999</v>
      </c>
      <c r="N40" s="36">
        <f t="shared" si="2"/>
        <v>-18633.010999999999</v>
      </c>
      <c r="O40" s="36" t="str">
        <f t="shared" si="3"/>
        <v>Exclude</v>
      </c>
      <c r="P40" s="36">
        <f t="shared" si="4"/>
        <v>9502835.6099999994</v>
      </c>
      <c r="Q40" s="36">
        <f>SUM($P$2:P40)</f>
        <v>8427019641.7333994</v>
      </c>
      <c r="R40" s="36">
        <f t="shared" si="5"/>
        <v>9502835.6099999994</v>
      </c>
      <c r="S40" s="36">
        <f>SUM($R$2:R40)</f>
        <v>8427019641.7333994</v>
      </c>
      <c r="T40" s="36">
        <f t="shared" si="6"/>
        <v>20496312.100000001</v>
      </c>
      <c r="U40" s="36">
        <f>SUM($T$2:T40)</f>
        <v>246754040.4355</v>
      </c>
      <c r="V40" s="36">
        <f t="shared" si="7"/>
        <v>20496312.100000001</v>
      </c>
      <c r="W40" s="36">
        <f>SUM($V$2:V40)</f>
        <v>246754040.4355</v>
      </c>
      <c r="X40" s="36">
        <f t="shared" si="8"/>
        <v>204963121</v>
      </c>
      <c r="Y40" s="36">
        <f t="shared" si="9"/>
        <v>204963121</v>
      </c>
      <c r="Z40" s="36">
        <f t="shared" si="10"/>
        <v>130431077</v>
      </c>
      <c r="AA40" s="36">
        <f t="shared" si="11"/>
        <v>130431077</v>
      </c>
      <c r="AB40" s="36">
        <f>SUM($X$2:X40)</f>
        <v>303835951.78200001</v>
      </c>
      <c r="AC40" s="36">
        <f>SUM($Y$2:Y40)</f>
        <v>303835951.78200001</v>
      </c>
      <c r="AD40" s="36">
        <f>SUM($Z$2:Z40)</f>
        <v>529589039.67400002</v>
      </c>
      <c r="AE40" s="36">
        <f>SUM($AA$2:AA40)</f>
        <v>529589039.67400002</v>
      </c>
    </row>
    <row r="41" spans="1:31" s="36" customFormat="1" thickBot="1" x14ac:dyDescent="0.65">
      <c r="A41" s="32" t="s">
        <v>29</v>
      </c>
      <c r="B41" s="32" t="s">
        <v>32</v>
      </c>
      <c r="C41" s="32">
        <v>40</v>
      </c>
      <c r="D41" s="32">
        <v>0.03</v>
      </c>
      <c r="E41" s="32">
        <v>3.84</v>
      </c>
      <c r="F41" s="34">
        <v>2583848</v>
      </c>
      <c r="G41" s="35">
        <v>0.05</v>
      </c>
      <c r="H41" s="35">
        <v>1</v>
      </c>
      <c r="I41" s="32">
        <v>1.22</v>
      </c>
      <c r="J41" s="32">
        <v>11</v>
      </c>
      <c r="K41" s="32">
        <v>7</v>
      </c>
      <c r="L41" s="32">
        <f t="shared" si="12"/>
        <v>128</v>
      </c>
      <c r="M41" s="32">
        <f t="shared" si="1"/>
        <v>-987.94188235294098</v>
      </c>
      <c r="N41" s="36">
        <f t="shared" si="2"/>
        <v>-987.94188235294098</v>
      </c>
      <c r="O41" s="36" t="str">
        <f t="shared" si="3"/>
        <v>Exclude</v>
      </c>
      <c r="P41" s="36">
        <f t="shared" si="4"/>
        <v>496098.81600000005</v>
      </c>
      <c r="Q41" s="36">
        <f>SUM($P$2:P41)</f>
        <v>8427515740.5493994</v>
      </c>
      <c r="R41" s="36">
        <f t="shared" si="5"/>
        <v>496098.81600000005</v>
      </c>
      <c r="S41" s="36">
        <f>SUM($R$2:R41)</f>
        <v>8427515740.5493994</v>
      </c>
      <c r="T41" s="36">
        <f t="shared" si="6"/>
        <v>157614.728</v>
      </c>
      <c r="U41" s="36">
        <f>SUM($T$2:T41)</f>
        <v>246911655.16349998</v>
      </c>
      <c r="V41" s="36">
        <f t="shared" si="7"/>
        <v>157614.728</v>
      </c>
      <c r="W41" s="36">
        <f>SUM($V$2:V41)</f>
        <v>246911655.16349998</v>
      </c>
      <c r="X41" s="36">
        <f t="shared" si="8"/>
        <v>1421116.4000000001</v>
      </c>
      <c r="Y41" s="36">
        <f t="shared" si="9"/>
        <v>1421116.4000000001</v>
      </c>
      <c r="Z41" s="36">
        <f t="shared" si="10"/>
        <v>904346.8</v>
      </c>
      <c r="AA41" s="36">
        <f t="shared" si="11"/>
        <v>904346.8</v>
      </c>
      <c r="AB41" s="36">
        <f>SUM($X$2:X41)</f>
        <v>305257068.18199998</v>
      </c>
      <c r="AC41" s="36">
        <f>SUM($Y$2:Y41)</f>
        <v>305257068.18199998</v>
      </c>
      <c r="AD41" s="36">
        <f>SUM($Z$2:Z41)</f>
        <v>530493386.47400004</v>
      </c>
      <c r="AE41" s="36">
        <f>SUM($AA$2:AA41)</f>
        <v>530493386.47400004</v>
      </c>
    </row>
    <row r="42" spans="1:31" s="36" customFormat="1" thickBot="1" x14ac:dyDescent="0.65">
      <c r="A42" s="32" t="s">
        <v>58</v>
      </c>
      <c r="B42" s="32" t="s">
        <v>59</v>
      </c>
      <c r="C42" s="32">
        <v>41</v>
      </c>
      <c r="D42" s="32">
        <v>9.7989999999999995</v>
      </c>
      <c r="E42" s="32">
        <v>1304.97</v>
      </c>
      <c r="F42" s="34">
        <v>190408</v>
      </c>
      <c r="G42" s="35">
        <v>0.03</v>
      </c>
      <c r="H42" s="35">
        <v>1</v>
      </c>
      <c r="I42" s="32">
        <v>8.75</v>
      </c>
      <c r="J42" s="32">
        <v>0</v>
      </c>
      <c r="K42" s="32">
        <v>0</v>
      </c>
      <c r="L42" s="32">
        <f t="shared" si="12"/>
        <v>133.17379324420861</v>
      </c>
      <c r="M42" s="32">
        <f t="shared" si="1"/>
        <v>-17107.150757647065</v>
      </c>
      <c r="N42" s="36">
        <f t="shared" si="2"/>
        <v>-17107.150757647065</v>
      </c>
      <c r="O42" s="36" t="str">
        <f t="shared" si="3"/>
        <v>Exclude</v>
      </c>
      <c r="P42" s="36">
        <f t="shared" si="4"/>
        <v>7454301.832799999</v>
      </c>
      <c r="Q42" s="36">
        <f>SUM($P$2:P42)</f>
        <v>8434970042.3821993</v>
      </c>
      <c r="R42" s="36">
        <f t="shared" si="5"/>
        <v>7454301.832799999</v>
      </c>
      <c r="S42" s="36">
        <f>SUM($R$2:R42)</f>
        <v>8434970042.3821993</v>
      </c>
      <c r="T42" s="36">
        <f t="shared" si="6"/>
        <v>49982.1</v>
      </c>
      <c r="U42" s="36">
        <f>SUM($T$2:T42)</f>
        <v>246961637.26349998</v>
      </c>
      <c r="V42" s="36">
        <f t="shared" si="7"/>
        <v>49982.1</v>
      </c>
      <c r="W42" s="36">
        <f>SUM($V$2:V42)</f>
        <v>246961637.26349998</v>
      </c>
      <c r="X42" s="36">
        <f t="shared" si="8"/>
        <v>0</v>
      </c>
      <c r="Y42" s="36">
        <f t="shared" si="9"/>
        <v>0</v>
      </c>
      <c r="Z42" s="36">
        <f t="shared" si="10"/>
        <v>0</v>
      </c>
      <c r="AA42" s="36">
        <f t="shared" si="11"/>
        <v>0</v>
      </c>
      <c r="AB42" s="36">
        <f>SUM($X$2:X42)</f>
        <v>305257068.18199998</v>
      </c>
      <c r="AC42" s="36">
        <f>SUM($Y$2:Y42)</f>
        <v>305257068.18199998</v>
      </c>
      <c r="AD42" s="36">
        <f>SUM($Z$2:Z42)</f>
        <v>530493386.47400004</v>
      </c>
      <c r="AE42" s="36">
        <f>SUM($AA$2:AA42)</f>
        <v>530493386.47400004</v>
      </c>
    </row>
    <row r="43" spans="1:31" s="36" customFormat="1" thickBot="1" x14ac:dyDescent="0.65">
      <c r="A43" s="32" t="s">
        <v>72</v>
      </c>
      <c r="B43" s="32" t="s">
        <v>74</v>
      </c>
      <c r="C43" s="32">
        <v>42</v>
      </c>
      <c r="D43" s="32">
        <v>0.13700000000000001</v>
      </c>
      <c r="E43" s="32">
        <v>20.75</v>
      </c>
      <c r="F43" s="34">
        <v>28693</v>
      </c>
      <c r="G43" s="35">
        <v>1</v>
      </c>
      <c r="H43" s="35">
        <v>1</v>
      </c>
      <c r="I43" s="32">
        <v>12.68</v>
      </c>
      <c r="J43" s="32">
        <v>0</v>
      </c>
      <c r="K43" s="32">
        <v>0</v>
      </c>
      <c r="L43" s="32">
        <f t="shared" si="12"/>
        <v>151.45985401459853</v>
      </c>
      <c r="M43" s="32">
        <f t="shared" si="1"/>
        <v>-1906.1153725490192</v>
      </c>
      <c r="N43" s="36">
        <f t="shared" si="2"/>
        <v>-1906.1153725490192</v>
      </c>
      <c r="O43" s="36" t="str">
        <f t="shared" si="3"/>
        <v>Exclude</v>
      </c>
      <c r="P43" s="36">
        <f t="shared" si="4"/>
        <v>595379.75</v>
      </c>
      <c r="Q43" s="36">
        <f>SUM($P$2:P43)</f>
        <v>8435565422.1321993</v>
      </c>
      <c r="R43" s="36">
        <f t="shared" si="5"/>
        <v>595379.75</v>
      </c>
      <c r="S43" s="36">
        <f>SUM($R$2:R43)</f>
        <v>8435565422.1321993</v>
      </c>
      <c r="T43" s="36">
        <f t="shared" si="6"/>
        <v>363827.24</v>
      </c>
      <c r="U43" s="36">
        <f>SUM($T$2:T43)</f>
        <v>247325464.50349998</v>
      </c>
      <c r="V43" s="36">
        <f t="shared" si="7"/>
        <v>363827.24</v>
      </c>
      <c r="W43" s="36">
        <f>SUM($V$2:V43)</f>
        <v>247325464.50349998</v>
      </c>
      <c r="X43" s="36">
        <f t="shared" si="8"/>
        <v>0</v>
      </c>
      <c r="Y43" s="36">
        <f t="shared" si="9"/>
        <v>0</v>
      </c>
      <c r="Z43" s="36">
        <f t="shared" si="10"/>
        <v>0</v>
      </c>
      <c r="AA43" s="36">
        <f t="shared" si="11"/>
        <v>0</v>
      </c>
      <c r="AB43" s="36">
        <f>SUM($X$2:X43)</f>
        <v>305257068.18199998</v>
      </c>
      <c r="AC43" s="36">
        <f>SUM($Y$2:Y43)</f>
        <v>305257068.18199998</v>
      </c>
      <c r="AD43" s="36">
        <f>SUM($Z$2:Z43)</f>
        <v>530493386.47400004</v>
      </c>
      <c r="AE43" s="36">
        <f>SUM($AA$2:AA43)</f>
        <v>530493386.47400004</v>
      </c>
    </row>
    <row r="44" spans="1:31" s="36" customFormat="1" thickBot="1" x14ac:dyDescent="0.65">
      <c r="A44" s="32" t="s">
        <v>35</v>
      </c>
      <c r="B44" s="32" t="s">
        <v>37</v>
      </c>
      <c r="C44" s="32">
        <v>43</v>
      </c>
      <c r="D44" s="32">
        <v>3.3000000000000002E-2</v>
      </c>
      <c r="E44" s="32">
        <v>7.07</v>
      </c>
      <c r="F44" s="34">
        <v>1326125</v>
      </c>
      <c r="G44" s="35">
        <v>1</v>
      </c>
      <c r="H44" s="35">
        <v>1</v>
      </c>
      <c r="I44" s="32">
        <v>9.99</v>
      </c>
      <c r="J44" s="32">
        <v>0</v>
      </c>
      <c r="K44" s="32">
        <v>1</v>
      </c>
      <c r="L44" s="32">
        <f t="shared" si="12"/>
        <v>214.24242424242425</v>
      </c>
      <c r="M44" s="32">
        <f t="shared" si="1"/>
        <v>-48156.53921568628</v>
      </c>
      <c r="N44" s="36">
        <f t="shared" si="2"/>
        <v>-48156.53921568628</v>
      </c>
      <c r="O44" s="36" t="str">
        <f t="shared" si="3"/>
        <v>Exclude</v>
      </c>
      <c r="P44" s="36">
        <f t="shared" si="4"/>
        <v>9375703.75</v>
      </c>
      <c r="Q44" s="36">
        <f>SUM($P$2:P44)</f>
        <v>8444941125.8821993</v>
      </c>
      <c r="R44" s="36">
        <f t="shared" si="5"/>
        <v>9375703.75</v>
      </c>
      <c r="S44" s="36">
        <f>SUM($R$2:R44)</f>
        <v>8444941125.8821993</v>
      </c>
      <c r="T44" s="36">
        <f t="shared" si="6"/>
        <v>13247988.75</v>
      </c>
      <c r="U44" s="36">
        <f>SUM($T$2:T44)</f>
        <v>260573453.25349998</v>
      </c>
      <c r="V44" s="36">
        <f t="shared" si="7"/>
        <v>13247988.75</v>
      </c>
      <c r="W44" s="36">
        <f>SUM($V$2:V44)</f>
        <v>260573453.25349998</v>
      </c>
      <c r="X44" s="36">
        <f t="shared" si="8"/>
        <v>0</v>
      </c>
      <c r="Y44" s="36">
        <f t="shared" si="9"/>
        <v>0</v>
      </c>
      <c r="Z44" s="36">
        <f t="shared" si="10"/>
        <v>1326125</v>
      </c>
      <c r="AA44" s="36">
        <f t="shared" si="11"/>
        <v>1326125</v>
      </c>
      <c r="AB44" s="36">
        <f>SUM($X$2:X44)</f>
        <v>305257068.18199998</v>
      </c>
      <c r="AC44" s="36">
        <f>SUM($Y$2:Y44)</f>
        <v>305257068.18199998</v>
      </c>
      <c r="AD44" s="36">
        <f>SUM($Z$2:Z44)</f>
        <v>531819511.47400004</v>
      </c>
      <c r="AE44" s="36">
        <f>SUM($AA$2:AA44)</f>
        <v>531819511.47400004</v>
      </c>
    </row>
    <row r="45" spans="1:31" s="36" customFormat="1" thickBot="1" x14ac:dyDescent="0.65">
      <c r="A45" s="32" t="s">
        <v>44</v>
      </c>
      <c r="B45" s="32" t="s">
        <v>46</v>
      </c>
      <c r="C45" s="32">
        <v>44</v>
      </c>
      <c r="D45" s="32">
        <v>3.5999999999999997E-2</v>
      </c>
      <c r="E45" s="32">
        <v>7.75</v>
      </c>
      <c r="F45" s="34">
        <v>1007295</v>
      </c>
      <c r="G45" s="35">
        <v>1</v>
      </c>
      <c r="H45" s="35">
        <v>1</v>
      </c>
      <c r="I45" s="32">
        <v>7.0000000000000007E-2</v>
      </c>
      <c r="J45" s="32">
        <v>1</v>
      </c>
      <c r="K45" s="32">
        <v>15</v>
      </c>
      <c r="L45" s="32">
        <f t="shared" si="12"/>
        <v>215.2777777777778</v>
      </c>
      <c r="M45" s="32">
        <f t="shared" si="1"/>
        <v>-40272.049117647053</v>
      </c>
      <c r="N45" s="36">
        <f t="shared" si="2"/>
        <v>-40272.049117647053</v>
      </c>
      <c r="O45" s="36" t="str">
        <f t="shared" si="3"/>
        <v>Exclude</v>
      </c>
      <c r="P45" s="36">
        <f t="shared" si="4"/>
        <v>7806536.25</v>
      </c>
      <c r="Q45" s="36">
        <f>SUM($P$2:P45)</f>
        <v>8452747662.1321993</v>
      </c>
      <c r="R45" s="36">
        <f t="shared" si="5"/>
        <v>7806536.25</v>
      </c>
      <c r="S45" s="36">
        <f>SUM($R$2:R45)</f>
        <v>8452747662.1321993</v>
      </c>
      <c r="T45" s="36">
        <f t="shared" si="6"/>
        <v>70510.650000000009</v>
      </c>
      <c r="U45" s="36">
        <f>SUM($T$2:T45)</f>
        <v>260643963.90349999</v>
      </c>
      <c r="V45" s="36">
        <f t="shared" si="7"/>
        <v>70510.650000000009</v>
      </c>
      <c r="W45" s="36">
        <f>SUM($V$2:V45)</f>
        <v>260643963.90349999</v>
      </c>
      <c r="X45" s="36">
        <f t="shared" si="8"/>
        <v>1007295</v>
      </c>
      <c r="Y45" s="36">
        <f t="shared" si="9"/>
        <v>1007295</v>
      </c>
      <c r="Z45" s="36">
        <f t="shared" si="10"/>
        <v>15109425</v>
      </c>
      <c r="AA45" s="36">
        <f t="shared" si="11"/>
        <v>15109425</v>
      </c>
      <c r="AB45" s="36">
        <f>SUM($X$2:X45)</f>
        <v>306264363.18199998</v>
      </c>
      <c r="AC45" s="36">
        <f>SUM($Y$2:Y45)</f>
        <v>306264363.18199998</v>
      </c>
      <c r="AD45" s="36">
        <f>SUM($Z$2:Z45)</f>
        <v>546928936.47399998</v>
      </c>
      <c r="AE45" s="36">
        <f>SUM($AA$2:AA45)</f>
        <v>546928936.47399998</v>
      </c>
    </row>
    <row r="46" spans="1:31" s="36" customFormat="1" thickBot="1" x14ac:dyDescent="0.65">
      <c r="A46" s="32" t="s">
        <v>7</v>
      </c>
      <c r="B46" s="32" t="s">
        <v>13</v>
      </c>
      <c r="C46" s="32">
        <v>45</v>
      </c>
      <c r="D46" s="32">
        <v>2E-3</v>
      </c>
      <c r="E46" s="32">
        <v>0.46</v>
      </c>
      <c r="F46" s="34">
        <v>8760912</v>
      </c>
      <c r="G46" s="35">
        <v>1</v>
      </c>
      <c r="H46" s="35">
        <v>1</v>
      </c>
      <c r="I46" s="32">
        <v>3.46</v>
      </c>
      <c r="J46" s="32">
        <v>0</v>
      </c>
      <c r="K46" s="32">
        <v>1</v>
      </c>
      <c r="L46" s="32">
        <f t="shared" si="12"/>
        <v>230</v>
      </c>
      <c r="M46" s="32">
        <f t="shared" si="1"/>
        <v>-21988.171294117648</v>
      </c>
      <c r="N46" s="36">
        <f t="shared" si="2"/>
        <v>-21988.171294117648</v>
      </c>
      <c r="O46" s="36" t="str">
        <f t="shared" si="3"/>
        <v>Exclude</v>
      </c>
      <c r="P46" s="36">
        <f t="shared" si="4"/>
        <v>4030019.52</v>
      </c>
      <c r="Q46" s="36">
        <f>SUM($P$2:P46)</f>
        <v>8456777681.6521997</v>
      </c>
      <c r="R46" s="36">
        <f t="shared" si="5"/>
        <v>4030019.52</v>
      </c>
      <c r="S46" s="36">
        <f>SUM($R$2:R46)</f>
        <v>8456777681.6521997</v>
      </c>
      <c r="T46" s="36">
        <f t="shared" si="6"/>
        <v>30312755.52</v>
      </c>
      <c r="U46" s="36">
        <f>SUM($T$2:T46)</f>
        <v>290956719.4235</v>
      </c>
      <c r="V46" s="36">
        <f t="shared" si="7"/>
        <v>30312755.52</v>
      </c>
      <c r="W46" s="36">
        <f>SUM($V$2:V46)</f>
        <v>290956719.4235</v>
      </c>
      <c r="X46" s="36">
        <f t="shared" si="8"/>
        <v>0</v>
      </c>
      <c r="Y46" s="36">
        <f t="shared" si="9"/>
        <v>0</v>
      </c>
      <c r="Z46" s="36">
        <f t="shared" si="10"/>
        <v>8760912</v>
      </c>
      <c r="AA46" s="36">
        <f t="shared" si="11"/>
        <v>8760912</v>
      </c>
      <c r="AB46" s="36">
        <f>SUM($X$2:X46)</f>
        <v>306264363.18199998</v>
      </c>
      <c r="AC46" s="36">
        <f>SUM($Y$2:Y46)</f>
        <v>306264363.18199998</v>
      </c>
      <c r="AD46" s="36">
        <f>SUM($Z$2:Z46)</f>
        <v>555689848.47399998</v>
      </c>
      <c r="AE46" s="36">
        <f>SUM($AA$2:AA46)</f>
        <v>555689848.47399998</v>
      </c>
    </row>
    <row r="47" spans="1:31" s="36" customFormat="1" thickBot="1" x14ac:dyDescent="0.65">
      <c r="A47" s="32" t="s">
        <v>49</v>
      </c>
      <c r="B47" s="32" t="s">
        <v>52</v>
      </c>
      <c r="C47" s="32">
        <v>46</v>
      </c>
      <c r="D47" s="32">
        <v>2E-3</v>
      </c>
      <c r="E47" s="32">
        <v>0.46</v>
      </c>
      <c r="F47" s="34">
        <v>8760912</v>
      </c>
      <c r="G47" s="35">
        <v>1</v>
      </c>
      <c r="H47" s="35">
        <v>1</v>
      </c>
      <c r="I47" s="32">
        <v>3.46</v>
      </c>
      <c r="J47" s="32">
        <v>0</v>
      </c>
      <c r="K47" s="32">
        <v>1</v>
      </c>
      <c r="L47" s="32">
        <f t="shared" si="12"/>
        <v>230</v>
      </c>
      <c r="M47" s="32">
        <f t="shared" si="1"/>
        <v>-21988.171294117648</v>
      </c>
      <c r="N47" s="36">
        <f t="shared" si="2"/>
        <v>-21988.171294117648</v>
      </c>
      <c r="O47" s="36" t="str">
        <f t="shared" si="3"/>
        <v>Exclude</v>
      </c>
      <c r="P47" s="36">
        <f t="shared" si="4"/>
        <v>4030019.52</v>
      </c>
      <c r="Q47" s="36">
        <f>SUM($P$2:P47)</f>
        <v>8460807701.1722002</v>
      </c>
      <c r="R47" s="36">
        <f t="shared" si="5"/>
        <v>4030019.52</v>
      </c>
      <c r="S47" s="36">
        <f>SUM($R$2:R47)</f>
        <v>8460807701.1722002</v>
      </c>
      <c r="T47" s="36">
        <f t="shared" si="6"/>
        <v>30312755.52</v>
      </c>
      <c r="U47" s="36">
        <f>SUM($T$2:T47)</f>
        <v>321269474.94349998</v>
      </c>
      <c r="V47" s="36">
        <f t="shared" si="7"/>
        <v>30312755.52</v>
      </c>
      <c r="W47" s="36">
        <f>SUM($V$2:V47)</f>
        <v>321269474.94349998</v>
      </c>
      <c r="X47" s="36">
        <f t="shared" si="8"/>
        <v>0</v>
      </c>
      <c r="Y47" s="36">
        <f t="shared" si="9"/>
        <v>0</v>
      </c>
      <c r="Z47" s="36">
        <f t="shared" si="10"/>
        <v>8760912</v>
      </c>
      <c r="AA47" s="36">
        <f t="shared" si="11"/>
        <v>8760912</v>
      </c>
      <c r="AB47" s="36">
        <f>SUM($X$2:X47)</f>
        <v>306264363.18199998</v>
      </c>
      <c r="AC47" s="36">
        <f>SUM($Y$2:Y47)</f>
        <v>306264363.18199998</v>
      </c>
      <c r="AD47" s="36">
        <f>SUM($Z$2:Z47)</f>
        <v>564450760.47399998</v>
      </c>
      <c r="AE47" s="36">
        <f>SUM($AA$2:AA47)</f>
        <v>564450760.47399998</v>
      </c>
    </row>
    <row r="48" spans="1:31" s="36" customFormat="1" thickBot="1" x14ac:dyDescent="0.65">
      <c r="A48" s="32" t="s">
        <v>72</v>
      </c>
      <c r="B48" s="32" t="s">
        <v>77</v>
      </c>
      <c r="C48" s="32">
        <v>47</v>
      </c>
      <c r="D48" s="32">
        <v>580.68299999999999</v>
      </c>
      <c r="E48" s="32">
        <v>137747.70000000001</v>
      </c>
      <c r="F48" s="32">
        <v>743</v>
      </c>
      <c r="G48" s="35">
        <v>1</v>
      </c>
      <c r="H48" s="35">
        <v>1</v>
      </c>
      <c r="I48" s="33">
        <v>2312.46</v>
      </c>
      <c r="J48" s="32">
        <v>5</v>
      </c>
      <c r="K48" s="32">
        <v>16.5</v>
      </c>
      <c r="L48" s="32">
        <f t="shared" si="12"/>
        <v>237.21669137894517</v>
      </c>
      <c r="M48" s="32">
        <f t="shared" si="1"/>
        <v>-571949.99276470591</v>
      </c>
      <c r="N48" s="36">
        <f t="shared" si="2"/>
        <v>-571949.99276470591</v>
      </c>
      <c r="O48" s="36" t="str">
        <f t="shared" si="3"/>
        <v>Exclude</v>
      </c>
      <c r="P48" s="36">
        <f t="shared" si="4"/>
        <v>102346541.10000001</v>
      </c>
      <c r="Q48" s="36">
        <f>SUM($P$2:P48)</f>
        <v>8563154242.2722006</v>
      </c>
      <c r="R48" s="36">
        <f t="shared" si="5"/>
        <v>102346541.10000001</v>
      </c>
      <c r="S48" s="36">
        <f>SUM($R$2:R48)</f>
        <v>8563154242.2722006</v>
      </c>
      <c r="T48" s="36">
        <f t="shared" si="6"/>
        <v>1718157.78</v>
      </c>
      <c r="U48" s="36">
        <f>SUM($T$2:T48)</f>
        <v>322987632.72349995</v>
      </c>
      <c r="V48" s="36">
        <f t="shared" si="7"/>
        <v>1718157.78</v>
      </c>
      <c r="W48" s="36">
        <f>SUM($V$2:V48)</f>
        <v>322987632.72349995</v>
      </c>
      <c r="X48" s="36">
        <f t="shared" si="8"/>
        <v>3715</v>
      </c>
      <c r="Y48" s="36">
        <f t="shared" si="9"/>
        <v>3715</v>
      </c>
      <c r="Z48" s="36">
        <f t="shared" si="10"/>
        <v>12259.5</v>
      </c>
      <c r="AA48" s="36">
        <f t="shared" si="11"/>
        <v>12259.5</v>
      </c>
      <c r="AB48" s="36">
        <f>SUM($X$2:X48)</f>
        <v>306268078.18199998</v>
      </c>
      <c r="AC48" s="36">
        <f>SUM($Y$2:Y48)</f>
        <v>306268078.18199998</v>
      </c>
      <c r="AD48" s="36">
        <f>SUM($Z$2:Z48)</f>
        <v>564463019.97399998</v>
      </c>
      <c r="AE48" s="36">
        <f>SUM($AA$2:AA48)</f>
        <v>564463019.97399998</v>
      </c>
    </row>
    <row r="49" spans="1:31" s="39" customFormat="1" thickBot="1" x14ac:dyDescent="0.65">
      <c r="A49" s="32" t="s">
        <v>29</v>
      </c>
      <c r="B49" s="32" t="s">
        <v>30</v>
      </c>
      <c r="C49" s="32">
        <v>48</v>
      </c>
      <c r="D49" s="32">
        <v>0.30299999999999999</v>
      </c>
      <c r="E49" s="32">
        <v>83.45</v>
      </c>
      <c r="F49" s="34">
        <v>2583848</v>
      </c>
      <c r="G49" s="35">
        <v>0.11</v>
      </c>
      <c r="H49" s="35">
        <v>1</v>
      </c>
      <c r="I49" s="32">
        <v>5.41</v>
      </c>
      <c r="J49" s="32">
        <v>11</v>
      </c>
      <c r="K49" s="32">
        <v>7</v>
      </c>
      <c r="L49" s="32">
        <f t="shared" si="12"/>
        <v>275.41254125412541</v>
      </c>
      <c r="M49" s="32">
        <f t="shared" si="1"/>
        <v>-146414.00023843138</v>
      </c>
      <c r="N49" s="36">
        <f t="shared" si="2"/>
        <v>-146414.00023843138</v>
      </c>
      <c r="O49" s="36" t="str">
        <f t="shared" si="3"/>
        <v>Exclude</v>
      </c>
      <c r="P49" s="36">
        <f t="shared" si="4"/>
        <v>23718432.715999998</v>
      </c>
      <c r="Q49" s="36">
        <f>SUM($P$2:P49)</f>
        <v>8586872674.9882002</v>
      </c>
      <c r="R49" s="36">
        <f t="shared" si="5"/>
        <v>23718432.715999998</v>
      </c>
      <c r="S49" s="36">
        <f>SUM($R$2:R49)</f>
        <v>8586872674.9882002</v>
      </c>
      <c r="T49" s="36">
        <f t="shared" si="6"/>
        <v>1537647.9447999999</v>
      </c>
      <c r="U49" s="36">
        <f>SUM($T$2:T49)</f>
        <v>324525280.66829997</v>
      </c>
      <c r="V49" s="36">
        <f t="shared" si="7"/>
        <v>1537647.9448000002</v>
      </c>
      <c r="W49" s="36">
        <f>SUM($V$2:V49)</f>
        <v>324525280.66829997</v>
      </c>
      <c r="X49" s="36">
        <f t="shared" si="8"/>
        <v>3126456.08</v>
      </c>
      <c r="Y49" s="36">
        <f t="shared" si="9"/>
        <v>3126456.08</v>
      </c>
      <c r="Z49" s="36">
        <f t="shared" si="10"/>
        <v>1989562.9600000002</v>
      </c>
      <c r="AA49" s="36">
        <f t="shared" si="11"/>
        <v>1989562.9600000002</v>
      </c>
      <c r="AB49" s="36">
        <f>SUM($X$2:X49)</f>
        <v>309394534.26199996</v>
      </c>
      <c r="AC49" s="36">
        <f>SUM($Y$2:Y49)</f>
        <v>309394534.26199996</v>
      </c>
      <c r="AD49" s="36">
        <f>SUM($Z$2:Z49)</f>
        <v>566452582.93400002</v>
      </c>
      <c r="AE49" s="36">
        <f>SUM($AA$2:AA49)</f>
        <v>566452582.93400002</v>
      </c>
    </row>
    <row r="50" spans="1:31" s="36" customFormat="1" thickBot="1" x14ac:dyDescent="0.65">
      <c r="A50" s="32" t="s">
        <v>22</v>
      </c>
      <c r="B50" s="32" t="s">
        <v>26</v>
      </c>
      <c r="C50" s="32">
        <v>49</v>
      </c>
      <c r="D50" s="32">
        <v>2.4119999999999999</v>
      </c>
      <c r="E50" s="32">
        <v>678.43</v>
      </c>
      <c r="F50" s="34">
        <v>7633176</v>
      </c>
      <c r="G50" s="35">
        <v>0.01</v>
      </c>
      <c r="H50" s="35">
        <v>1</v>
      </c>
      <c r="I50" s="32">
        <v>103.97</v>
      </c>
      <c r="J50" s="32">
        <v>45</v>
      </c>
      <c r="K50" s="32">
        <v>172</v>
      </c>
      <c r="L50" s="32">
        <f t="shared" si="12"/>
        <v>281.27280265339965</v>
      </c>
      <c r="M50" s="32">
        <f t="shared" si="1"/>
        <v>-323591.28445647052</v>
      </c>
      <c r="N50" s="36">
        <f t="shared" si="2"/>
        <v>-323591.28445647052</v>
      </c>
      <c r="O50" s="36" t="str">
        <f t="shared" si="3"/>
        <v>Exclude</v>
      </c>
      <c r="P50" s="36">
        <f t="shared" si="4"/>
        <v>51785755.936799996</v>
      </c>
      <c r="Q50" s="36">
        <f>SUM($P$2:P50)</f>
        <v>8638658430.9249992</v>
      </c>
      <c r="R50" s="36">
        <f t="shared" si="5"/>
        <v>51785755.936799996</v>
      </c>
      <c r="S50" s="36">
        <f>SUM($R$2:R50)</f>
        <v>8638658430.9249992</v>
      </c>
      <c r="T50" s="36">
        <f t="shared" si="6"/>
        <v>7936213.0872000009</v>
      </c>
      <c r="U50" s="36">
        <f>SUM($T$2:T50)</f>
        <v>332461493.75549996</v>
      </c>
      <c r="V50" s="36">
        <f t="shared" si="7"/>
        <v>7936213.087199999</v>
      </c>
      <c r="W50" s="36">
        <f>SUM($V$2:V50)</f>
        <v>332461493.75549996</v>
      </c>
      <c r="X50" s="36">
        <f t="shared" si="8"/>
        <v>3434929.1999999997</v>
      </c>
      <c r="Y50" s="36">
        <f t="shared" si="9"/>
        <v>3434929.1999999997</v>
      </c>
      <c r="Z50" s="36">
        <f t="shared" si="10"/>
        <v>13129062.719999999</v>
      </c>
      <c r="AA50" s="36">
        <f t="shared" si="11"/>
        <v>13129062.719999999</v>
      </c>
      <c r="AB50" s="36">
        <f>SUM($X$2:X50)</f>
        <v>312829463.46199995</v>
      </c>
      <c r="AC50" s="36">
        <f>SUM($Y$2:Y50)</f>
        <v>312829463.46199995</v>
      </c>
      <c r="AD50" s="36">
        <f>SUM($Z$2:Z50)</f>
        <v>579581645.65400004</v>
      </c>
      <c r="AE50" s="36">
        <f>SUM($AA$2:AA50)</f>
        <v>579581645.65400004</v>
      </c>
    </row>
    <row r="51" spans="1:31" s="36" customFormat="1" thickBot="1" x14ac:dyDescent="0.65">
      <c r="A51" s="39" t="s">
        <v>49</v>
      </c>
      <c r="B51" s="39" t="s">
        <v>84</v>
      </c>
      <c r="C51" s="32">
        <v>50</v>
      </c>
      <c r="D51" s="39"/>
      <c r="E51" s="39"/>
      <c r="F51" s="40">
        <v>1676971</v>
      </c>
      <c r="G51" s="41">
        <v>1</v>
      </c>
      <c r="H51" s="35">
        <v>1</v>
      </c>
      <c r="I51" s="39"/>
      <c r="J51" s="39">
        <v>12</v>
      </c>
      <c r="K51" s="39">
        <v>8</v>
      </c>
      <c r="L51" s="39">
        <v>300</v>
      </c>
      <c r="M51" s="37">
        <f t="shared" si="1"/>
        <v>0</v>
      </c>
      <c r="N51" s="39">
        <f t="shared" si="2"/>
        <v>0</v>
      </c>
      <c r="O51" s="39" t="str">
        <f t="shared" si="3"/>
        <v>Exclude</v>
      </c>
      <c r="P51" s="39">
        <f t="shared" si="4"/>
        <v>0</v>
      </c>
      <c r="Q51" s="39">
        <f>SUM($P$2:P51)</f>
        <v>8638658430.9249992</v>
      </c>
      <c r="R51" s="39">
        <f t="shared" si="5"/>
        <v>0</v>
      </c>
      <c r="S51" s="39">
        <f>SUM($R$2:R51)</f>
        <v>8638658430.9249992</v>
      </c>
      <c r="T51" s="39">
        <f t="shared" si="6"/>
        <v>0</v>
      </c>
      <c r="U51" s="39">
        <f>SUM($T$2:T51)</f>
        <v>332461493.75549996</v>
      </c>
      <c r="V51" s="39">
        <f t="shared" si="7"/>
        <v>0</v>
      </c>
      <c r="W51" s="39">
        <f>SUM($V$2:V51)</f>
        <v>332461493.75549996</v>
      </c>
      <c r="X51" s="39">
        <f t="shared" si="8"/>
        <v>20123652</v>
      </c>
      <c r="Y51" s="39">
        <f t="shared" si="9"/>
        <v>20123652</v>
      </c>
      <c r="Z51" s="39">
        <f t="shared" si="10"/>
        <v>13415768</v>
      </c>
      <c r="AA51" s="39">
        <f t="shared" si="11"/>
        <v>13415768</v>
      </c>
      <c r="AB51" s="39">
        <f>SUM($X$2:X51)</f>
        <v>332953115.46199995</v>
      </c>
      <c r="AC51" s="39">
        <f>SUM($Y$2:Y51)</f>
        <v>332953115.46199995</v>
      </c>
      <c r="AD51" s="39">
        <f>SUM($Z$2:Z51)</f>
        <v>592997413.65400004</v>
      </c>
      <c r="AE51" s="39">
        <f>SUM($AA$2:AA51)</f>
        <v>592997413.65400004</v>
      </c>
    </row>
    <row r="52" spans="1:31" s="36" customFormat="1" thickBot="1" x14ac:dyDescent="0.65">
      <c r="A52" s="32" t="s">
        <v>63</v>
      </c>
      <c r="B52" s="32" t="s">
        <v>67</v>
      </c>
      <c r="C52" s="32">
        <v>51</v>
      </c>
      <c r="D52" s="32">
        <v>2.1000000000000001E-2</v>
      </c>
      <c r="E52" s="32">
        <v>8.14</v>
      </c>
      <c r="F52" s="34">
        <v>8275020</v>
      </c>
      <c r="G52" s="35">
        <v>0.16</v>
      </c>
      <c r="H52" s="35">
        <v>1</v>
      </c>
      <c r="I52" s="32">
        <v>0</v>
      </c>
      <c r="J52" s="32">
        <v>0</v>
      </c>
      <c r="K52" s="32">
        <v>60</v>
      </c>
      <c r="L52" s="32">
        <f t="shared" ref="L52:L66" si="13">E52/D52</f>
        <v>387.61904761904765</v>
      </c>
      <c r="M52" s="32">
        <f t="shared" si="1"/>
        <v>-77856.580329411765</v>
      </c>
      <c r="N52" s="36">
        <f t="shared" si="2"/>
        <v>-77856.580329411765</v>
      </c>
      <c r="O52" s="36" t="str">
        <f t="shared" si="3"/>
        <v>Exclude</v>
      </c>
      <c r="P52" s="36">
        <f t="shared" si="4"/>
        <v>10777386.048000002</v>
      </c>
      <c r="Q52" s="36">
        <f>SUM($P$2:P52)</f>
        <v>8649435816.9729996</v>
      </c>
      <c r="R52" s="36">
        <f t="shared" si="5"/>
        <v>10777386.048000002</v>
      </c>
      <c r="S52" s="36">
        <f>SUM($R$2:R52)</f>
        <v>8649435816.9729996</v>
      </c>
      <c r="T52" s="36">
        <f t="shared" si="6"/>
        <v>0</v>
      </c>
      <c r="U52" s="36">
        <f>SUM($T$2:T52)</f>
        <v>332461493.75549996</v>
      </c>
      <c r="V52" s="36">
        <f t="shared" si="7"/>
        <v>0</v>
      </c>
      <c r="W52" s="36">
        <f>SUM($V$2:V52)</f>
        <v>332461493.75549996</v>
      </c>
      <c r="X52" s="36">
        <f t="shared" si="8"/>
        <v>0</v>
      </c>
      <c r="Y52" s="36">
        <f t="shared" si="9"/>
        <v>0</v>
      </c>
      <c r="Z52" s="36">
        <f t="shared" si="10"/>
        <v>79440192</v>
      </c>
      <c r="AA52" s="36">
        <f t="shared" si="11"/>
        <v>79440192</v>
      </c>
      <c r="AB52" s="36">
        <f>SUM($X$2:X52)</f>
        <v>332953115.46199995</v>
      </c>
      <c r="AC52" s="36">
        <f>SUM($Y$2:Y52)</f>
        <v>332953115.46199995</v>
      </c>
      <c r="AD52" s="36">
        <f>SUM($Z$2:Z52)</f>
        <v>672437605.65400004</v>
      </c>
      <c r="AE52" s="36">
        <f>SUM($AA$2:AA52)</f>
        <v>672437605.65400004</v>
      </c>
    </row>
    <row r="53" spans="1:31" s="36" customFormat="1" thickBot="1" x14ac:dyDescent="0.65">
      <c r="A53" s="32" t="s">
        <v>49</v>
      </c>
      <c r="B53" s="32" t="s">
        <v>50</v>
      </c>
      <c r="C53" s="32">
        <v>52</v>
      </c>
      <c r="D53" s="32">
        <v>0.59199999999999997</v>
      </c>
      <c r="E53" s="32">
        <v>234.91</v>
      </c>
      <c r="F53" s="34">
        <v>1676971</v>
      </c>
      <c r="G53" s="35">
        <v>1</v>
      </c>
      <c r="H53" s="35">
        <v>1</v>
      </c>
      <c r="I53" s="32">
        <v>168.02</v>
      </c>
      <c r="J53" s="32">
        <v>12</v>
      </c>
      <c r="K53" s="32">
        <v>8</v>
      </c>
      <c r="L53" s="32">
        <f t="shared" si="13"/>
        <v>396.80743243243245</v>
      </c>
      <c r="M53" s="32">
        <f t="shared" si="1"/>
        <v>-2869363.1445686277</v>
      </c>
      <c r="N53" s="36">
        <f t="shared" si="2"/>
        <v>-2869363.1445686277</v>
      </c>
      <c r="O53" s="36" t="str">
        <f t="shared" si="3"/>
        <v>Exclude</v>
      </c>
      <c r="P53" s="36">
        <f t="shared" si="4"/>
        <v>393937257.61000001</v>
      </c>
      <c r="Q53" s="36">
        <f>SUM($P$2:P53)</f>
        <v>9043373074.5830002</v>
      </c>
      <c r="R53" s="36">
        <f t="shared" si="5"/>
        <v>393937257.61000001</v>
      </c>
      <c r="S53" s="36">
        <f>SUM($R$2:R53)</f>
        <v>9043373074.5830002</v>
      </c>
      <c r="T53" s="36">
        <f t="shared" si="6"/>
        <v>281764667.42000002</v>
      </c>
      <c r="U53" s="36">
        <f>SUM($T$2:T53)</f>
        <v>614226161.17549992</v>
      </c>
      <c r="V53" s="36">
        <f t="shared" si="7"/>
        <v>281764667.42000002</v>
      </c>
      <c r="W53" s="36">
        <f>SUM($V$2:V53)</f>
        <v>614226161.17549992</v>
      </c>
      <c r="X53" s="36">
        <f t="shared" si="8"/>
        <v>20123652</v>
      </c>
      <c r="Y53" s="36">
        <f t="shared" si="9"/>
        <v>20123652</v>
      </c>
      <c r="Z53" s="36">
        <f t="shared" si="10"/>
        <v>13415768</v>
      </c>
      <c r="AA53" s="36">
        <f t="shared" si="11"/>
        <v>13415768</v>
      </c>
      <c r="AB53" s="36">
        <f>SUM($X$2:X53)</f>
        <v>353076767.46199995</v>
      </c>
      <c r="AC53" s="36">
        <f>SUM($Y$2:Y53)</f>
        <v>353076767.46199995</v>
      </c>
      <c r="AD53" s="36">
        <f>SUM($Z$2:Z53)</f>
        <v>685853373.65400004</v>
      </c>
      <c r="AE53" s="36">
        <f>SUM($AA$2:AA53)</f>
        <v>685853373.65400004</v>
      </c>
    </row>
    <row r="54" spans="1:31" s="36" customFormat="1" thickBot="1" x14ac:dyDescent="0.65">
      <c r="A54" s="32" t="s">
        <v>63</v>
      </c>
      <c r="B54" s="32" t="s">
        <v>69</v>
      </c>
      <c r="C54" s="32">
        <v>53</v>
      </c>
      <c r="D54" s="32">
        <v>1.2190000000000001</v>
      </c>
      <c r="E54" s="32">
        <v>504.05</v>
      </c>
      <c r="F54" s="34">
        <v>18633011</v>
      </c>
      <c r="G54" s="35">
        <v>0.02</v>
      </c>
      <c r="H54" s="35">
        <v>1</v>
      </c>
      <c r="I54" s="32">
        <v>27.4</v>
      </c>
      <c r="J54" s="32">
        <v>56</v>
      </c>
      <c r="K54" s="32">
        <v>25</v>
      </c>
      <c r="L54" s="32">
        <f t="shared" si="13"/>
        <v>413.49466776045938</v>
      </c>
      <c r="M54" s="32">
        <f t="shared" si="1"/>
        <v>-1387289.7789866666</v>
      </c>
      <c r="N54" s="36">
        <f t="shared" si="2"/>
        <v>-1387289.7789866666</v>
      </c>
      <c r="O54" s="36" t="str">
        <f t="shared" si="3"/>
        <v>Exclude</v>
      </c>
      <c r="P54" s="36">
        <f t="shared" si="4"/>
        <v>187839383.89100003</v>
      </c>
      <c r="Q54" s="36">
        <f>SUM($P$2:P54)</f>
        <v>9231212458.4740009</v>
      </c>
      <c r="R54" s="36">
        <f t="shared" si="5"/>
        <v>187839383.89100003</v>
      </c>
      <c r="S54" s="36">
        <f>SUM($R$2:R54)</f>
        <v>9231212458.4740009</v>
      </c>
      <c r="T54" s="36">
        <f t="shared" si="6"/>
        <v>10210890.027999999</v>
      </c>
      <c r="U54" s="36">
        <f>SUM($T$2:T54)</f>
        <v>624437051.20349991</v>
      </c>
      <c r="V54" s="36">
        <f t="shared" si="7"/>
        <v>10210890.028000001</v>
      </c>
      <c r="W54" s="36">
        <f>SUM($V$2:V54)</f>
        <v>624437051.20349991</v>
      </c>
      <c r="X54" s="36">
        <f t="shared" si="8"/>
        <v>20868972.32</v>
      </c>
      <c r="Y54" s="36">
        <f t="shared" si="9"/>
        <v>20868972.32</v>
      </c>
      <c r="Z54" s="36">
        <f t="shared" si="10"/>
        <v>9316505.5</v>
      </c>
      <c r="AA54" s="36">
        <f t="shared" si="11"/>
        <v>9316505.5</v>
      </c>
      <c r="AB54" s="36">
        <f>SUM($X$2:X54)</f>
        <v>373945739.78199995</v>
      </c>
      <c r="AC54" s="36">
        <f>SUM($Y$2:Y54)</f>
        <v>373945739.78199995</v>
      </c>
      <c r="AD54" s="36">
        <f>SUM($Z$2:Z54)</f>
        <v>695169879.15400004</v>
      </c>
      <c r="AE54" s="36">
        <f>SUM($AA$2:AA54)</f>
        <v>695169879.15400004</v>
      </c>
    </row>
    <row r="55" spans="1:31" s="36" customFormat="1" thickBot="1" x14ac:dyDescent="0.65">
      <c r="A55" s="32" t="s">
        <v>58</v>
      </c>
      <c r="B55" s="32" t="s">
        <v>61</v>
      </c>
      <c r="C55" s="32">
        <v>54</v>
      </c>
      <c r="D55" s="32">
        <v>4.3140000000000001</v>
      </c>
      <c r="E55" s="32">
        <v>1789.1</v>
      </c>
      <c r="F55" s="34">
        <v>18633011</v>
      </c>
      <c r="G55" s="35">
        <v>0.06</v>
      </c>
      <c r="H55" s="35">
        <v>1</v>
      </c>
      <c r="I55" s="32">
        <v>0.04</v>
      </c>
      <c r="J55" s="32">
        <v>0</v>
      </c>
      <c r="K55" s="32">
        <v>60</v>
      </c>
      <c r="L55" s="32">
        <f t="shared" si="13"/>
        <v>414.71951784886414</v>
      </c>
      <c r="M55" s="32">
        <f t="shared" si="1"/>
        <v>-14786631.421054117</v>
      </c>
      <c r="N55" s="36">
        <f t="shared" si="2"/>
        <v>-14786631.421054117</v>
      </c>
      <c r="O55" s="36" t="str">
        <f t="shared" si="3"/>
        <v>Exclude</v>
      </c>
      <c r="P55" s="36">
        <f t="shared" si="4"/>
        <v>2000179198.8059998</v>
      </c>
      <c r="Q55" s="36">
        <f>SUM($P$2:P55)</f>
        <v>11231391657.280001</v>
      </c>
      <c r="R55" s="36">
        <f t="shared" si="5"/>
        <v>2000179198.8059998</v>
      </c>
      <c r="S55" s="36">
        <f>SUM($R$2:R55)</f>
        <v>11231391657.280001</v>
      </c>
      <c r="T55" s="36">
        <f t="shared" si="6"/>
        <v>44719.2264</v>
      </c>
      <c r="U55" s="36">
        <f>SUM($T$2:T55)</f>
        <v>624481770.42989993</v>
      </c>
      <c r="V55" s="36">
        <f t="shared" si="7"/>
        <v>44719.2264</v>
      </c>
      <c r="W55" s="36">
        <f>SUM($V$2:V55)</f>
        <v>624481770.42989993</v>
      </c>
      <c r="X55" s="36">
        <f t="shared" si="8"/>
        <v>0</v>
      </c>
      <c r="Y55" s="36">
        <f t="shared" si="9"/>
        <v>0</v>
      </c>
      <c r="Z55" s="36">
        <f t="shared" si="10"/>
        <v>67078839.599999994</v>
      </c>
      <c r="AA55" s="36">
        <f t="shared" si="11"/>
        <v>67078839.599999994</v>
      </c>
      <c r="AB55" s="36">
        <f>SUM($X$2:X55)</f>
        <v>373945739.78199995</v>
      </c>
      <c r="AC55" s="36">
        <f>SUM($Y$2:Y55)</f>
        <v>373945739.78199995</v>
      </c>
      <c r="AD55" s="36">
        <f>SUM($Z$2:Z55)</f>
        <v>762248718.75400007</v>
      </c>
      <c r="AE55" s="36">
        <f>SUM($AA$2:AA55)</f>
        <v>762248718.75400007</v>
      </c>
    </row>
    <row r="56" spans="1:31" s="36" customFormat="1" thickBot="1" x14ac:dyDescent="0.65">
      <c r="A56" s="32" t="s">
        <v>58</v>
      </c>
      <c r="B56" s="32" t="s">
        <v>62</v>
      </c>
      <c r="C56" s="32">
        <v>55</v>
      </c>
      <c r="D56" s="32">
        <v>0.876</v>
      </c>
      <c r="E56" s="32">
        <v>375.53</v>
      </c>
      <c r="F56" s="34">
        <v>18633011</v>
      </c>
      <c r="G56" s="35">
        <v>0.03</v>
      </c>
      <c r="H56" s="35">
        <v>1</v>
      </c>
      <c r="I56" s="32">
        <v>6.88</v>
      </c>
      <c r="J56" s="32">
        <v>0</v>
      </c>
      <c r="K56" s="32">
        <v>0</v>
      </c>
      <c r="L56" s="32">
        <f t="shared" si="13"/>
        <v>428.68721461187209</v>
      </c>
      <c r="M56" s="32">
        <f t="shared" si="1"/>
        <v>-1568340.5358699998</v>
      </c>
      <c r="N56" s="36">
        <f t="shared" si="2"/>
        <v>-1568340.5358699998</v>
      </c>
      <c r="O56" s="36" t="str">
        <f t="shared" si="3"/>
        <v>Exclude</v>
      </c>
      <c r="P56" s="36">
        <f t="shared" si="4"/>
        <v>209917638.62489998</v>
      </c>
      <c r="Q56" s="36">
        <f>SUM($P$2:P56)</f>
        <v>11441309295.904902</v>
      </c>
      <c r="R56" s="36">
        <f t="shared" si="5"/>
        <v>209917638.62489998</v>
      </c>
      <c r="S56" s="36">
        <f>SUM($R$2:R56)</f>
        <v>11441309295.904902</v>
      </c>
      <c r="T56" s="36">
        <f t="shared" si="6"/>
        <v>3845853.4703999995</v>
      </c>
      <c r="U56" s="36">
        <f>SUM($T$2:T56)</f>
        <v>628327623.90029991</v>
      </c>
      <c r="V56" s="36">
        <f t="shared" si="7"/>
        <v>3845853.4703999995</v>
      </c>
      <c r="W56" s="36">
        <f>SUM($V$2:V56)</f>
        <v>628327623.90029991</v>
      </c>
      <c r="X56" s="36">
        <f t="shared" si="8"/>
        <v>0</v>
      </c>
      <c r="Y56" s="36">
        <f t="shared" si="9"/>
        <v>0</v>
      </c>
      <c r="Z56" s="36">
        <f t="shared" si="10"/>
        <v>0</v>
      </c>
      <c r="AA56" s="36">
        <f t="shared" si="11"/>
        <v>0</v>
      </c>
      <c r="AB56" s="36">
        <f>SUM($X$2:X56)</f>
        <v>373945739.78199995</v>
      </c>
      <c r="AC56" s="36">
        <f>SUM($Y$2:Y56)</f>
        <v>373945739.78199995</v>
      </c>
      <c r="AD56" s="36">
        <f>SUM($Z$2:Z56)</f>
        <v>762248718.75400007</v>
      </c>
      <c r="AE56" s="36">
        <f>SUM($AA$2:AA56)</f>
        <v>762248718.75400007</v>
      </c>
    </row>
    <row r="57" spans="1:31" s="36" customFormat="1" thickBot="1" x14ac:dyDescent="0.65">
      <c r="A57" s="32" t="s">
        <v>7</v>
      </c>
      <c r="B57" s="32" t="s">
        <v>18</v>
      </c>
      <c r="C57" s="32">
        <v>56</v>
      </c>
      <c r="D57" s="32">
        <v>6.0999999999999999E-2</v>
      </c>
      <c r="E57" s="32">
        <v>32.369999999999997</v>
      </c>
      <c r="F57" s="34">
        <v>1007295</v>
      </c>
      <c r="G57" s="35">
        <v>0</v>
      </c>
      <c r="H57" s="35">
        <v>1</v>
      </c>
      <c r="I57" s="32">
        <v>1.38</v>
      </c>
      <c r="J57" s="32">
        <v>21.75</v>
      </c>
      <c r="K57" s="32">
        <v>40</v>
      </c>
      <c r="L57" s="32">
        <f t="shared" si="13"/>
        <v>530.65573770491801</v>
      </c>
      <c r="M57" s="32">
        <f t="shared" si="1"/>
        <v>0</v>
      </c>
      <c r="N57" s="36">
        <f t="shared" si="2"/>
        <v>0</v>
      </c>
      <c r="O57" s="36" t="str">
        <f t="shared" si="3"/>
        <v>Exclude</v>
      </c>
      <c r="P57" s="36">
        <f t="shared" si="4"/>
        <v>0</v>
      </c>
      <c r="Q57" s="36">
        <f>SUM($P$2:P57)</f>
        <v>11441309295.904902</v>
      </c>
      <c r="R57" s="36">
        <f t="shared" si="5"/>
        <v>0</v>
      </c>
      <c r="S57" s="36">
        <f>SUM($R$2:R57)</f>
        <v>11441309295.904902</v>
      </c>
      <c r="T57" s="36">
        <f t="shared" si="6"/>
        <v>0</v>
      </c>
      <c r="U57" s="36">
        <f>SUM($T$2:T57)</f>
        <v>628327623.90029991</v>
      </c>
      <c r="V57" s="36">
        <f t="shared" si="7"/>
        <v>0</v>
      </c>
      <c r="W57" s="36">
        <f>SUM($V$2:V57)</f>
        <v>628327623.90029991</v>
      </c>
      <c r="X57" s="36">
        <f t="shared" si="8"/>
        <v>0</v>
      </c>
      <c r="Y57" s="36">
        <f t="shared" si="9"/>
        <v>0</v>
      </c>
      <c r="Z57" s="36">
        <f t="shared" si="10"/>
        <v>0</v>
      </c>
      <c r="AA57" s="36">
        <f t="shared" si="11"/>
        <v>0</v>
      </c>
      <c r="AB57" s="36">
        <f>SUM($X$2:X57)</f>
        <v>373945739.78199995</v>
      </c>
      <c r="AC57" s="36">
        <f>SUM($Y$2:Y57)</f>
        <v>373945739.78199995</v>
      </c>
      <c r="AD57" s="36">
        <f>SUM($Z$2:Z57)</f>
        <v>762248718.75400007</v>
      </c>
      <c r="AE57" s="36">
        <f>SUM($AA$2:AA57)</f>
        <v>762248718.75400007</v>
      </c>
    </row>
    <row r="58" spans="1:31" s="36" customFormat="1" thickBot="1" x14ac:dyDescent="0.65">
      <c r="A58" s="32" t="s">
        <v>63</v>
      </c>
      <c r="B58" s="32" t="s">
        <v>68</v>
      </c>
      <c r="C58" s="32">
        <v>57</v>
      </c>
      <c r="D58" s="32">
        <v>1E-3</v>
      </c>
      <c r="E58" s="32">
        <v>0.55000000000000004</v>
      </c>
      <c r="F58" s="34">
        <v>1241253</v>
      </c>
      <c r="G58" s="35">
        <v>0</v>
      </c>
      <c r="H58" s="35">
        <v>1</v>
      </c>
      <c r="I58" s="32">
        <v>437.51</v>
      </c>
      <c r="J58" s="32">
        <v>362</v>
      </c>
      <c r="K58" s="32">
        <v>172</v>
      </c>
      <c r="L58" s="32">
        <f t="shared" si="13"/>
        <v>550</v>
      </c>
      <c r="M58" s="32">
        <f t="shared" si="1"/>
        <v>0</v>
      </c>
      <c r="N58" s="36">
        <f t="shared" si="2"/>
        <v>0</v>
      </c>
      <c r="O58" s="36" t="str">
        <f t="shared" si="3"/>
        <v>Exclude</v>
      </c>
      <c r="P58" s="36">
        <f t="shared" si="4"/>
        <v>0</v>
      </c>
      <c r="Q58" s="36">
        <f>SUM($P$2:P58)</f>
        <v>11441309295.904902</v>
      </c>
      <c r="R58" s="36">
        <f t="shared" si="5"/>
        <v>0</v>
      </c>
      <c r="S58" s="36">
        <f>SUM($R$2:R58)</f>
        <v>11441309295.904902</v>
      </c>
      <c r="T58" s="36">
        <f t="shared" si="6"/>
        <v>0</v>
      </c>
      <c r="U58" s="36">
        <f>SUM($T$2:T58)</f>
        <v>628327623.90029991</v>
      </c>
      <c r="V58" s="36">
        <f t="shared" si="7"/>
        <v>0</v>
      </c>
      <c r="W58" s="36">
        <f>SUM($V$2:V58)</f>
        <v>628327623.90029991</v>
      </c>
      <c r="X58" s="36">
        <f t="shared" si="8"/>
        <v>0</v>
      </c>
      <c r="Y58" s="36">
        <f t="shared" si="9"/>
        <v>0</v>
      </c>
      <c r="Z58" s="36">
        <f t="shared" si="10"/>
        <v>0</v>
      </c>
      <c r="AA58" s="36">
        <f t="shared" si="11"/>
        <v>0</v>
      </c>
      <c r="AB58" s="36">
        <f>SUM($X$2:X58)</f>
        <v>373945739.78199995</v>
      </c>
      <c r="AC58" s="36">
        <f>SUM($Y$2:Y58)</f>
        <v>373945739.78199995</v>
      </c>
      <c r="AD58" s="36">
        <f>SUM($Z$2:Z58)</f>
        <v>762248718.75400007</v>
      </c>
      <c r="AE58" s="36">
        <f>SUM($AA$2:AA58)</f>
        <v>762248718.75400007</v>
      </c>
    </row>
    <row r="59" spans="1:31" s="36" customFormat="1" thickBot="1" x14ac:dyDescent="0.65">
      <c r="A59" s="32" t="s">
        <v>7</v>
      </c>
      <c r="B59" s="32" t="s">
        <v>19</v>
      </c>
      <c r="C59" s="32">
        <v>58</v>
      </c>
      <c r="D59" s="32">
        <v>5.0999999999999997E-2</v>
      </c>
      <c r="E59" s="32">
        <v>31.95</v>
      </c>
      <c r="F59" s="34">
        <v>1007295</v>
      </c>
      <c r="G59" s="35">
        <v>0</v>
      </c>
      <c r="H59" s="35">
        <v>1</v>
      </c>
      <c r="I59" s="32">
        <v>17.12</v>
      </c>
      <c r="J59" s="32">
        <v>34.75</v>
      </c>
      <c r="K59" s="32">
        <v>40</v>
      </c>
      <c r="L59" s="32">
        <f t="shared" si="13"/>
        <v>626.47058823529414</v>
      </c>
      <c r="M59" s="32">
        <f t="shared" si="1"/>
        <v>0</v>
      </c>
      <c r="N59" s="36">
        <f t="shared" si="2"/>
        <v>0</v>
      </c>
      <c r="O59" s="36" t="str">
        <f t="shared" si="3"/>
        <v>Exclude</v>
      </c>
      <c r="P59" s="36">
        <f t="shared" si="4"/>
        <v>0</v>
      </c>
      <c r="Q59" s="36">
        <f>SUM($P$2:P59)</f>
        <v>11441309295.904902</v>
      </c>
      <c r="R59" s="36">
        <f t="shared" si="5"/>
        <v>0</v>
      </c>
      <c r="S59" s="36">
        <f>SUM($R$2:R59)</f>
        <v>11441309295.904902</v>
      </c>
      <c r="T59" s="36">
        <f t="shared" si="6"/>
        <v>0</v>
      </c>
      <c r="U59" s="36">
        <f>SUM($T$2:T59)</f>
        <v>628327623.90029991</v>
      </c>
      <c r="V59" s="36">
        <f t="shared" si="7"/>
        <v>0</v>
      </c>
      <c r="W59" s="36">
        <f>SUM($V$2:V59)</f>
        <v>628327623.90029991</v>
      </c>
      <c r="X59" s="36">
        <f t="shared" si="8"/>
        <v>0</v>
      </c>
      <c r="Y59" s="36">
        <f t="shared" si="9"/>
        <v>0</v>
      </c>
      <c r="Z59" s="36">
        <f t="shared" si="10"/>
        <v>0</v>
      </c>
      <c r="AA59" s="36">
        <f t="shared" si="11"/>
        <v>0</v>
      </c>
      <c r="AB59" s="36">
        <f>SUM($X$2:X59)</f>
        <v>373945739.78199995</v>
      </c>
      <c r="AC59" s="36">
        <f>SUM($Y$2:Y59)</f>
        <v>373945739.78199995</v>
      </c>
      <c r="AD59" s="36">
        <f>SUM($Z$2:Z59)</f>
        <v>762248718.75400007</v>
      </c>
      <c r="AE59" s="36">
        <f>SUM($AA$2:AA59)</f>
        <v>762248718.75400007</v>
      </c>
    </row>
    <row r="60" spans="1:31" s="36" customFormat="1" thickBot="1" x14ac:dyDescent="0.65">
      <c r="A60" s="32" t="s">
        <v>49</v>
      </c>
      <c r="B60" s="32" t="s">
        <v>56</v>
      </c>
      <c r="C60" s="32">
        <v>59</v>
      </c>
      <c r="D60" s="32">
        <v>0.76700000000000002</v>
      </c>
      <c r="E60" s="32">
        <v>483.67</v>
      </c>
      <c r="F60" s="34">
        <v>13792</v>
      </c>
      <c r="G60" s="35">
        <v>1</v>
      </c>
      <c r="H60" s="35">
        <v>1</v>
      </c>
      <c r="I60" s="32">
        <v>232.94</v>
      </c>
      <c r="J60" s="32">
        <v>0</v>
      </c>
      <c r="K60" s="32">
        <v>10</v>
      </c>
      <c r="L60" s="32">
        <f t="shared" si="13"/>
        <v>630.59973924380699</v>
      </c>
      <c r="M60" s="32">
        <f t="shared" si="1"/>
        <v>-54821.306980392161</v>
      </c>
      <c r="N60" s="36">
        <f t="shared" si="2"/>
        <v>-54821.306980392161</v>
      </c>
      <c r="O60" s="36" t="str">
        <f t="shared" si="3"/>
        <v>Exclude</v>
      </c>
      <c r="P60" s="36">
        <f t="shared" si="4"/>
        <v>6670776.6400000006</v>
      </c>
      <c r="Q60" s="36">
        <f>SUM($P$2:P60)</f>
        <v>11447980072.544901</v>
      </c>
      <c r="R60" s="36">
        <f t="shared" si="5"/>
        <v>6670776.6400000006</v>
      </c>
      <c r="S60" s="36">
        <f>SUM($R$2:R60)</f>
        <v>11447980072.544901</v>
      </c>
      <c r="T60" s="36">
        <f t="shared" si="6"/>
        <v>3212708.48</v>
      </c>
      <c r="U60" s="36">
        <f>SUM($T$2:T60)</f>
        <v>631540332.38029993</v>
      </c>
      <c r="V60" s="36">
        <f t="shared" si="7"/>
        <v>3212708.48</v>
      </c>
      <c r="W60" s="36">
        <f>SUM($V$2:V60)</f>
        <v>631540332.38029993</v>
      </c>
      <c r="X60" s="36">
        <f t="shared" si="8"/>
        <v>0</v>
      </c>
      <c r="Y60" s="36">
        <f t="shared" si="9"/>
        <v>0</v>
      </c>
      <c r="Z60" s="36">
        <f t="shared" si="10"/>
        <v>137920</v>
      </c>
      <c r="AA60" s="36">
        <f t="shared" si="11"/>
        <v>137920</v>
      </c>
      <c r="AB60" s="36">
        <f>SUM($X$2:X60)</f>
        <v>373945739.78199995</v>
      </c>
      <c r="AC60" s="36">
        <f>SUM($Y$2:Y60)</f>
        <v>373945739.78199995</v>
      </c>
      <c r="AD60" s="36">
        <f>SUM($Z$2:Z60)</f>
        <v>762386638.75400007</v>
      </c>
      <c r="AE60" s="36">
        <f>SUM($AA$2:AA60)</f>
        <v>762386638.75400007</v>
      </c>
    </row>
    <row r="61" spans="1:31" s="36" customFormat="1" thickBot="1" x14ac:dyDescent="0.65">
      <c r="A61" s="32" t="s">
        <v>58</v>
      </c>
      <c r="B61" s="32" t="s">
        <v>60</v>
      </c>
      <c r="C61" s="32">
        <v>60</v>
      </c>
      <c r="D61" s="32">
        <v>0.12</v>
      </c>
      <c r="E61" s="32">
        <v>79.599999999999994</v>
      </c>
      <c r="F61" s="34">
        <v>18633011</v>
      </c>
      <c r="G61" s="35">
        <v>0.03</v>
      </c>
      <c r="H61" s="35">
        <v>1</v>
      </c>
      <c r="I61" s="32">
        <v>7.95</v>
      </c>
      <c r="J61" s="32">
        <v>0</v>
      </c>
      <c r="K61" s="32">
        <v>0</v>
      </c>
      <c r="L61" s="32">
        <f t="shared" si="13"/>
        <v>663.33333333333326</v>
      </c>
      <c r="M61" s="32">
        <f t="shared" si="1"/>
        <v>-369152.82969411759</v>
      </c>
      <c r="N61" s="36">
        <f t="shared" si="2"/>
        <v>-369152.82969411759</v>
      </c>
      <c r="O61" s="36" t="str">
        <f t="shared" si="3"/>
        <v>Exclude</v>
      </c>
      <c r="P61" s="36">
        <f t="shared" si="4"/>
        <v>44495630.267999992</v>
      </c>
      <c r="Q61" s="36">
        <f>SUM($P$2:P61)</f>
        <v>11492475702.812901</v>
      </c>
      <c r="R61" s="36">
        <f t="shared" si="5"/>
        <v>44495630.267999992</v>
      </c>
      <c r="S61" s="36">
        <f>SUM($R$2:R61)</f>
        <v>11492475702.812901</v>
      </c>
      <c r="T61" s="36">
        <f t="shared" si="6"/>
        <v>4443973.1235000007</v>
      </c>
      <c r="U61" s="36">
        <f>SUM($T$2:T61)</f>
        <v>635984305.50379992</v>
      </c>
      <c r="V61" s="36">
        <f t="shared" si="7"/>
        <v>4443973.1234999998</v>
      </c>
      <c r="W61" s="36">
        <f>SUM($V$2:V61)</f>
        <v>635984305.50379992</v>
      </c>
      <c r="X61" s="36">
        <f t="shared" si="8"/>
        <v>0</v>
      </c>
      <c r="Y61" s="36">
        <f t="shared" si="9"/>
        <v>0</v>
      </c>
      <c r="Z61" s="36">
        <f t="shared" si="10"/>
        <v>0</v>
      </c>
      <c r="AA61" s="36">
        <f t="shared" si="11"/>
        <v>0</v>
      </c>
      <c r="AB61" s="36">
        <f>SUM($X$2:X61)</f>
        <v>373945739.78199995</v>
      </c>
      <c r="AC61" s="36">
        <f>SUM($Y$2:Y61)</f>
        <v>373945739.78199995</v>
      </c>
      <c r="AD61" s="36">
        <f>SUM($Z$2:Z61)</f>
        <v>762386638.75400007</v>
      </c>
      <c r="AE61" s="36">
        <f>SUM($AA$2:AA61)</f>
        <v>762386638.75400007</v>
      </c>
    </row>
    <row r="62" spans="1:31" s="36" customFormat="1" thickBot="1" x14ac:dyDescent="0.65">
      <c r="A62" s="32" t="s">
        <v>35</v>
      </c>
      <c r="B62" s="32" t="s">
        <v>42</v>
      </c>
      <c r="C62" s="32">
        <v>61</v>
      </c>
      <c r="D62" s="32">
        <v>1E-3</v>
      </c>
      <c r="E62" s="32">
        <v>1.1299999999999999</v>
      </c>
      <c r="F62" s="34">
        <v>516770</v>
      </c>
      <c r="G62" s="35">
        <v>1</v>
      </c>
      <c r="H62" s="35">
        <v>1</v>
      </c>
      <c r="I62" s="32">
        <v>0.59</v>
      </c>
      <c r="J62" s="32">
        <v>0</v>
      </c>
      <c r="K62" s="32">
        <v>1</v>
      </c>
      <c r="L62" s="32">
        <f t="shared" si="13"/>
        <v>1129.9999999999998</v>
      </c>
      <c r="M62" s="32">
        <f t="shared" si="1"/>
        <v>-5208.2309803921562</v>
      </c>
      <c r="N62" s="36">
        <f t="shared" si="2"/>
        <v>-5208.2309803921562</v>
      </c>
      <c r="O62" s="36" t="str">
        <f t="shared" si="3"/>
        <v>Exclude</v>
      </c>
      <c r="P62" s="36">
        <f t="shared" si="4"/>
        <v>583950.1</v>
      </c>
      <c r="Q62" s="36">
        <f>SUM($P$2:P62)</f>
        <v>11493059652.912901</v>
      </c>
      <c r="R62" s="36">
        <f t="shared" si="5"/>
        <v>583950.1</v>
      </c>
      <c r="S62" s="36">
        <f>SUM($R$2:R62)</f>
        <v>11493059652.912901</v>
      </c>
      <c r="T62" s="36">
        <f t="shared" si="6"/>
        <v>304894.3</v>
      </c>
      <c r="U62" s="36">
        <f>SUM($T$2:T62)</f>
        <v>636289199.80379987</v>
      </c>
      <c r="V62" s="36">
        <f t="shared" si="7"/>
        <v>304894.3</v>
      </c>
      <c r="W62" s="36">
        <f>SUM($V$2:V62)</f>
        <v>636289199.80379987</v>
      </c>
      <c r="X62" s="36">
        <f t="shared" si="8"/>
        <v>0</v>
      </c>
      <c r="Y62" s="36">
        <f t="shared" si="9"/>
        <v>0</v>
      </c>
      <c r="Z62" s="36">
        <f t="shared" si="10"/>
        <v>516770</v>
      </c>
      <c r="AA62" s="36">
        <f t="shared" si="11"/>
        <v>516770</v>
      </c>
      <c r="AB62" s="36">
        <f>SUM($X$2:X62)</f>
        <v>373945739.78199995</v>
      </c>
      <c r="AC62" s="36">
        <f>SUM($Y$2:Y62)</f>
        <v>373945739.78199995</v>
      </c>
      <c r="AD62" s="36">
        <f>SUM($Z$2:Z62)</f>
        <v>762903408.75400007</v>
      </c>
      <c r="AE62" s="36">
        <f>SUM($AA$2:AA62)</f>
        <v>762903408.75400007</v>
      </c>
    </row>
    <row r="63" spans="1:31" s="36" customFormat="1" thickBot="1" x14ac:dyDescent="0.65">
      <c r="A63" s="32" t="s">
        <v>35</v>
      </c>
      <c r="B63" s="32" t="s">
        <v>39</v>
      </c>
      <c r="C63" s="32">
        <v>62</v>
      </c>
      <c r="D63" s="32">
        <v>2E-3</v>
      </c>
      <c r="E63" s="32">
        <v>2.76</v>
      </c>
      <c r="F63" s="34">
        <v>7633176</v>
      </c>
      <c r="G63" s="35">
        <v>1</v>
      </c>
      <c r="H63" s="35">
        <v>1</v>
      </c>
      <c r="I63" s="32">
        <v>2.98</v>
      </c>
      <c r="J63" s="32">
        <v>0</v>
      </c>
      <c r="K63" s="32">
        <v>1</v>
      </c>
      <c r="L63" s="32">
        <f t="shared" si="13"/>
        <v>1379.9999999999998</v>
      </c>
      <c r="M63" s="32">
        <f t="shared" si="1"/>
        <v>-191278.4103529412</v>
      </c>
      <c r="N63" s="36">
        <f t="shared" si="2"/>
        <v>-191278.4103529412</v>
      </c>
      <c r="O63" s="36" t="str">
        <f t="shared" si="3"/>
        <v>Exclude</v>
      </c>
      <c r="P63" s="36">
        <f t="shared" si="4"/>
        <v>21067565.759999998</v>
      </c>
      <c r="Q63" s="36">
        <f>SUM($P$2:P63)</f>
        <v>11514127218.672901</v>
      </c>
      <c r="R63" s="36">
        <f t="shared" si="5"/>
        <v>21067565.759999998</v>
      </c>
      <c r="S63" s="36">
        <f>SUM($R$2:R63)</f>
        <v>11514127218.672901</v>
      </c>
      <c r="T63" s="36">
        <f t="shared" si="6"/>
        <v>22746864.48</v>
      </c>
      <c r="U63" s="36">
        <f>SUM($T$2:T63)</f>
        <v>659036064.28379989</v>
      </c>
      <c r="V63" s="36">
        <f t="shared" si="7"/>
        <v>22746864.48</v>
      </c>
      <c r="W63" s="36">
        <f>SUM($V$2:V63)</f>
        <v>659036064.28379989</v>
      </c>
      <c r="X63" s="36">
        <f t="shared" si="8"/>
        <v>0</v>
      </c>
      <c r="Y63" s="36">
        <f t="shared" si="9"/>
        <v>0</v>
      </c>
      <c r="Z63" s="36">
        <f t="shared" si="10"/>
        <v>7633176</v>
      </c>
      <c r="AA63" s="36">
        <f t="shared" si="11"/>
        <v>7633176</v>
      </c>
      <c r="AB63" s="36">
        <f>SUM($X$2:X63)</f>
        <v>373945739.78199995</v>
      </c>
      <c r="AC63" s="36">
        <f>SUM($Y$2:Y63)</f>
        <v>373945739.78199995</v>
      </c>
      <c r="AD63" s="36">
        <f>SUM($Z$2:Z63)</f>
        <v>770536584.75400007</v>
      </c>
      <c r="AE63" s="36">
        <f>SUM($AA$2:AA63)</f>
        <v>770536584.75400007</v>
      </c>
    </row>
    <row r="64" spans="1:31" s="36" customFormat="1" thickBot="1" x14ac:dyDescent="0.65">
      <c r="A64" s="32" t="s">
        <v>49</v>
      </c>
      <c r="B64" s="32" t="s">
        <v>51</v>
      </c>
      <c r="C64" s="32">
        <v>63</v>
      </c>
      <c r="D64" s="32">
        <v>3.5259999999999998</v>
      </c>
      <c r="E64" s="32">
        <v>8316.14</v>
      </c>
      <c r="F64" s="34">
        <v>1676971</v>
      </c>
      <c r="G64" s="35">
        <v>1</v>
      </c>
      <c r="H64" s="35">
        <v>1</v>
      </c>
      <c r="I64" s="32">
        <v>39.6</v>
      </c>
      <c r="J64" s="32">
        <v>0</v>
      </c>
      <c r="K64" s="32">
        <v>0</v>
      </c>
      <c r="L64" s="32">
        <f t="shared" si="13"/>
        <v>2358.5195689166194</v>
      </c>
      <c r="M64" s="32">
        <f t="shared" si="1"/>
        <v>-130811761.15537256</v>
      </c>
      <c r="N64" s="36">
        <f t="shared" si="2"/>
        <v>-130811761.15537256</v>
      </c>
      <c r="O64" s="36" t="str">
        <f t="shared" si="3"/>
        <v>Exclude</v>
      </c>
      <c r="P64" s="36">
        <f t="shared" si="4"/>
        <v>13945925611.939999</v>
      </c>
      <c r="Q64" s="36">
        <f>SUM($P$2:P64)</f>
        <v>25460052830.6129</v>
      </c>
      <c r="R64" s="36">
        <f t="shared" si="5"/>
        <v>13945925611.939999</v>
      </c>
      <c r="S64" s="36">
        <f>SUM($R$2:R64)</f>
        <v>25460052830.6129</v>
      </c>
      <c r="T64" s="36">
        <f t="shared" si="6"/>
        <v>66408051.600000001</v>
      </c>
      <c r="U64" s="36">
        <f>SUM($T$2:T64)</f>
        <v>725444115.88379991</v>
      </c>
      <c r="V64" s="36">
        <f t="shared" si="7"/>
        <v>66408051.600000001</v>
      </c>
      <c r="W64" s="36">
        <f>SUM($V$2:V64)</f>
        <v>725444115.88379991</v>
      </c>
      <c r="X64" s="36">
        <f t="shared" si="8"/>
        <v>0</v>
      </c>
      <c r="Y64" s="36">
        <f t="shared" si="9"/>
        <v>0</v>
      </c>
      <c r="Z64" s="36">
        <f t="shared" si="10"/>
        <v>0</v>
      </c>
      <c r="AA64" s="36">
        <f t="shared" si="11"/>
        <v>0</v>
      </c>
      <c r="AB64" s="36">
        <f>SUM($X$2:X64)</f>
        <v>373945739.78199995</v>
      </c>
      <c r="AC64" s="36">
        <f>SUM($Y$2:Y64)</f>
        <v>373945739.78199995</v>
      </c>
      <c r="AD64" s="36">
        <f>SUM($Z$2:Z64)</f>
        <v>770536584.75400007</v>
      </c>
      <c r="AE64" s="36">
        <f>SUM($AA$2:AA64)</f>
        <v>770536584.75400007</v>
      </c>
    </row>
    <row r="65" spans="1:31" thickBot="1" x14ac:dyDescent="0.65">
      <c r="A65" s="32" t="s">
        <v>63</v>
      </c>
      <c r="B65" s="32" t="s">
        <v>64</v>
      </c>
      <c r="C65" s="32">
        <v>64</v>
      </c>
      <c r="D65" s="32">
        <v>0.38900000000000001</v>
      </c>
      <c r="E65" s="32">
        <v>8257.81</v>
      </c>
      <c r="F65" s="34">
        <v>5145365</v>
      </c>
      <c r="G65" s="35">
        <v>0</v>
      </c>
      <c r="H65" s="35">
        <v>1</v>
      </c>
      <c r="I65" s="32">
        <v>259.27999999999997</v>
      </c>
      <c r="J65" s="32">
        <v>362</v>
      </c>
      <c r="K65" s="32">
        <v>172</v>
      </c>
      <c r="L65" s="32">
        <f t="shared" si="13"/>
        <v>21228.303341902312</v>
      </c>
      <c r="M65" s="32">
        <f t="shared" si="1"/>
        <v>0</v>
      </c>
      <c r="N65" s="36">
        <f t="shared" si="2"/>
        <v>0</v>
      </c>
      <c r="O65" s="36" t="str">
        <f t="shared" si="3"/>
        <v>Exclude</v>
      </c>
      <c r="P65" s="36">
        <f t="shared" si="4"/>
        <v>0</v>
      </c>
      <c r="Q65" s="36">
        <f>SUM($P$2:P65)</f>
        <v>25460052830.6129</v>
      </c>
      <c r="R65" s="36">
        <f t="shared" si="5"/>
        <v>0</v>
      </c>
      <c r="S65" s="36">
        <f>SUM($R$2:R65)</f>
        <v>25460052830.6129</v>
      </c>
      <c r="T65" s="36">
        <f t="shared" si="6"/>
        <v>0</v>
      </c>
      <c r="U65" s="36">
        <f>SUM($T$2:T65)</f>
        <v>725444115.88379991</v>
      </c>
      <c r="V65" s="36">
        <f t="shared" si="7"/>
        <v>0</v>
      </c>
      <c r="W65" s="36">
        <f>SUM($V$2:V65)</f>
        <v>725444115.88379991</v>
      </c>
      <c r="X65" s="36">
        <f t="shared" si="8"/>
        <v>0</v>
      </c>
      <c r="Y65" s="36">
        <f t="shared" si="9"/>
        <v>0</v>
      </c>
      <c r="Z65" s="36">
        <f t="shared" si="10"/>
        <v>0</v>
      </c>
      <c r="AA65" s="36">
        <f t="shared" si="11"/>
        <v>0</v>
      </c>
      <c r="AB65" s="36">
        <f>SUM($X$2:X65)</f>
        <v>373945739.78199995</v>
      </c>
      <c r="AC65" s="36">
        <f>SUM($Y$2:Y65)</f>
        <v>373945739.78199995</v>
      </c>
      <c r="AD65" s="36">
        <f>SUM($Z$2:Z65)</f>
        <v>770536584.75400007</v>
      </c>
      <c r="AE65" s="36">
        <f>SUM($AA$2:AA65)</f>
        <v>770536584.75400007</v>
      </c>
    </row>
    <row r="66" spans="1:31" thickBot="1" x14ac:dyDescent="0.65">
      <c r="A66" s="32" t="s">
        <v>22</v>
      </c>
      <c r="B66" s="32" t="s">
        <v>27</v>
      </c>
      <c r="C66" s="32">
        <v>65</v>
      </c>
      <c r="D66" s="32">
        <v>1.2E-2</v>
      </c>
      <c r="E66" s="32">
        <v>297.24</v>
      </c>
      <c r="F66" s="34">
        <v>2583848</v>
      </c>
      <c r="G66" s="35">
        <v>1</v>
      </c>
      <c r="H66" s="35">
        <v>1</v>
      </c>
      <c r="I66" s="32">
        <v>46.21</v>
      </c>
      <c r="J66" s="32">
        <v>0</v>
      </c>
      <c r="K66" s="32">
        <v>0</v>
      </c>
      <c r="L66" s="32">
        <f t="shared" si="13"/>
        <v>24770</v>
      </c>
      <c r="M66" s="32">
        <f t="shared" ref="M66:M98" si="14">(D66-E66/102)*F66*G66</f>
        <v>-7498630.878117647</v>
      </c>
      <c r="N66" s="36">
        <f t="shared" ref="N66:N98" si="15">(D66-E66/102)*F66*G66*H66</f>
        <v>-7498630.878117647</v>
      </c>
      <c r="O66" s="36" t="str">
        <f t="shared" ref="O66:O98" si="16">IF(L66&lt;102, "Include", "Exclude")</f>
        <v>Exclude</v>
      </c>
      <c r="P66" s="36">
        <f t="shared" ref="P66:P98" si="17">E66*F66*G66</f>
        <v>768022979.51999998</v>
      </c>
      <c r="Q66" s="36">
        <f>SUM($P$2:P66)</f>
        <v>26228075810.1329</v>
      </c>
      <c r="R66" s="36">
        <f t="shared" ref="R66:R98" si="18">E66*F66*G66*H66</f>
        <v>768022979.51999998</v>
      </c>
      <c r="S66" s="36">
        <f>SUM($R$2:R66)</f>
        <v>26228075810.1329</v>
      </c>
      <c r="T66" s="36">
        <f t="shared" ref="T66:T98" si="19">I66*F66*G66</f>
        <v>119399616.08</v>
      </c>
      <c r="U66" s="36">
        <f>SUM($T$2:T66)</f>
        <v>844843731.96379995</v>
      </c>
      <c r="V66" s="36">
        <f t="shared" ref="V66:V98" si="20">F66*G66*H66*I66</f>
        <v>119399616.08</v>
      </c>
      <c r="W66" s="36">
        <f>SUM($V$2:V66)</f>
        <v>844843731.96379995</v>
      </c>
      <c r="X66" s="36">
        <f t="shared" ref="X66:X98" si="21">F66*G66*J66</f>
        <v>0</v>
      </c>
      <c r="Y66" s="36">
        <f t="shared" ref="Y66:Y98" si="22">F66*G66*H66*J66</f>
        <v>0</v>
      </c>
      <c r="Z66" s="36">
        <f t="shared" ref="Z66:Z98" si="23">F66*G66*K66</f>
        <v>0</v>
      </c>
      <c r="AA66" s="36">
        <f t="shared" ref="AA66:AA98" si="24">F66*G66*H66*K66</f>
        <v>0</v>
      </c>
      <c r="AB66" s="36">
        <f>SUM($X$2:X66)</f>
        <v>373945739.78199995</v>
      </c>
      <c r="AC66" s="36">
        <f>SUM($Y$2:Y66)</f>
        <v>373945739.78199995</v>
      </c>
      <c r="AD66" s="36">
        <f>SUM($Z$2:Z66)</f>
        <v>770536584.75400007</v>
      </c>
      <c r="AE66" s="36">
        <f>SUM($AA$2:AA66)</f>
        <v>770536584.75400007</v>
      </c>
    </row>
    <row r="69" spans="1:31" thickBot="1" x14ac:dyDescent="0.65">
      <c r="F69" s="47">
        <f>AVERAGE(F59:F66)</f>
        <v>4651278.5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Sheet4</vt:lpstr>
      <vt:lpstr>Sheet3</vt:lpstr>
      <vt:lpstr>Sheet2</vt:lpstr>
      <vt:lpstr>Sheet1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Ishana Atkinson</dc:creator>
  <cp:lastModifiedBy>Ishana Atkinson</cp:lastModifiedBy>
  <dcterms:created xsi:type="dcterms:W3CDTF">2022-04-06T10:05:06Z</dcterms:created>
  <dcterms:modified xsi:type="dcterms:W3CDTF">2022-04-14T15:31:14Z</dcterms:modified>
</cp:coreProperties>
</file>