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evo\Desktop\Academics\CAE\CAE_Assignment 4\"/>
    </mc:Choice>
  </mc:AlternateContent>
  <xr:revisionPtr revIDLastSave="0" documentId="8_{C1F39701-AFBA-405E-86ED-FB23CCE02B77}" xr6:coauthVersionLast="45" xr6:coauthVersionMax="45" xr10:uidLastSave="{00000000-0000-0000-0000-000000000000}"/>
  <bookViews>
    <workbookView xWindow="-108" yWindow="-108" windowWidth="23256" windowHeight="13176" xr2:uid="{4BF0B4C2-B4D3-46B1-B6EB-6C84E9313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R123" i="1"/>
  <c r="E94" i="1" l="1"/>
  <c r="E80" i="1"/>
  <c r="E95" i="1" s="1"/>
  <c r="E60" i="1"/>
  <c r="E46" i="1"/>
  <c r="D31" i="1"/>
  <c r="I7" i="1"/>
  <c r="K7" i="1" s="1"/>
  <c r="D11" i="1"/>
  <c r="E81" i="1" s="1"/>
  <c r="D10" i="1"/>
  <c r="E61" i="1" s="1"/>
  <c r="D9" i="1"/>
  <c r="E47" i="1" s="1"/>
  <c r="D7" i="1"/>
  <c r="D18" i="1" s="1"/>
  <c r="C8" i="1"/>
  <c r="D8" i="1" s="1"/>
  <c r="D32" i="1" s="1"/>
  <c r="C12" i="1"/>
  <c r="D12" i="1" s="1"/>
  <c r="E96" i="1" s="1"/>
  <c r="L12" i="1"/>
  <c r="L11" i="1"/>
  <c r="L10" i="1"/>
  <c r="L9" i="1"/>
  <c r="L8" i="1"/>
  <c r="L7" i="1"/>
  <c r="K12" i="1"/>
  <c r="K11" i="1"/>
  <c r="K10" i="1"/>
  <c r="K9" i="1"/>
  <c r="K8" i="1"/>
  <c r="M10" i="1" l="1"/>
  <c r="E62" i="1" s="1"/>
  <c r="C70" i="1" s="1"/>
  <c r="N8" i="1"/>
  <c r="E56" i="1"/>
  <c r="M9" i="1"/>
  <c r="E48" i="1" s="1"/>
  <c r="C52" i="1" s="1"/>
  <c r="M7" i="1"/>
  <c r="D19" i="1" s="1"/>
  <c r="C23" i="1" s="1"/>
  <c r="N7" i="1"/>
  <c r="D20" i="1" s="1"/>
  <c r="N11" i="1"/>
  <c r="E83" i="1" s="1"/>
  <c r="D87" i="1" s="1"/>
  <c r="N12" i="1"/>
  <c r="E98" i="1" s="1"/>
  <c r="D107" i="1" s="1"/>
  <c r="M11" i="1"/>
  <c r="E82" i="1" s="1"/>
  <c r="N9" i="1"/>
  <c r="E49" i="1" s="1"/>
  <c r="M8" i="1"/>
  <c r="D33" i="1" s="1"/>
  <c r="M12" i="1"/>
  <c r="E97" i="1" s="1"/>
  <c r="N10" i="1"/>
  <c r="E63" i="1" s="1"/>
  <c r="D71" i="1" s="1"/>
  <c r="F71" i="1" s="1"/>
  <c r="E27" i="1"/>
  <c r="E110" i="1"/>
  <c r="E41" i="1"/>
  <c r="E70" i="1"/>
  <c r="D55" i="1"/>
  <c r="E74" i="1"/>
  <c r="D34" i="1"/>
  <c r="J55" i="1" l="1"/>
  <c r="F121" i="1" s="1"/>
  <c r="J71" i="1"/>
  <c r="D52" i="1"/>
  <c r="C55" i="1" s="1"/>
  <c r="I55" i="1" s="1"/>
  <c r="E121" i="1" s="1"/>
  <c r="D73" i="1"/>
  <c r="J73" i="1" s="1"/>
  <c r="H121" i="1" s="1"/>
  <c r="D70" i="1"/>
  <c r="E73" i="1" s="1"/>
  <c r="K73" i="1" s="1"/>
  <c r="F73" i="1"/>
  <c r="L73" i="1" s="1"/>
  <c r="C37" i="1"/>
  <c r="I37" i="1" s="1"/>
  <c r="D37" i="1"/>
  <c r="D39" i="1" s="1"/>
  <c r="J39" i="1" s="1"/>
  <c r="D120" i="1" s="1"/>
  <c r="D89" i="1"/>
  <c r="F87" i="1"/>
  <c r="D23" i="1"/>
  <c r="C24" i="1" s="1"/>
  <c r="I24" i="1" s="1"/>
  <c r="D24" i="1"/>
  <c r="J24" i="1" s="1"/>
  <c r="E25" i="1"/>
  <c r="K25" i="1" s="1"/>
  <c r="E23" i="1"/>
  <c r="I23" i="1"/>
  <c r="E90" i="1"/>
  <c r="J87" i="1" s="1"/>
  <c r="D86" i="1"/>
  <c r="C86" i="1"/>
  <c r="K70" i="1"/>
  <c r="I118" i="1" s="1"/>
  <c r="F127" i="1" s="1"/>
  <c r="D53" i="1"/>
  <c r="J53" i="1" s="1"/>
  <c r="F117" i="1" s="1"/>
  <c r="J107" i="1"/>
  <c r="F109" i="1"/>
  <c r="L109" i="1" s="1"/>
  <c r="D109" i="1"/>
  <c r="J109" i="1" s="1"/>
  <c r="J123" i="1" s="1"/>
  <c r="G131" i="1" s="1"/>
  <c r="F107" i="1"/>
  <c r="L107" i="1" s="1"/>
  <c r="L121" i="1" s="1"/>
  <c r="I129" i="1" s="1"/>
  <c r="C106" i="1"/>
  <c r="D106" i="1"/>
  <c r="C53" i="1"/>
  <c r="I53" i="1" s="1"/>
  <c r="E117" i="1" s="1"/>
  <c r="J52" i="1"/>
  <c r="F116" i="1" s="1"/>
  <c r="I70" i="1"/>
  <c r="C72" i="1"/>
  <c r="I72" i="1" s="1"/>
  <c r="G120" i="1" s="1"/>
  <c r="E128" i="1" s="1"/>
  <c r="E72" i="1"/>
  <c r="K72" i="1" s="1"/>
  <c r="I52" i="1"/>
  <c r="E116" i="1" s="1"/>
  <c r="E54" i="1"/>
  <c r="K54" i="1" s="1"/>
  <c r="E52" i="1"/>
  <c r="K52" i="1" s="1"/>
  <c r="I116" i="1" s="1"/>
  <c r="C54" i="1"/>
  <c r="I54" i="1" s="1"/>
  <c r="E120" i="1" s="1"/>
  <c r="C25" i="1"/>
  <c r="I25" i="1" s="1"/>
  <c r="C118" i="1" s="1"/>
  <c r="K23" i="1"/>
  <c r="G114" i="1" s="1"/>
  <c r="L71" i="1"/>
  <c r="J119" i="1" s="1"/>
  <c r="J23" i="1" l="1"/>
  <c r="F54" i="1"/>
  <c r="L54" i="1" s="1"/>
  <c r="D54" i="1"/>
  <c r="J54" i="1" s="1"/>
  <c r="F120" i="1" s="1"/>
  <c r="E55" i="1"/>
  <c r="K55" i="1" s="1"/>
  <c r="H119" i="1"/>
  <c r="F52" i="1"/>
  <c r="E53" i="1" s="1"/>
  <c r="K53" i="1" s="1"/>
  <c r="I117" i="1" s="1"/>
  <c r="E39" i="1"/>
  <c r="K39" i="1" s="1"/>
  <c r="F70" i="1"/>
  <c r="L70" i="1" s="1"/>
  <c r="J118" i="1" s="1"/>
  <c r="G127" i="1" s="1"/>
  <c r="F26" i="1"/>
  <c r="L26" i="1" s="1"/>
  <c r="C38" i="1"/>
  <c r="I38" i="1" s="1"/>
  <c r="C115" i="1" s="1"/>
  <c r="F72" i="1"/>
  <c r="L72" i="1" s="1"/>
  <c r="D72" i="1"/>
  <c r="J72" i="1" s="1"/>
  <c r="H120" i="1" s="1"/>
  <c r="C40" i="1"/>
  <c r="I40" i="1" s="1"/>
  <c r="C121" i="1" s="1"/>
  <c r="C71" i="1"/>
  <c r="I71" i="1" s="1"/>
  <c r="J70" i="1"/>
  <c r="D26" i="1"/>
  <c r="J26" i="1" s="1"/>
  <c r="D119" i="1" s="1"/>
  <c r="E37" i="1"/>
  <c r="K37" i="1" s="1"/>
  <c r="I114" i="1" s="1"/>
  <c r="C39" i="1"/>
  <c r="I39" i="1" s="1"/>
  <c r="C120" i="1" s="1"/>
  <c r="F25" i="1"/>
  <c r="L25" i="1" s="1"/>
  <c r="D38" i="1"/>
  <c r="J38" i="1" s="1"/>
  <c r="D115" i="1" s="1"/>
  <c r="E26" i="1"/>
  <c r="K26" i="1" s="1"/>
  <c r="J37" i="1"/>
  <c r="D114" i="1" s="1"/>
  <c r="F23" i="1"/>
  <c r="E24" i="1" s="1"/>
  <c r="K24" i="1" s="1"/>
  <c r="G115" i="1" s="1"/>
  <c r="F37" i="1"/>
  <c r="E38" i="1" s="1"/>
  <c r="K38" i="1" s="1"/>
  <c r="I115" i="1" s="1"/>
  <c r="F39" i="1"/>
  <c r="L39" i="1" s="1"/>
  <c r="J86" i="1"/>
  <c r="F88" i="1"/>
  <c r="F86" i="1"/>
  <c r="C87" i="1"/>
  <c r="I87" i="1" s="1"/>
  <c r="J89" i="1"/>
  <c r="H123" i="1" s="1"/>
  <c r="F55" i="1"/>
  <c r="L55" i="1" s="1"/>
  <c r="F24" i="1"/>
  <c r="L24" i="1" s="1"/>
  <c r="H115" i="1" s="1"/>
  <c r="C114" i="1"/>
  <c r="E40" i="1"/>
  <c r="K40" i="1" s="1"/>
  <c r="I86" i="1"/>
  <c r="G118" i="1" s="1"/>
  <c r="E127" i="1" s="1"/>
  <c r="E88" i="1"/>
  <c r="K88" i="1" s="1"/>
  <c r="E86" i="1"/>
  <c r="F89" i="1"/>
  <c r="L89" i="1" s="1"/>
  <c r="L123" i="1" s="1"/>
  <c r="I131" i="1" s="1"/>
  <c r="L87" i="1"/>
  <c r="L119" i="1" s="1"/>
  <c r="J106" i="1"/>
  <c r="D108" i="1"/>
  <c r="C107" i="1"/>
  <c r="I107" i="1" s="1"/>
  <c r="F106" i="1"/>
  <c r="F108" i="1"/>
  <c r="E108" i="1"/>
  <c r="K108" i="1" s="1"/>
  <c r="C108" i="1"/>
  <c r="I108" i="1" s="1"/>
  <c r="I122" i="1" s="1"/>
  <c r="F130" i="1" s="1"/>
  <c r="E106" i="1"/>
  <c r="K106" i="1" s="1"/>
  <c r="K120" i="1" s="1"/>
  <c r="H128" i="1" s="1"/>
  <c r="I106" i="1"/>
  <c r="I120" i="1" s="1"/>
  <c r="F128" i="1" s="1"/>
  <c r="L52" i="1" l="1"/>
  <c r="J116" i="1" s="1"/>
  <c r="E71" i="1"/>
  <c r="K71" i="1" s="1"/>
  <c r="I119" i="1" s="1"/>
  <c r="C73" i="1"/>
  <c r="I73" i="1" s="1"/>
  <c r="G121" i="1" s="1"/>
  <c r="E129" i="1" s="1"/>
  <c r="D25" i="1"/>
  <c r="J25" i="1" s="1"/>
  <c r="D118" i="1" s="1"/>
  <c r="F53" i="1"/>
  <c r="L53" i="1" s="1"/>
  <c r="J117" i="1" s="1"/>
  <c r="H118" i="1"/>
  <c r="J120" i="1"/>
  <c r="G128" i="1" s="1"/>
  <c r="F40" i="1"/>
  <c r="L40" i="1" s="1"/>
  <c r="J121" i="1" s="1"/>
  <c r="G129" i="1" s="1"/>
  <c r="F38" i="1"/>
  <c r="L38" i="1" s="1"/>
  <c r="J115" i="1" s="1"/>
  <c r="L37" i="1"/>
  <c r="J114" i="1" s="1"/>
  <c r="D40" i="1"/>
  <c r="J40" i="1" s="1"/>
  <c r="D121" i="1" s="1"/>
  <c r="C26" i="1"/>
  <c r="I26" i="1" s="1"/>
  <c r="C119" i="1" s="1"/>
  <c r="G119" i="1"/>
  <c r="I121" i="1"/>
  <c r="F129" i="1" s="1"/>
  <c r="L23" i="1"/>
  <c r="H114" i="1" s="1"/>
  <c r="K122" i="1"/>
  <c r="H130" i="1" s="1"/>
  <c r="L88" i="1"/>
  <c r="E89" i="1"/>
  <c r="K89" i="1" s="1"/>
  <c r="K86" i="1"/>
  <c r="K118" i="1" s="1"/>
  <c r="H127" i="1" s="1"/>
  <c r="C88" i="1"/>
  <c r="I88" i="1" s="1"/>
  <c r="G122" i="1" s="1"/>
  <c r="E130" i="1" s="1"/>
  <c r="L86" i="1"/>
  <c r="L118" i="1" s="1"/>
  <c r="I127" i="1" s="1"/>
  <c r="E87" i="1"/>
  <c r="E107" i="1"/>
  <c r="K107" i="1" s="1"/>
  <c r="K121" i="1" s="1"/>
  <c r="H129" i="1" s="1"/>
  <c r="L106" i="1"/>
  <c r="L120" i="1" s="1"/>
  <c r="I128" i="1" s="1"/>
  <c r="J108" i="1"/>
  <c r="J122" i="1" s="1"/>
  <c r="G130" i="1" s="1"/>
  <c r="C109" i="1"/>
  <c r="I109" i="1" s="1"/>
  <c r="I123" i="1" s="1"/>
  <c r="F131" i="1" s="1"/>
  <c r="L108" i="1"/>
  <c r="E109" i="1"/>
  <c r="K109" i="1" s="1"/>
  <c r="K123" i="1" l="1"/>
  <c r="H131" i="1" s="1"/>
  <c r="L122" i="1"/>
  <c r="I130" i="1" s="1"/>
  <c r="D88" i="1"/>
  <c r="K87" i="1"/>
  <c r="K119" i="1" s="1"/>
  <c r="C89" i="1" l="1"/>
  <c r="I89" i="1" s="1"/>
  <c r="G123" i="1" s="1"/>
  <c r="E131" i="1" s="1"/>
  <c r="J88" i="1"/>
  <c r="H122" i="1" s="1"/>
</calcChain>
</file>

<file path=xl/sharedStrings.xml><?xml version="1.0" encoding="utf-8"?>
<sst xmlns="http://schemas.openxmlformats.org/spreadsheetml/2006/main" count="228" uniqueCount="68">
  <si>
    <t>Node Element</t>
  </si>
  <si>
    <t>Node A</t>
  </si>
  <si>
    <t>Node B</t>
  </si>
  <si>
    <t>Location (Node A)</t>
  </si>
  <si>
    <t>Location (Node B)</t>
  </si>
  <si>
    <t>x1</t>
  </si>
  <si>
    <t>y1</t>
  </si>
  <si>
    <t>x2</t>
  </si>
  <si>
    <t>y2</t>
  </si>
  <si>
    <t>(x2-x1)</t>
  </si>
  <si>
    <t>(y2-y1)</t>
  </si>
  <si>
    <t>Cos(theta)</t>
  </si>
  <si>
    <t>Sin(theta)</t>
  </si>
  <si>
    <t>Element 1</t>
  </si>
  <si>
    <t>A</t>
  </si>
  <si>
    <t>E</t>
  </si>
  <si>
    <t>Node Length (feet)</t>
  </si>
  <si>
    <t xml:space="preserve">Node Length (inches) </t>
  </si>
  <si>
    <t>square inch</t>
  </si>
  <si>
    <t>L1</t>
  </si>
  <si>
    <t>Equivalent matrix</t>
  </si>
  <si>
    <t>A1E1/L1</t>
  </si>
  <si>
    <t>Element 2</t>
  </si>
  <si>
    <t>l2</t>
  </si>
  <si>
    <t>m2</t>
  </si>
  <si>
    <t>L2</t>
  </si>
  <si>
    <t>Equivalent Matrix</t>
  </si>
  <si>
    <t>A2E2/L2</t>
  </si>
  <si>
    <t>Element 3</t>
  </si>
  <si>
    <t>L3</t>
  </si>
  <si>
    <t>l3</t>
  </si>
  <si>
    <t>m3</t>
  </si>
  <si>
    <t>A3E3/L3</t>
  </si>
  <si>
    <t>Element 4</t>
  </si>
  <si>
    <t>L4</t>
  </si>
  <si>
    <t>l4</t>
  </si>
  <si>
    <t>m4</t>
  </si>
  <si>
    <t>A4E4/L4</t>
  </si>
  <si>
    <t>Element 5</t>
  </si>
  <si>
    <t>L5</t>
  </si>
  <si>
    <t>l5</t>
  </si>
  <si>
    <t>m5</t>
  </si>
  <si>
    <t>i</t>
  </si>
  <si>
    <t>ii</t>
  </si>
  <si>
    <t>iii</t>
  </si>
  <si>
    <t>iv</t>
  </si>
  <si>
    <t>v</t>
  </si>
  <si>
    <t>Element 6</t>
  </si>
  <si>
    <t>A5E5/L5</t>
  </si>
  <si>
    <t>L6</t>
  </si>
  <si>
    <t>l6</t>
  </si>
  <si>
    <t>m6</t>
  </si>
  <si>
    <t>u1</t>
  </si>
  <si>
    <t>v1</t>
  </si>
  <si>
    <t>u3</t>
  </si>
  <si>
    <t>v3</t>
  </si>
  <si>
    <t>u4</t>
  </si>
  <si>
    <t>v4</t>
  </si>
  <si>
    <t>u2</t>
  </si>
  <si>
    <t>v2</t>
  </si>
  <si>
    <t>u5</t>
  </si>
  <si>
    <t>v5</t>
  </si>
  <si>
    <t>A6E6/L6</t>
  </si>
  <si>
    <t>EquivalentMatrix</t>
  </si>
  <si>
    <t>Global Matrix</t>
  </si>
  <si>
    <t>Reduced Matrix</t>
  </si>
  <si>
    <t>l1 (Cos)</t>
  </si>
  <si>
    <t>m1 (Sin)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</si>
</sst>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202A-E51F-41C8-8AE4-4E2618CE0A9A}">
  <dimension ref="B4:R131"/>
  <sheetViews>
    <sheetView tabSelected="1" topLeftCell="A38" workbookViewId="0">
      <selection activeCell="G35" sqref="G35"/>
    </sheetView>
  </sheetViews>
  <sheetFormatPr defaultRowHeight="14.4" x14ac:dyDescent="0.3"/>
  <cols>
    <col min="1" max="1" width="4.6640625" style="1" customWidth="1"/>
    <col min="2" max="2" width="9.44140625" style="1" customWidth="1"/>
    <col min="3" max="3" width="9.21875" style="1" customWidth="1"/>
    <col min="4" max="4" width="11.88671875" style="1" customWidth="1"/>
    <col min="5" max="5" width="8.88671875" style="1" customWidth="1"/>
    <col min="6" max="6" width="7.88671875" style="1" customWidth="1"/>
    <col min="7" max="7" width="9.5546875" style="1" customWidth="1"/>
    <col min="8" max="8" width="9.21875" style="1" customWidth="1"/>
    <col min="9" max="9" width="9.5546875" style="1" customWidth="1"/>
    <col min="10" max="10" width="7.6640625" style="1" customWidth="1"/>
    <col min="11" max="11" width="10.88671875" style="1" customWidth="1"/>
    <col min="12" max="12" width="8" style="1" customWidth="1"/>
    <col min="13" max="13" width="9.88671875" style="1" customWidth="1"/>
    <col min="14" max="14" width="9.33203125" style="1" customWidth="1"/>
    <col min="15" max="16384" width="8.88671875" style="1"/>
  </cols>
  <sheetData>
    <row r="4" spans="2:14" ht="9.6" customHeight="1" x14ac:dyDescent="0.3"/>
    <row r="5" spans="2:14" ht="17.399999999999999" customHeight="1" x14ac:dyDescent="0.3">
      <c r="B5" s="10" t="s">
        <v>0</v>
      </c>
      <c r="C5" s="10" t="s">
        <v>16</v>
      </c>
      <c r="D5" s="10" t="s">
        <v>17</v>
      </c>
      <c r="E5" s="10" t="s">
        <v>1</v>
      </c>
      <c r="F5" s="10" t="s">
        <v>2</v>
      </c>
      <c r="G5" s="5" t="s">
        <v>3</v>
      </c>
      <c r="H5" s="5"/>
      <c r="I5" s="5" t="s">
        <v>4</v>
      </c>
      <c r="J5" s="5"/>
      <c r="K5" s="10" t="s">
        <v>9</v>
      </c>
      <c r="L5" s="10" t="s">
        <v>10</v>
      </c>
      <c r="M5" s="10" t="s">
        <v>11</v>
      </c>
      <c r="N5" s="10" t="s">
        <v>12</v>
      </c>
    </row>
    <row r="6" spans="2:14" ht="12" customHeight="1" x14ac:dyDescent="0.3">
      <c r="B6" s="11"/>
      <c r="C6" s="11"/>
      <c r="D6" s="11"/>
      <c r="E6" s="11"/>
      <c r="F6" s="11"/>
      <c r="G6" s="2" t="s">
        <v>5</v>
      </c>
      <c r="H6" s="2" t="s">
        <v>6</v>
      </c>
      <c r="I6" s="2" t="s">
        <v>7</v>
      </c>
      <c r="J6" s="2" t="s">
        <v>8</v>
      </c>
      <c r="K6" s="11"/>
      <c r="L6" s="11"/>
      <c r="M6" s="11"/>
      <c r="N6" s="11"/>
    </row>
    <row r="7" spans="2:14" x14ac:dyDescent="0.3">
      <c r="B7" s="3">
        <v>1</v>
      </c>
      <c r="C7" s="3">
        <v>20</v>
      </c>
      <c r="D7" s="3">
        <f t="shared" ref="D7:D12" si="0">C7*12</f>
        <v>240</v>
      </c>
      <c r="E7" s="3">
        <v>1</v>
      </c>
      <c r="F7" s="3">
        <v>3</v>
      </c>
      <c r="G7" s="3">
        <v>0</v>
      </c>
      <c r="H7" s="3">
        <v>0</v>
      </c>
      <c r="I7" s="3">
        <f>20*12</f>
        <v>240</v>
      </c>
      <c r="J7" s="3">
        <v>0</v>
      </c>
      <c r="K7" s="3">
        <f t="shared" ref="K7:L12" si="1">I7-G7</f>
        <v>240</v>
      </c>
      <c r="L7" s="3">
        <f t="shared" si="1"/>
        <v>0</v>
      </c>
      <c r="M7" s="3">
        <f t="shared" ref="M7:M12" si="2">K7/D7</f>
        <v>1</v>
      </c>
      <c r="N7" s="3">
        <f t="shared" ref="N7:N12" si="3">L7/D7</f>
        <v>0</v>
      </c>
    </row>
    <row r="8" spans="2:14" x14ac:dyDescent="0.3">
      <c r="B8" s="3">
        <v>2</v>
      </c>
      <c r="C8" s="3">
        <f>(20*1.414)</f>
        <v>28.279999999999998</v>
      </c>
      <c r="D8" s="3">
        <f t="shared" si="0"/>
        <v>339.35999999999996</v>
      </c>
      <c r="E8" s="3">
        <v>1</v>
      </c>
      <c r="F8" s="3">
        <v>4</v>
      </c>
      <c r="G8" s="3">
        <v>0</v>
      </c>
      <c r="H8" s="3">
        <v>0</v>
      </c>
      <c r="I8" s="3">
        <v>240</v>
      </c>
      <c r="J8" s="3">
        <v>240</v>
      </c>
      <c r="K8" s="3">
        <f t="shared" si="1"/>
        <v>240</v>
      </c>
      <c r="L8" s="3">
        <f t="shared" si="1"/>
        <v>240</v>
      </c>
      <c r="M8" s="3">
        <f t="shared" si="2"/>
        <v>0.70721357850070732</v>
      </c>
      <c r="N8" s="3">
        <f t="shared" si="3"/>
        <v>0.70721357850070732</v>
      </c>
    </row>
    <row r="9" spans="2:14" x14ac:dyDescent="0.3">
      <c r="B9" s="3">
        <v>3</v>
      </c>
      <c r="C9" s="3">
        <v>20</v>
      </c>
      <c r="D9" s="3">
        <f t="shared" si="0"/>
        <v>240</v>
      </c>
      <c r="E9" s="3">
        <v>2</v>
      </c>
      <c r="F9" s="3">
        <v>4</v>
      </c>
      <c r="G9" s="3">
        <v>0</v>
      </c>
      <c r="H9" s="3">
        <v>240</v>
      </c>
      <c r="I9" s="3">
        <v>240</v>
      </c>
      <c r="J9" s="3">
        <v>240</v>
      </c>
      <c r="K9" s="3">
        <f t="shared" si="1"/>
        <v>240</v>
      </c>
      <c r="L9" s="3">
        <f t="shared" si="1"/>
        <v>0</v>
      </c>
      <c r="M9" s="3">
        <f t="shared" si="2"/>
        <v>1</v>
      </c>
      <c r="N9" s="3">
        <f t="shared" si="3"/>
        <v>0</v>
      </c>
    </row>
    <row r="10" spans="2:14" x14ac:dyDescent="0.3">
      <c r="B10" s="3">
        <v>4</v>
      </c>
      <c r="C10" s="3">
        <v>20</v>
      </c>
      <c r="D10" s="3">
        <f t="shared" si="0"/>
        <v>240</v>
      </c>
      <c r="E10" s="3">
        <v>3</v>
      </c>
      <c r="F10" s="3">
        <v>4</v>
      </c>
      <c r="G10" s="3">
        <v>240</v>
      </c>
      <c r="H10" s="3">
        <v>0</v>
      </c>
      <c r="I10" s="3">
        <v>240</v>
      </c>
      <c r="J10" s="3">
        <v>240</v>
      </c>
      <c r="K10" s="3">
        <f t="shared" si="1"/>
        <v>0</v>
      </c>
      <c r="L10" s="3">
        <f t="shared" si="1"/>
        <v>240</v>
      </c>
      <c r="M10" s="3">
        <f t="shared" si="2"/>
        <v>0</v>
      </c>
      <c r="N10" s="3">
        <f t="shared" si="3"/>
        <v>1</v>
      </c>
    </row>
    <row r="11" spans="2:14" x14ac:dyDescent="0.3">
      <c r="B11" s="3">
        <v>5</v>
      </c>
      <c r="C11" s="3">
        <v>20</v>
      </c>
      <c r="D11" s="3">
        <f t="shared" si="0"/>
        <v>240</v>
      </c>
      <c r="E11" s="3">
        <v>3</v>
      </c>
      <c r="F11" s="3">
        <v>5</v>
      </c>
      <c r="G11" s="3">
        <v>240</v>
      </c>
      <c r="H11" s="3">
        <v>0</v>
      </c>
      <c r="I11" s="3">
        <v>480</v>
      </c>
      <c r="J11" s="3">
        <v>0</v>
      </c>
      <c r="K11" s="3">
        <f t="shared" si="1"/>
        <v>240</v>
      </c>
      <c r="L11" s="3">
        <f t="shared" si="1"/>
        <v>0</v>
      </c>
      <c r="M11" s="3">
        <f t="shared" si="2"/>
        <v>1</v>
      </c>
      <c r="N11" s="3">
        <f t="shared" si="3"/>
        <v>0</v>
      </c>
    </row>
    <row r="12" spans="2:14" x14ac:dyDescent="0.3">
      <c r="B12" s="3">
        <v>6</v>
      </c>
      <c r="C12" s="3">
        <f>(20*1.414)</f>
        <v>28.279999999999998</v>
      </c>
      <c r="D12" s="3">
        <f t="shared" si="0"/>
        <v>339.35999999999996</v>
      </c>
      <c r="E12" s="3">
        <v>4</v>
      </c>
      <c r="F12" s="3">
        <v>5</v>
      </c>
      <c r="G12" s="3">
        <v>240</v>
      </c>
      <c r="H12" s="3">
        <v>240</v>
      </c>
      <c r="I12" s="3">
        <v>480</v>
      </c>
      <c r="J12" s="3">
        <v>0</v>
      </c>
      <c r="K12" s="3">
        <f t="shared" si="1"/>
        <v>240</v>
      </c>
      <c r="L12" s="3">
        <f t="shared" si="1"/>
        <v>-240</v>
      </c>
      <c r="M12" s="3">
        <f t="shared" si="2"/>
        <v>0.70721357850070732</v>
      </c>
      <c r="N12" s="3">
        <f t="shared" si="3"/>
        <v>-0.70721357850070732</v>
      </c>
    </row>
    <row r="15" spans="2:14" x14ac:dyDescent="0.3">
      <c r="B15" s="5" t="s">
        <v>13</v>
      </c>
      <c r="C15" s="5"/>
      <c r="D15" s="5"/>
      <c r="E15" s="5"/>
      <c r="F15" s="5"/>
      <c r="G15" s="4"/>
    </row>
    <row r="16" spans="2:14" ht="43.2" customHeight="1" x14ac:dyDescent="0.3">
      <c r="B16" s="3" t="s">
        <v>42</v>
      </c>
      <c r="C16" s="3" t="s">
        <v>14</v>
      </c>
      <c r="D16" s="3">
        <v>2</v>
      </c>
      <c r="E16" s="5" t="s">
        <v>18</v>
      </c>
      <c r="F16" s="5"/>
    </row>
    <row r="17" spans="2:12" x14ac:dyDescent="0.3">
      <c r="B17" s="3" t="s">
        <v>43</v>
      </c>
      <c r="C17" s="3" t="s">
        <v>15</v>
      </c>
      <c r="D17" s="3">
        <f>30 * 10^6</f>
        <v>30000000</v>
      </c>
      <c r="E17" s="3"/>
      <c r="F17" s="3"/>
    </row>
    <row r="18" spans="2:12" x14ac:dyDescent="0.3">
      <c r="B18" s="3" t="s">
        <v>44</v>
      </c>
      <c r="C18" s="3" t="s">
        <v>19</v>
      </c>
      <c r="D18" s="3">
        <f>D7</f>
        <v>240</v>
      </c>
      <c r="E18" s="3"/>
      <c r="F18" s="3"/>
    </row>
    <row r="19" spans="2:12" x14ac:dyDescent="0.3">
      <c r="B19" s="3" t="s">
        <v>45</v>
      </c>
      <c r="C19" s="3" t="s">
        <v>66</v>
      </c>
      <c r="D19" s="3">
        <f>M7</f>
        <v>1</v>
      </c>
      <c r="E19" s="3"/>
      <c r="F19" s="3"/>
    </row>
    <row r="20" spans="2:12" x14ac:dyDescent="0.3">
      <c r="B20" s="3" t="s">
        <v>46</v>
      </c>
      <c r="C20" s="3" t="s">
        <v>67</v>
      </c>
      <c r="D20" s="3">
        <f>N7</f>
        <v>0</v>
      </c>
      <c r="E20" s="3"/>
      <c r="F20" s="3"/>
    </row>
    <row r="22" spans="2:12" ht="28.8" customHeight="1" x14ac:dyDescent="0.3">
      <c r="B22" s="3" t="s">
        <v>20</v>
      </c>
      <c r="C22" s="3" t="s">
        <v>52</v>
      </c>
      <c r="D22" s="3" t="s">
        <v>53</v>
      </c>
      <c r="E22" s="3" t="s">
        <v>54</v>
      </c>
      <c r="F22" s="3" t="s">
        <v>55</v>
      </c>
      <c r="H22" s="3" t="s">
        <v>26</v>
      </c>
      <c r="I22" s="3" t="s">
        <v>52</v>
      </c>
      <c r="J22" s="3" t="s">
        <v>53</v>
      </c>
      <c r="K22" s="3" t="s">
        <v>54</v>
      </c>
      <c r="L22" s="3" t="s">
        <v>55</v>
      </c>
    </row>
    <row r="23" spans="2:12" x14ac:dyDescent="0.3">
      <c r="B23" s="3" t="s">
        <v>52</v>
      </c>
      <c r="C23" s="3">
        <f>D19^2</f>
        <v>1</v>
      </c>
      <c r="D23" s="3">
        <f>D20*D19</f>
        <v>0</v>
      </c>
      <c r="E23" s="3">
        <f>-(C23)</f>
        <v>-1</v>
      </c>
      <c r="F23" s="3">
        <f>-(D23)</f>
        <v>0</v>
      </c>
      <c r="H23" s="3" t="s">
        <v>52</v>
      </c>
      <c r="I23" s="3">
        <f>C23*E27</f>
        <v>250000</v>
      </c>
      <c r="J23" s="3">
        <f>D23*E27</f>
        <v>0</v>
      </c>
      <c r="K23" s="3">
        <f>E23*E27</f>
        <v>-250000</v>
      </c>
      <c r="L23" s="3">
        <f>F23*E27</f>
        <v>0</v>
      </c>
    </row>
    <row r="24" spans="2:12" x14ac:dyDescent="0.3">
      <c r="B24" s="3" t="s">
        <v>53</v>
      </c>
      <c r="C24" s="3">
        <f>D23</f>
        <v>0</v>
      </c>
      <c r="D24" s="3">
        <f>D20^2</f>
        <v>0</v>
      </c>
      <c r="E24" s="3">
        <f>F23</f>
        <v>0</v>
      </c>
      <c r="F24" s="3">
        <f>-(D24)</f>
        <v>0</v>
      </c>
      <c r="H24" s="3" t="s">
        <v>53</v>
      </c>
      <c r="I24" s="3">
        <f>C24*E27</f>
        <v>0</v>
      </c>
      <c r="J24" s="3">
        <f>D24*E27</f>
        <v>0</v>
      </c>
      <c r="K24" s="3">
        <f>E24*E27</f>
        <v>0</v>
      </c>
      <c r="L24" s="3">
        <f>F24*E27</f>
        <v>0</v>
      </c>
    </row>
    <row r="25" spans="2:12" x14ac:dyDescent="0.3">
      <c r="B25" s="3" t="s">
        <v>54</v>
      </c>
      <c r="C25" s="3">
        <f>E23</f>
        <v>-1</v>
      </c>
      <c r="D25" s="3">
        <f>F23</f>
        <v>0</v>
      </c>
      <c r="E25" s="3">
        <f>C23</f>
        <v>1</v>
      </c>
      <c r="F25" s="3">
        <f>D23</f>
        <v>0</v>
      </c>
      <c r="H25" s="3" t="s">
        <v>54</v>
      </c>
      <c r="I25" s="3">
        <f>C25*E27</f>
        <v>-250000</v>
      </c>
      <c r="J25" s="3">
        <f>D25*E27</f>
        <v>0</v>
      </c>
      <c r="K25" s="3">
        <f>E25*E27</f>
        <v>250000</v>
      </c>
      <c r="L25" s="3">
        <f>F25*E27</f>
        <v>0</v>
      </c>
    </row>
    <row r="26" spans="2:12" x14ac:dyDescent="0.3">
      <c r="B26" s="3" t="s">
        <v>55</v>
      </c>
      <c r="C26" s="3">
        <f>F23</f>
        <v>0</v>
      </c>
      <c r="D26" s="3">
        <f>D24</f>
        <v>0</v>
      </c>
      <c r="E26" s="3">
        <f>D23</f>
        <v>0</v>
      </c>
      <c r="F26" s="3">
        <f>D24</f>
        <v>0</v>
      </c>
      <c r="H26" s="3" t="s">
        <v>55</v>
      </c>
      <c r="I26" s="3">
        <f>C26*E27</f>
        <v>0</v>
      </c>
      <c r="J26" s="3">
        <f>D26*E27</f>
        <v>0</v>
      </c>
      <c r="K26" s="3">
        <f>E26*E27</f>
        <v>0</v>
      </c>
      <c r="L26" s="3">
        <f>F26*E27</f>
        <v>0</v>
      </c>
    </row>
    <row r="27" spans="2:12" x14ac:dyDescent="0.3">
      <c r="D27" s="3" t="s">
        <v>21</v>
      </c>
      <c r="E27" s="3">
        <f>D16*D17/D18</f>
        <v>250000</v>
      </c>
    </row>
    <row r="29" spans="2:12" x14ac:dyDescent="0.3">
      <c r="B29" s="5" t="s">
        <v>22</v>
      </c>
      <c r="C29" s="5"/>
      <c r="D29" s="5"/>
      <c r="E29" s="4"/>
    </row>
    <row r="30" spans="2:12" x14ac:dyDescent="0.3">
      <c r="B30" s="3" t="s">
        <v>42</v>
      </c>
      <c r="C30" s="3" t="s">
        <v>14</v>
      </c>
      <c r="D30" s="3">
        <v>2</v>
      </c>
    </row>
    <row r="31" spans="2:12" x14ac:dyDescent="0.3">
      <c r="B31" s="3" t="s">
        <v>43</v>
      </c>
      <c r="C31" s="3" t="s">
        <v>15</v>
      </c>
      <c r="D31" s="3">
        <f>30 * 10^6</f>
        <v>30000000</v>
      </c>
    </row>
    <row r="32" spans="2:12" x14ac:dyDescent="0.3">
      <c r="B32" s="3" t="s">
        <v>44</v>
      </c>
      <c r="C32" s="3" t="s">
        <v>25</v>
      </c>
      <c r="D32" s="3">
        <f>D8</f>
        <v>339.35999999999996</v>
      </c>
    </row>
    <row r="33" spans="2:12" x14ac:dyDescent="0.3">
      <c r="B33" s="3" t="s">
        <v>45</v>
      </c>
      <c r="C33" s="3" t="s">
        <v>23</v>
      </c>
      <c r="D33" s="3">
        <f>M8</f>
        <v>0.70721357850070732</v>
      </c>
    </row>
    <row r="34" spans="2:12" x14ac:dyDescent="0.3">
      <c r="B34" s="3" t="s">
        <v>46</v>
      </c>
      <c r="C34" s="3" t="s">
        <v>24</v>
      </c>
      <c r="D34" s="3">
        <f>N8</f>
        <v>0.70721357850070732</v>
      </c>
    </row>
    <row r="36" spans="2:12" ht="28.8" x14ac:dyDescent="0.3">
      <c r="B36" s="3" t="s">
        <v>26</v>
      </c>
      <c r="C36" s="3" t="s">
        <v>52</v>
      </c>
      <c r="D36" s="3" t="s">
        <v>53</v>
      </c>
      <c r="E36" s="3" t="s">
        <v>56</v>
      </c>
      <c r="F36" s="3" t="s">
        <v>57</v>
      </c>
      <c r="H36" s="3" t="s">
        <v>26</v>
      </c>
      <c r="I36" s="3" t="s">
        <v>52</v>
      </c>
      <c r="J36" s="3" t="s">
        <v>53</v>
      </c>
      <c r="K36" s="3" t="s">
        <v>56</v>
      </c>
      <c r="L36" s="3" t="s">
        <v>57</v>
      </c>
    </row>
    <row r="37" spans="2:12" x14ac:dyDescent="0.3">
      <c r="B37" s="3" t="s">
        <v>52</v>
      </c>
      <c r="C37" s="3">
        <f>D33^2</f>
        <v>0.50015104561577606</v>
      </c>
      <c r="D37" s="3">
        <f>D33*D34</f>
        <v>0.50015104561577606</v>
      </c>
      <c r="E37" s="3">
        <f>-(C37)</f>
        <v>-0.50015104561577606</v>
      </c>
      <c r="F37" s="3">
        <f>-(D37)</f>
        <v>-0.50015104561577606</v>
      </c>
      <c r="H37" s="3" t="s">
        <v>52</v>
      </c>
      <c r="I37" s="3">
        <f>C37*E41</f>
        <v>88428.402690200863</v>
      </c>
      <c r="J37" s="3">
        <f>D37*E41</f>
        <v>88428.402690200863</v>
      </c>
      <c r="K37" s="3">
        <f>E37*E41</f>
        <v>-88428.402690200863</v>
      </c>
      <c r="L37" s="3">
        <f>F37*E41</f>
        <v>-88428.402690200863</v>
      </c>
    </row>
    <row r="38" spans="2:12" x14ac:dyDescent="0.3">
      <c r="B38" s="3" t="s">
        <v>53</v>
      </c>
      <c r="C38" s="3">
        <f>D37</f>
        <v>0.50015104561577606</v>
      </c>
      <c r="D38" s="3">
        <f>D37</f>
        <v>0.50015104561577606</v>
      </c>
      <c r="E38" s="3">
        <f>F37</f>
        <v>-0.50015104561577606</v>
      </c>
      <c r="F38" s="3">
        <f>-(D38)</f>
        <v>-0.50015104561577606</v>
      </c>
      <c r="H38" s="3" t="s">
        <v>53</v>
      </c>
      <c r="I38" s="3">
        <f>C38*E41</f>
        <v>88428.402690200863</v>
      </c>
      <c r="J38" s="3">
        <f>D38*E41</f>
        <v>88428.402690200863</v>
      </c>
      <c r="K38" s="3">
        <f>E38*E41</f>
        <v>-88428.402690200863</v>
      </c>
      <c r="L38" s="3">
        <f>F38*E41</f>
        <v>-88428.402690200863</v>
      </c>
    </row>
    <row r="39" spans="2:12" x14ac:dyDescent="0.3">
      <c r="B39" s="3" t="s">
        <v>56</v>
      </c>
      <c r="C39" s="3">
        <f>-(C37)</f>
        <v>-0.50015104561577606</v>
      </c>
      <c r="D39" s="3">
        <f>-(D37)</f>
        <v>-0.50015104561577606</v>
      </c>
      <c r="E39" s="3">
        <f>C37</f>
        <v>0.50015104561577606</v>
      </c>
      <c r="F39" s="3">
        <f>D37</f>
        <v>0.50015104561577606</v>
      </c>
      <c r="H39" s="3" t="s">
        <v>56</v>
      </c>
      <c r="I39" s="3">
        <f>C39*E41</f>
        <v>-88428.402690200863</v>
      </c>
      <c r="J39" s="3">
        <f>D39*E41</f>
        <v>-88428.402690200863</v>
      </c>
      <c r="K39" s="3">
        <f>E39*E41</f>
        <v>88428.402690200863</v>
      </c>
      <c r="L39" s="3">
        <f>F39*E41</f>
        <v>88428.402690200863</v>
      </c>
    </row>
    <row r="40" spans="2:12" x14ac:dyDescent="0.3">
      <c r="B40" s="3" t="s">
        <v>57</v>
      </c>
      <c r="C40" s="3">
        <f>-(D37)</f>
        <v>-0.50015104561577606</v>
      </c>
      <c r="D40" s="3">
        <f>D38</f>
        <v>0.50015104561577606</v>
      </c>
      <c r="E40" s="3">
        <f>D37</f>
        <v>0.50015104561577606</v>
      </c>
      <c r="F40" s="3">
        <f>D38</f>
        <v>0.50015104561577606</v>
      </c>
      <c r="H40" s="3" t="s">
        <v>57</v>
      </c>
      <c r="I40" s="3">
        <f>C40*E41</f>
        <v>-88428.402690200863</v>
      </c>
      <c r="J40" s="3">
        <f>D40*E41</f>
        <v>88428.402690200863</v>
      </c>
      <c r="K40" s="3">
        <f>E40*E41</f>
        <v>88428.402690200863</v>
      </c>
      <c r="L40" s="3">
        <f>F40*E41</f>
        <v>88428.402690200863</v>
      </c>
    </row>
    <row r="41" spans="2:12" x14ac:dyDescent="0.3">
      <c r="D41" s="3" t="s">
        <v>27</v>
      </c>
      <c r="E41" s="3">
        <f>D30*D31/D32</f>
        <v>176803.39462517682</v>
      </c>
    </row>
    <row r="44" spans="2:12" x14ac:dyDescent="0.3">
      <c r="B44" s="5" t="s">
        <v>28</v>
      </c>
      <c r="C44" s="5"/>
      <c r="D44" s="5"/>
      <c r="E44" s="5"/>
    </row>
    <row r="45" spans="2:12" x14ac:dyDescent="0.3">
      <c r="B45" s="3" t="s">
        <v>42</v>
      </c>
      <c r="C45" s="3" t="s">
        <v>14</v>
      </c>
      <c r="D45" s="3"/>
      <c r="E45" s="3">
        <v>2</v>
      </c>
    </row>
    <row r="46" spans="2:12" x14ac:dyDescent="0.3">
      <c r="B46" s="3" t="s">
        <v>43</v>
      </c>
      <c r="C46" s="3" t="s">
        <v>15</v>
      </c>
      <c r="D46" s="3"/>
      <c r="E46" s="3">
        <f>30 * 10^6</f>
        <v>30000000</v>
      </c>
    </row>
    <row r="47" spans="2:12" x14ac:dyDescent="0.3">
      <c r="B47" s="3" t="s">
        <v>44</v>
      </c>
      <c r="C47" s="3" t="s">
        <v>29</v>
      </c>
      <c r="D47" s="3"/>
      <c r="E47" s="3">
        <f>D9</f>
        <v>240</v>
      </c>
    </row>
    <row r="48" spans="2:12" x14ac:dyDescent="0.3">
      <c r="B48" s="3" t="s">
        <v>45</v>
      </c>
      <c r="C48" s="3" t="s">
        <v>30</v>
      </c>
      <c r="D48" s="3"/>
      <c r="E48" s="3">
        <f>M9</f>
        <v>1</v>
      </c>
    </row>
    <row r="49" spans="2:12" x14ac:dyDescent="0.3">
      <c r="B49" s="3" t="s">
        <v>46</v>
      </c>
      <c r="C49" s="3" t="s">
        <v>31</v>
      </c>
      <c r="D49" s="3"/>
      <c r="E49" s="3">
        <f>N9</f>
        <v>0</v>
      </c>
    </row>
    <row r="51" spans="2:12" ht="43.2" x14ac:dyDescent="0.3">
      <c r="B51" s="3" t="s">
        <v>26</v>
      </c>
      <c r="C51" s="3" t="s">
        <v>58</v>
      </c>
      <c r="D51" s="3" t="s">
        <v>59</v>
      </c>
      <c r="E51" s="3" t="s">
        <v>56</v>
      </c>
      <c r="F51" s="3" t="s">
        <v>57</v>
      </c>
      <c r="H51" s="3" t="s">
        <v>26</v>
      </c>
      <c r="I51" s="3" t="s">
        <v>58</v>
      </c>
      <c r="J51" s="3" t="s">
        <v>59</v>
      </c>
      <c r="K51" s="3" t="s">
        <v>56</v>
      </c>
      <c r="L51" s="3" t="s">
        <v>57</v>
      </c>
    </row>
    <row r="52" spans="2:12" x14ac:dyDescent="0.3">
      <c r="B52" s="3" t="s">
        <v>58</v>
      </c>
      <c r="C52" s="3">
        <f>E48^2</f>
        <v>1</v>
      </c>
      <c r="D52" s="3">
        <f>E48*E49</f>
        <v>0</v>
      </c>
      <c r="E52" s="3">
        <f>-(C52)</f>
        <v>-1</v>
      </c>
      <c r="F52" s="3">
        <f>D52</f>
        <v>0</v>
      </c>
      <c r="H52" s="3" t="s">
        <v>58</v>
      </c>
      <c r="I52" s="3">
        <f>C52*E56</f>
        <v>250000</v>
      </c>
      <c r="J52" s="3">
        <f>D52*E56</f>
        <v>0</v>
      </c>
      <c r="K52" s="3">
        <f>E52*E56</f>
        <v>-250000</v>
      </c>
      <c r="L52" s="3">
        <f>F52*E56</f>
        <v>0</v>
      </c>
    </row>
    <row r="53" spans="2:12" x14ac:dyDescent="0.3">
      <c r="B53" s="3" t="s">
        <v>59</v>
      </c>
      <c r="C53" s="3">
        <f>D52</f>
        <v>0</v>
      </c>
      <c r="D53" s="3">
        <f>E49^2</f>
        <v>0</v>
      </c>
      <c r="E53" s="3">
        <f>F52</f>
        <v>0</v>
      </c>
      <c r="F53" s="3">
        <f>F55</f>
        <v>0</v>
      </c>
      <c r="H53" s="3" t="s">
        <v>59</v>
      </c>
      <c r="I53" s="3">
        <f>C53*E56</f>
        <v>0</v>
      </c>
      <c r="J53" s="3">
        <f>D53*E56</f>
        <v>0</v>
      </c>
      <c r="K53" s="3">
        <f>E53*E56</f>
        <v>0</v>
      </c>
      <c r="L53" s="3">
        <f>F53*E56</f>
        <v>0</v>
      </c>
    </row>
    <row r="54" spans="2:12" x14ac:dyDescent="0.3">
      <c r="B54" s="3" t="s">
        <v>56</v>
      </c>
      <c r="C54" s="3">
        <f>-(C52)</f>
        <v>-1</v>
      </c>
      <c r="D54" s="3">
        <f>D52</f>
        <v>0</v>
      </c>
      <c r="E54" s="3">
        <f>C52</f>
        <v>1</v>
      </c>
      <c r="F54" s="3">
        <f>D52</f>
        <v>0</v>
      </c>
      <c r="H54" s="3" t="s">
        <v>56</v>
      </c>
      <c r="I54" s="3">
        <f>C54*E56</f>
        <v>-250000</v>
      </c>
      <c r="J54" s="3">
        <f>D54*E56</f>
        <v>0</v>
      </c>
      <c r="K54" s="3">
        <f>E54*E56</f>
        <v>250000</v>
      </c>
      <c r="L54" s="3">
        <f>F54*E56</f>
        <v>0</v>
      </c>
    </row>
    <row r="55" spans="2:12" x14ac:dyDescent="0.3">
      <c r="B55" s="3" t="s">
        <v>57</v>
      </c>
      <c r="C55" s="3">
        <f>D52</f>
        <v>0</v>
      </c>
      <c r="D55" s="3">
        <f>E49^2</f>
        <v>0</v>
      </c>
      <c r="E55" s="3">
        <f>D52</f>
        <v>0</v>
      </c>
      <c r="F55" s="3">
        <f>D53</f>
        <v>0</v>
      </c>
      <c r="H55" s="3" t="s">
        <v>57</v>
      </c>
      <c r="I55" s="3">
        <f>C55*E56</f>
        <v>0</v>
      </c>
      <c r="J55" s="3">
        <f>D55*E56</f>
        <v>0</v>
      </c>
      <c r="K55" s="3">
        <f>E55*E56</f>
        <v>0</v>
      </c>
      <c r="L55" s="3">
        <f>F55*E56</f>
        <v>0</v>
      </c>
    </row>
    <row r="56" spans="2:12" x14ac:dyDescent="0.3">
      <c r="D56" s="3" t="s">
        <v>32</v>
      </c>
      <c r="E56" s="3">
        <f>E45*E46/E47</f>
        <v>250000</v>
      </c>
    </row>
    <row r="58" spans="2:12" x14ac:dyDescent="0.3">
      <c r="B58" s="6" t="s">
        <v>33</v>
      </c>
      <c r="C58" s="7"/>
      <c r="D58" s="7"/>
      <c r="E58" s="8"/>
    </row>
    <row r="59" spans="2:12" x14ac:dyDescent="0.3">
      <c r="B59" s="3" t="s">
        <v>42</v>
      </c>
      <c r="C59" s="3" t="s">
        <v>14</v>
      </c>
      <c r="D59" s="3"/>
      <c r="E59" s="3">
        <v>2</v>
      </c>
    </row>
    <row r="60" spans="2:12" x14ac:dyDescent="0.3">
      <c r="B60" s="3" t="s">
        <v>43</v>
      </c>
      <c r="C60" s="3" t="s">
        <v>15</v>
      </c>
      <c r="D60" s="3"/>
      <c r="E60" s="3">
        <f>30 * 10^6</f>
        <v>30000000</v>
      </c>
    </row>
    <row r="61" spans="2:12" x14ac:dyDescent="0.3">
      <c r="B61" s="3" t="s">
        <v>44</v>
      </c>
      <c r="C61" s="3" t="s">
        <v>34</v>
      </c>
      <c r="D61" s="3"/>
      <c r="E61" s="3">
        <f>D10</f>
        <v>240</v>
      </c>
    </row>
    <row r="62" spans="2:12" x14ac:dyDescent="0.3">
      <c r="B62" s="3" t="s">
        <v>45</v>
      </c>
      <c r="C62" s="3" t="s">
        <v>35</v>
      </c>
      <c r="D62" s="3"/>
      <c r="E62" s="3">
        <f>M10</f>
        <v>0</v>
      </c>
    </row>
    <row r="63" spans="2:12" x14ac:dyDescent="0.3">
      <c r="B63" s="3" t="s">
        <v>46</v>
      </c>
      <c r="C63" s="3" t="s">
        <v>36</v>
      </c>
      <c r="D63" s="3"/>
      <c r="E63" s="3">
        <f>N10</f>
        <v>1</v>
      </c>
    </row>
    <row r="69" spans="2:12" ht="28.8" x14ac:dyDescent="0.3">
      <c r="B69" s="3" t="s">
        <v>26</v>
      </c>
      <c r="C69" s="3" t="s">
        <v>54</v>
      </c>
      <c r="D69" s="3" t="s">
        <v>55</v>
      </c>
      <c r="E69" s="3" t="s">
        <v>56</v>
      </c>
      <c r="F69" s="3" t="s">
        <v>57</v>
      </c>
      <c r="H69" s="3" t="s">
        <v>26</v>
      </c>
      <c r="I69" s="3" t="s">
        <v>54</v>
      </c>
      <c r="J69" s="3" t="s">
        <v>55</v>
      </c>
      <c r="K69" s="3" t="s">
        <v>56</v>
      </c>
      <c r="L69" s="3" t="s">
        <v>57</v>
      </c>
    </row>
    <row r="70" spans="2:12" x14ac:dyDescent="0.3">
      <c r="B70" s="3" t="s">
        <v>54</v>
      </c>
      <c r="C70" s="3">
        <f>E62^2</f>
        <v>0</v>
      </c>
      <c r="D70" s="3">
        <f>E62*E63</f>
        <v>0</v>
      </c>
      <c r="E70" s="3">
        <f>-(E62^2)</f>
        <v>0</v>
      </c>
      <c r="F70" s="3">
        <f>-D70</f>
        <v>0</v>
      </c>
      <c r="H70" s="3" t="s">
        <v>54</v>
      </c>
      <c r="I70" s="3">
        <f>C70*E74</f>
        <v>0</v>
      </c>
      <c r="J70" s="3">
        <f>D70*E74</f>
        <v>0</v>
      </c>
      <c r="K70" s="3">
        <f>E70*E74</f>
        <v>0</v>
      </c>
      <c r="L70" s="3">
        <f>F70*E74</f>
        <v>0</v>
      </c>
    </row>
    <row r="71" spans="2:12" x14ac:dyDescent="0.3">
      <c r="B71" s="3" t="s">
        <v>55</v>
      </c>
      <c r="C71" s="3">
        <f>D70</f>
        <v>0</v>
      </c>
      <c r="D71" s="3">
        <f>E63^2</f>
        <v>1</v>
      </c>
      <c r="E71" s="3">
        <f>F70</f>
        <v>0</v>
      </c>
      <c r="F71" s="3">
        <f>-D71</f>
        <v>-1</v>
      </c>
      <c r="H71" s="3" t="s">
        <v>55</v>
      </c>
      <c r="I71" s="3">
        <f>C71*E74</f>
        <v>0</v>
      </c>
      <c r="J71" s="3">
        <f>D71*E74</f>
        <v>250000</v>
      </c>
      <c r="K71" s="3">
        <f>E71*E74</f>
        <v>0</v>
      </c>
      <c r="L71" s="3">
        <f>F71*E74</f>
        <v>-250000</v>
      </c>
    </row>
    <row r="72" spans="2:12" x14ac:dyDescent="0.3">
      <c r="B72" s="3" t="s">
        <v>56</v>
      </c>
      <c r="C72" s="3">
        <f>-C70</f>
        <v>0</v>
      </c>
      <c r="D72" s="3">
        <f>-D70</f>
        <v>0</v>
      </c>
      <c r="E72" s="3">
        <f>C70</f>
        <v>0</v>
      </c>
      <c r="F72" s="3">
        <f>D70</f>
        <v>0</v>
      </c>
      <c r="H72" s="3" t="s">
        <v>56</v>
      </c>
      <c r="I72" s="3">
        <f>C72*E74</f>
        <v>0</v>
      </c>
      <c r="J72" s="3">
        <f>D72*E74</f>
        <v>0</v>
      </c>
      <c r="K72" s="3">
        <f>E72*E74</f>
        <v>0</v>
      </c>
      <c r="L72" s="3">
        <f>F72*E74</f>
        <v>0</v>
      </c>
    </row>
    <row r="73" spans="2:12" x14ac:dyDescent="0.3">
      <c r="B73" s="3" t="s">
        <v>57</v>
      </c>
      <c r="C73" s="3">
        <f>D72</f>
        <v>0</v>
      </c>
      <c r="D73" s="3">
        <f>D71</f>
        <v>1</v>
      </c>
      <c r="E73" s="3">
        <f>D70</f>
        <v>0</v>
      </c>
      <c r="F73" s="3">
        <f>D71</f>
        <v>1</v>
      </c>
      <c r="H73" s="3" t="s">
        <v>57</v>
      </c>
      <c r="I73" s="3">
        <f>C73*E74</f>
        <v>0</v>
      </c>
      <c r="J73" s="3">
        <f>D73*E74</f>
        <v>250000</v>
      </c>
      <c r="K73" s="3">
        <f>E73*E74</f>
        <v>0</v>
      </c>
      <c r="L73" s="3">
        <f>F73*E74</f>
        <v>250000</v>
      </c>
    </row>
    <row r="74" spans="2:12" x14ac:dyDescent="0.3">
      <c r="D74" s="3" t="s">
        <v>37</v>
      </c>
      <c r="E74" s="3">
        <f>E59*E60/E61</f>
        <v>250000</v>
      </c>
    </row>
    <row r="78" spans="2:12" x14ac:dyDescent="0.3">
      <c r="B78" s="3"/>
      <c r="C78" s="3" t="s">
        <v>38</v>
      </c>
      <c r="D78" s="3"/>
      <c r="E78" s="3"/>
    </row>
    <row r="79" spans="2:12" x14ac:dyDescent="0.3">
      <c r="B79" s="3" t="s">
        <v>42</v>
      </c>
      <c r="C79" s="3" t="s">
        <v>14</v>
      </c>
      <c r="D79" s="3"/>
      <c r="E79" s="3">
        <v>2</v>
      </c>
    </row>
    <row r="80" spans="2:12" x14ac:dyDescent="0.3">
      <c r="B80" s="3" t="s">
        <v>43</v>
      </c>
      <c r="C80" s="3" t="s">
        <v>15</v>
      </c>
      <c r="D80" s="3"/>
      <c r="E80" s="3">
        <f>30 * 10^6</f>
        <v>30000000</v>
      </c>
    </row>
    <row r="81" spans="2:12" x14ac:dyDescent="0.3">
      <c r="B81" s="3" t="s">
        <v>44</v>
      </c>
      <c r="C81" s="3" t="s">
        <v>39</v>
      </c>
      <c r="D81" s="3"/>
      <c r="E81" s="3">
        <f>D11</f>
        <v>240</v>
      </c>
    </row>
    <row r="82" spans="2:12" x14ac:dyDescent="0.3">
      <c r="B82" s="3" t="s">
        <v>45</v>
      </c>
      <c r="C82" s="3" t="s">
        <v>40</v>
      </c>
      <c r="D82" s="3"/>
      <c r="E82" s="3">
        <f>M11</f>
        <v>1</v>
      </c>
    </row>
    <row r="83" spans="2:12" x14ac:dyDescent="0.3">
      <c r="B83" s="3" t="s">
        <v>46</v>
      </c>
      <c r="C83" s="3" t="s">
        <v>41</v>
      </c>
      <c r="D83" s="3"/>
      <c r="E83" s="3">
        <f>N11</f>
        <v>0</v>
      </c>
    </row>
    <row r="85" spans="2:12" ht="28.8" x14ac:dyDescent="0.3">
      <c r="B85" s="3" t="s">
        <v>26</v>
      </c>
      <c r="C85" s="3" t="s">
        <v>54</v>
      </c>
      <c r="D85" s="3" t="s">
        <v>55</v>
      </c>
      <c r="E85" s="3" t="s">
        <v>60</v>
      </c>
      <c r="F85" s="3" t="s">
        <v>61</v>
      </c>
      <c r="H85" s="3" t="s">
        <v>26</v>
      </c>
      <c r="I85" s="3" t="s">
        <v>54</v>
      </c>
      <c r="J85" s="3" t="s">
        <v>55</v>
      </c>
      <c r="K85" s="3" t="s">
        <v>60</v>
      </c>
      <c r="L85" s="3" t="s">
        <v>61</v>
      </c>
    </row>
    <row r="86" spans="2:12" x14ac:dyDescent="0.3">
      <c r="B86" s="3" t="s">
        <v>54</v>
      </c>
      <c r="C86" s="3">
        <f>E82^2</f>
        <v>1</v>
      </c>
      <c r="D86" s="3">
        <f>E82*E83</f>
        <v>0</v>
      </c>
      <c r="E86" s="3">
        <f>-(C86)</f>
        <v>-1</v>
      </c>
      <c r="F86" s="3">
        <f>-(D86)</f>
        <v>0</v>
      </c>
      <c r="H86" s="3" t="s">
        <v>54</v>
      </c>
      <c r="I86" s="3">
        <f>C86*E90</f>
        <v>60000000</v>
      </c>
      <c r="J86" s="3">
        <f>D86*E90</f>
        <v>0</v>
      </c>
      <c r="K86" s="3">
        <f>E86*E90</f>
        <v>-60000000</v>
      </c>
      <c r="L86" s="3">
        <f>F86*E90</f>
        <v>0</v>
      </c>
    </row>
    <row r="87" spans="2:12" x14ac:dyDescent="0.3">
      <c r="B87" s="3" t="s">
        <v>55</v>
      </c>
      <c r="C87" s="3">
        <f>D86</f>
        <v>0</v>
      </c>
      <c r="D87" s="3">
        <f>E83^2</f>
        <v>0</v>
      </c>
      <c r="E87" s="3">
        <f>F86</f>
        <v>0</v>
      </c>
      <c r="F87" s="3">
        <f>-D87</f>
        <v>0</v>
      </c>
      <c r="H87" s="3" t="s">
        <v>55</v>
      </c>
      <c r="I87" s="3">
        <f>C87*E90</f>
        <v>0</v>
      </c>
      <c r="J87" s="3">
        <f>D87*E90</f>
        <v>0</v>
      </c>
      <c r="K87" s="3">
        <f>E87*E90</f>
        <v>0</v>
      </c>
      <c r="L87" s="3">
        <f>F87*E90</f>
        <v>0</v>
      </c>
    </row>
    <row r="88" spans="2:12" x14ac:dyDescent="0.3">
      <c r="B88" s="3" t="s">
        <v>60</v>
      </c>
      <c r="C88" s="3">
        <f>E86</f>
        <v>-1</v>
      </c>
      <c r="D88" s="3">
        <f>E87</f>
        <v>0</v>
      </c>
      <c r="E88" s="3">
        <f>C86</f>
        <v>1</v>
      </c>
      <c r="F88" s="3">
        <f>D86</f>
        <v>0</v>
      </c>
      <c r="H88" s="3" t="s">
        <v>60</v>
      </c>
      <c r="I88" s="3">
        <f>C88*E90</f>
        <v>-60000000</v>
      </c>
      <c r="J88" s="3">
        <f>D88*E90</f>
        <v>0</v>
      </c>
      <c r="K88" s="3">
        <f>E88*E90</f>
        <v>60000000</v>
      </c>
      <c r="L88" s="3">
        <f>F88*E90</f>
        <v>0</v>
      </c>
    </row>
    <row r="89" spans="2:12" x14ac:dyDescent="0.3">
      <c r="B89" s="3" t="s">
        <v>61</v>
      </c>
      <c r="C89" s="3">
        <f>D88</f>
        <v>0</v>
      </c>
      <c r="D89" s="3">
        <f>D87</f>
        <v>0</v>
      </c>
      <c r="E89" s="3">
        <f>F88</f>
        <v>0</v>
      </c>
      <c r="F89" s="3">
        <f>-(F87)</f>
        <v>0</v>
      </c>
      <c r="H89" s="3" t="s">
        <v>61</v>
      </c>
      <c r="I89" s="3">
        <f>C89*E90</f>
        <v>0</v>
      </c>
      <c r="J89" s="3">
        <f>D89*E90</f>
        <v>0</v>
      </c>
      <c r="K89" s="3">
        <f>E89*E90</f>
        <v>0</v>
      </c>
      <c r="L89" s="3">
        <f>F89*E90</f>
        <v>0</v>
      </c>
    </row>
    <row r="90" spans="2:12" x14ac:dyDescent="0.3">
      <c r="D90" s="3" t="s">
        <v>48</v>
      </c>
      <c r="E90" s="3">
        <f>E79*E80/E82</f>
        <v>60000000</v>
      </c>
    </row>
    <row r="93" spans="2:12" x14ac:dyDescent="0.3">
      <c r="B93" s="3"/>
      <c r="C93" s="3" t="s">
        <v>47</v>
      </c>
      <c r="D93" s="3"/>
      <c r="E93" s="3"/>
    </row>
    <row r="94" spans="2:12" x14ac:dyDescent="0.3">
      <c r="B94" s="3" t="s">
        <v>42</v>
      </c>
      <c r="C94" s="3" t="s">
        <v>14</v>
      </c>
      <c r="D94" s="3"/>
      <c r="E94" s="3">
        <f>E79</f>
        <v>2</v>
      </c>
    </row>
    <row r="95" spans="2:12" x14ac:dyDescent="0.3">
      <c r="B95" s="3" t="s">
        <v>43</v>
      </c>
      <c r="C95" s="3" t="s">
        <v>15</v>
      </c>
      <c r="D95" s="3"/>
      <c r="E95" s="3">
        <f>E80</f>
        <v>30000000</v>
      </c>
    </row>
    <row r="96" spans="2:12" x14ac:dyDescent="0.3">
      <c r="B96" s="3" t="s">
        <v>44</v>
      </c>
      <c r="C96" s="3" t="s">
        <v>49</v>
      </c>
      <c r="D96" s="3"/>
      <c r="E96" s="3">
        <f>D12</f>
        <v>339.35999999999996</v>
      </c>
    </row>
    <row r="97" spans="2:12" x14ac:dyDescent="0.3">
      <c r="B97" s="3" t="s">
        <v>45</v>
      </c>
      <c r="C97" s="3" t="s">
        <v>50</v>
      </c>
      <c r="D97" s="3"/>
      <c r="E97" s="3">
        <f>M12</f>
        <v>0.70721357850070732</v>
      </c>
    </row>
    <row r="98" spans="2:12" x14ac:dyDescent="0.3">
      <c r="B98" s="3" t="s">
        <v>46</v>
      </c>
      <c r="C98" s="3" t="s">
        <v>51</v>
      </c>
      <c r="D98" s="3"/>
      <c r="E98" s="3">
        <f>N12</f>
        <v>-0.70721357850070732</v>
      </c>
    </row>
    <row r="105" spans="2:12" ht="28.8" x14ac:dyDescent="0.3">
      <c r="B105" s="3" t="s">
        <v>26</v>
      </c>
      <c r="C105" s="3" t="s">
        <v>56</v>
      </c>
      <c r="D105" s="3" t="s">
        <v>57</v>
      </c>
      <c r="E105" s="3" t="s">
        <v>60</v>
      </c>
      <c r="F105" s="3" t="s">
        <v>61</v>
      </c>
      <c r="H105" s="3" t="s">
        <v>63</v>
      </c>
      <c r="I105" s="3" t="s">
        <v>56</v>
      </c>
      <c r="J105" s="3" t="s">
        <v>57</v>
      </c>
      <c r="K105" s="3" t="s">
        <v>60</v>
      </c>
      <c r="L105" s="3" t="s">
        <v>61</v>
      </c>
    </row>
    <row r="106" spans="2:12" x14ac:dyDescent="0.3">
      <c r="B106" s="3" t="s">
        <v>56</v>
      </c>
      <c r="C106" s="3">
        <f>E97^2</f>
        <v>0.50015104561577606</v>
      </c>
      <c r="D106" s="3">
        <f>E97*E98</f>
        <v>-0.50015104561577606</v>
      </c>
      <c r="E106" s="3">
        <f>-(C106)</f>
        <v>-0.50015104561577606</v>
      </c>
      <c r="F106" s="3">
        <f>-D106</f>
        <v>0.50015104561577606</v>
      </c>
      <c r="H106" s="3" t="s">
        <v>56</v>
      </c>
      <c r="I106" s="3">
        <f>C106*E110</f>
        <v>88428.402690200863</v>
      </c>
      <c r="J106" s="3">
        <f>D106*E110</f>
        <v>-88428.402690200863</v>
      </c>
      <c r="K106" s="3">
        <f>E106*E110</f>
        <v>-88428.402690200863</v>
      </c>
      <c r="L106" s="3">
        <f>F106*E110</f>
        <v>88428.402690200863</v>
      </c>
    </row>
    <row r="107" spans="2:12" x14ac:dyDescent="0.3">
      <c r="B107" s="3" t="s">
        <v>57</v>
      </c>
      <c r="C107" s="3">
        <f>D106</f>
        <v>-0.50015104561577606</v>
      </c>
      <c r="D107" s="3">
        <f>E98^2</f>
        <v>0.50015104561577606</v>
      </c>
      <c r="E107" s="3">
        <f>F106</f>
        <v>0.50015104561577606</v>
      </c>
      <c r="F107" s="3">
        <f>-(D107)</f>
        <v>-0.50015104561577606</v>
      </c>
      <c r="H107" s="3" t="s">
        <v>57</v>
      </c>
      <c r="I107" s="3">
        <f>C107*E110</f>
        <v>-88428.402690200863</v>
      </c>
      <c r="J107" s="3">
        <f>D107*E110</f>
        <v>88428.402690200863</v>
      </c>
      <c r="K107" s="3">
        <f>E107*E110</f>
        <v>88428.402690200863</v>
      </c>
      <c r="L107" s="3">
        <f>F107*E110</f>
        <v>-88428.402690200863</v>
      </c>
    </row>
    <row r="108" spans="2:12" x14ac:dyDescent="0.3">
      <c r="B108" s="3" t="s">
        <v>60</v>
      </c>
      <c r="C108" s="3">
        <f>-(C106)</f>
        <v>-0.50015104561577606</v>
      </c>
      <c r="D108" s="3">
        <f>-(D106)</f>
        <v>0.50015104561577606</v>
      </c>
      <c r="E108" s="3">
        <f>C106</f>
        <v>0.50015104561577606</v>
      </c>
      <c r="F108" s="3">
        <f>D106</f>
        <v>-0.50015104561577606</v>
      </c>
      <c r="H108" s="3" t="s">
        <v>60</v>
      </c>
      <c r="I108" s="3">
        <f>C108*E110</f>
        <v>-88428.402690200863</v>
      </c>
      <c r="J108" s="3">
        <f>D108*E110</f>
        <v>88428.402690200863</v>
      </c>
      <c r="K108" s="3">
        <f>E108*E110</f>
        <v>88428.402690200863</v>
      </c>
      <c r="L108" s="3">
        <f>F108*E110</f>
        <v>-88428.402690200863</v>
      </c>
    </row>
    <row r="109" spans="2:12" x14ac:dyDescent="0.3">
      <c r="B109" s="3" t="s">
        <v>61</v>
      </c>
      <c r="C109" s="3">
        <f>D108</f>
        <v>0.50015104561577606</v>
      </c>
      <c r="D109" s="3">
        <f>D107</f>
        <v>0.50015104561577606</v>
      </c>
      <c r="E109" s="3">
        <f>F108</f>
        <v>-0.50015104561577606</v>
      </c>
      <c r="F109" s="3">
        <f>D107</f>
        <v>0.50015104561577606</v>
      </c>
      <c r="H109" s="3" t="s">
        <v>61</v>
      </c>
      <c r="I109" s="3">
        <f>C109*E110</f>
        <v>88428.402690200863</v>
      </c>
      <c r="J109" s="3">
        <f>D109*E110</f>
        <v>88428.402690200863</v>
      </c>
      <c r="K109" s="3">
        <f>E109*E110</f>
        <v>-88428.402690200863</v>
      </c>
      <c r="L109" s="3">
        <f>F109*E110</f>
        <v>88428.402690200863</v>
      </c>
    </row>
    <row r="110" spans="2:12" x14ac:dyDescent="0.3">
      <c r="D110" s="3" t="s">
        <v>62</v>
      </c>
      <c r="E110" s="3">
        <f>E94*E95/E96</f>
        <v>176803.39462517682</v>
      </c>
    </row>
    <row r="113" spans="2:18" ht="28.8" x14ac:dyDescent="0.3">
      <c r="B113" s="3" t="s">
        <v>64</v>
      </c>
      <c r="C113" s="9" t="s">
        <v>52</v>
      </c>
      <c r="D113" s="9" t="s">
        <v>53</v>
      </c>
      <c r="E113" s="9" t="s">
        <v>58</v>
      </c>
      <c r="F113" s="9" t="s">
        <v>59</v>
      </c>
      <c r="G113" s="3" t="s">
        <v>54</v>
      </c>
      <c r="H113" s="9" t="s">
        <v>55</v>
      </c>
      <c r="I113" s="3" t="s">
        <v>56</v>
      </c>
      <c r="J113" s="3" t="s">
        <v>57</v>
      </c>
      <c r="K113" s="3" t="s">
        <v>60</v>
      </c>
      <c r="L113" s="3" t="s">
        <v>61</v>
      </c>
    </row>
    <row r="114" spans="2:18" x14ac:dyDescent="0.3">
      <c r="B114" s="9" t="s">
        <v>52</v>
      </c>
      <c r="C114" s="9">
        <f>I23+I37</f>
        <v>338428.40269020083</v>
      </c>
      <c r="D114" s="9">
        <f>J23+J37</f>
        <v>88428.402690200863</v>
      </c>
      <c r="E114" s="9">
        <v>0</v>
      </c>
      <c r="F114" s="9">
        <v>0</v>
      </c>
      <c r="G114" s="9">
        <f>K23</f>
        <v>-250000</v>
      </c>
      <c r="H114" s="9">
        <f>L23</f>
        <v>0</v>
      </c>
      <c r="I114" s="9">
        <f>K37</f>
        <v>-88428.402690200863</v>
      </c>
      <c r="J114" s="9">
        <f>L37</f>
        <v>-88428.402690200863</v>
      </c>
      <c r="K114" s="9">
        <v>0</v>
      </c>
      <c r="L114" s="9">
        <v>0</v>
      </c>
    </row>
    <row r="115" spans="2:18" x14ac:dyDescent="0.3">
      <c r="B115" s="9" t="s">
        <v>53</v>
      </c>
      <c r="C115" s="9">
        <f>I24+I38</f>
        <v>88428.402690200863</v>
      </c>
      <c r="D115" s="9">
        <f>J24+J38</f>
        <v>88428.402690200863</v>
      </c>
      <c r="E115" s="9">
        <v>0</v>
      </c>
      <c r="F115" s="9">
        <v>0</v>
      </c>
      <c r="G115" s="9">
        <f>K24</f>
        <v>0</v>
      </c>
      <c r="H115" s="9">
        <f>L24</f>
        <v>0</v>
      </c>
      <c r="I115" s="9">
        <f>K38</f>
        <v>-88428.402690200863</v>
      </c>
      <c r="J115" s="9">
        <f>L38</f>
        <v>-88428.402690200863</v>
      </c>
      <c r="K115" s="9">
        <v>0</v>
      </c>
      <c r="L115" s="9">
        <v>0</v>
      </c>
    </row>
    <row r="116" spans="2:18" x14ac:dyDescent="0.3">
      <c r="B116" s="9" t="s">
        <v>58</v>
      </c>
      <c r="C116" s="9">
        <v>0</v>
      </c>
      <c r="D116" s="9">
        <v>0</v>
      </c>
      <c r="E116" s="9">
        <f>I52</f>
        <v>250000</v>
      </c>
      <c r="F116" s="9">
        <f>J52</f>
        <v>0</v>
      </c>
      <c r="G116" s="9">
        <v>0</v>
      </c>
      <c r="H116" s="9">
        <v>0</v>
      </c>
      <c r="I116" s="9">
        <f>K52</f>
        <v>-250000</v>
      </c>
      <c r="J116" s="9">
        <f>L52</f>
        <v>0</v>
      </c>
      <c r="K116" s="9">
        <v>0</v>
      </c>
      <c r="L116" s="9">
        <v>0</v>
      </c>
    </row>
    <row r="117" spans="2:18" x14ac:dyDescent="0.3">
      <c r="B117" s="9" t="s">
        <v>59</v>
      </c>
      <c r="C117" s="9">
        <v>0</v>
      </c>
      <c r="D117" s="9">
        <v>0</v>
      </c>
      <c r="E117" s="9">
        <f>I53</f>
        <v>0</v>
      </c>
      <c r="F117" s="9">
        <f>J53</f>
        <v>0</v>
      </c>
      <c r="G117" s="9">
        <v>0</v>
      </c>
      <c r="H117" s="9">
        <v>0</v>
      </c>
      <c r="I117" s="9">
        <f>K53</f>
        <v>0</v>
      </c>
      <c r="J117" s="9">
        <f>L53</f>
        <v>0</v>
      </c>
      <c r="K117" s="9">
        <v>0</v>
      </c>
      <c r="L117" s="9">
        <v>0</v>
      </c>
    </row>
    <row r="118" spans="2:18" x14ac:dyDescent="0.3">
      <c r="B118" s="3" t="s">
        <v>54</v>
      </c>
      <c r="C118" s="9">
        <f>I25</f>
        <v>-250000</v>
      </c>
      <c r="D118" s="9">
        <f>J25</f>
        <v>0</v>
      </c>
      <c r="E118" s="9">
        <v>0</v>
      </c>
      <c r="F118" s="9">
        <v>0</v>
      </c>
      <c r="G118" s="3">
        <f>K25+I70+I86</f>
        <v>60250000</v>
      </c>
      <c r="H118" s="9">
        <f>J86+J70+L25</f>
        <v>0</v>
      </c>
      <c r="I118" s="3">
        <f>K70</f>
        <v>0</v>
      </c>
      <c r="J118" s="3">
        <f>L70</f>
        <v>0</v>
      </c>
      <c r="K118" s="3">
        <f>K86</f>
        <v>-60000000</v>
      </c>
      <c r="L118" s="3">
        <f>L86</f>
        <v>0</v>
      </c>
    </row>
    <row r="119" spans="2:18" x14ac:dyDescent="0.3">
      <c r="B119" s="9" t="s">
        <v>55</v>
      </c>
      <c r="C119" s="9">
        <f>I26</f>
        <v>0</v>
      </c>
      <c r="D119" s="9">
        <f>J26</f>
        <v>0</v>
      </c>
      <c r="E119" s="9">
        <v>0</v>
      </c>
      <c r="F119" s="9">
        <v>0</v>
      </c>
      <c r="G119" s="9">
        <f>K26+I71+I87</f>
        <v>0</v>
      </c>
      <c r="H119" s="9">
        <f>J87+J71</f>
        <v>250000</v>
      </c>
      <c r="I119" s="9">
        <f>K71</f>
        <v>0</v>
      </c>
      <c r="J119" s="9">
        <f>L71</f>
        <v>-250000</v>
      </c>
      <c r="K119" s="9">
        <f>K87</f>
        <v>0</v>
      </c>
      <c r="L119" s="9">
        <f>L87</f>
        <v>0</v>
      </c>
    </row>
    <row r="120" spans="2:18" x14ac:dyDescent="0.3">
      <c r="B120" s="3" t="s">
        <v>56</v>
      </c>
      <c r="C120" s="9">
        <f>I39</f>
        <v>-88428.402690200863</v>
      </c>
      <c r="D120" s="9">
        <f>J39</f>
        <v>-88428.402690200863</v>
      </c>
      <c r="E120" s="9">
        <f>I54</f>
        <v>-250000</v>
      </c>
      <c r="F120" s="9">
        <f>J54</f>
        <v>0</v>
      </c>
      <c r="G120" s="3">
        <f>I72</f>
        <v>0</v>
      </c>
      <c r="H120" s="9">
        <f>J72</f>
        <v>0</v>
      </c>
      <c r="I120" s="3">
        <f>I106+K72</f>
        <v>88428.402690200863</v>
      </c>
      <c r="J120" s="3">
        <f>L72+J106+L54+L39</f>
        <v>0</v>
      </c>
      <c r="K120" s="3">
        <f>K106</f>
        <v>-88428.402690200863</v>
      </c>
      <c r="L120" s="3">
        <f>L106</f>
        <v>88428.402690200863</v>
      </c>
    </row>
    <row r="121" spans="2:18" x14ac:dyDescent="0.3">
      <c r="B121" s="3" t="s">
        <v>57</v>
      </c>
      <c r="C121" s="9">
        <f>I40</f>
        <v>-88428.402690200863</v>
      </c>
      <c r="D121" s="9">
        <f>J40</f>
        <v>88428.402690200863</v>
      </c>
      <c r="E121" s="9">
        <f>I55</f>
        <v>0</v>
      </c>
      <c r="F121" s="9">
        <f>J55</f>
        <v>0</v>
      </c>
      <c r="G121" s="3">
        <f>I73</f>
        <v>0</v>
      </c>
      <c r="H121" s="9">
        <f>J73</f>
        <v>250000</v>
      </c>
      <c r="I121" s="3">
        <f>K40+K55+K73+I107</f>
        <v>0</v>
      </c>
      <c r="J121" s="3">
        <f>L40+L55+L73</f>
        <v>338428.40269020083</v>
      </c>
      <c r="K121" s="3">
        <f>K107</f>
        <v>88428.402690200863</v>
      </c>
      <c r="L121" s="3">
        <f>L107</f>
        <v>-88428.402690200863</v>
      </c>
    </row>
    <row r="122" spans="2:18" x14ac:dyDescent="0.3">
      <c r="B122" s="3" t="s">
        <v>60</v>
      </c>
      <c r="C122" s="9">
        <v>0</v>
      </c>
      <c r="D122" s="9">
        <v>0</v>
      </c>
      <c r="E122" s="9">
        <v>0</v>
      </c>
      <c r="F122" s="9">
        <v>0</v>
      </c>
      <c r="G122" s="3">
        <f>I88</f>
        <v>-60000000</v>
      </c>
      <c r="H122" s="9">
        <f>J88</f>
        <v>0</v>
      </c>
      <c r="I122" s="3">
        <f>I108</f>
        <v>-88428.402690200863</v>
      </c>
      <c r="J122" s="3">
        <f>J108</f>
        <v>88428.402690200863</v>
      </c>
      <c r="K122" s="3">
        <f>K108+K88</f>
        <v>60088428.402690202</v>
      </c>
      <c r="L122" s="3">
        <f>L88+L108</f>
        <v>-88428.402690200863</v>
      </c>
    </row>
    <row r="123" spans="2:18" x14ac:dyDescent="0.3">
      <c r="B123" s="3" t="s">
        <v>61</v>
      </c>
      <c r="C123" s="9"/>
      <c r="D123" s="9"/>
      <c r="E123" s="9"/>
      <c r="F123" s="9"/>
      <c r="G123" s="3">
        <f>I89</f>
        <v>0</v>
      </c>
      <c r="H123" s="9">
        <f>J89</f>
        <v>0</v>
      </c>
      <c r="I123" s="3">
        <f>I109</f>
        <v>88428.402690200863</v>
      </c>
      <c r="J123" s="3">
        <f>J109</f>
        <v>88428.402690200863</v>
      </c>
      <c r="K123" s="3">
        <f>K89+K109</f>
        <v>-88428.402690200863</v>
      </c>
      <c r="L123" s="3">
        <f>L89+L109</f>
        <v>88428.402690200863</v>
      </c>
      <c r="R123" s="1">
        <f>1.35*25000</f>
        <v>33750</v>
      </c>
    </row>
    <row r="126" spans="2:18" ht="28.8" x14ac:dyDescent="0.3">
      <c r="D126" s="3" t="s">
        <v>65</v>
      </c>
      <c r="E126" s="3" t="s">
        <v>54</v>
      </c>
      <c r="F126" s="3" t="s">
        <v>56</v>
      </c>
      <c r="G126" s="3" t="s">
        <v>57</v>
      </c>
      <c r="H126" s="3" t="s">
        <v>60</v>
      </c>
      <c r="I126" s="3" t="s">
        <v>61</v>
      </c>
    </row>
    <row r="127" spans="2:18" x14ac:dyDescent="0.3">
      <c r="D127" s="3" t="s">
        <v>54</v>
      </c>
      <c r="E127" s="3">
        <f>G118</f>
        <v>60250000</v>
      </c>
      <c r="F127" s="3">
        <f>I118</f>
        <v>0</v>
      </c>
      <c r="G127" s="3">
        <f>J118</f>
        <v>0</v>
      </c>
      <c r="H127" s="3">
        <f>K118</f>
        <v>-60000000</v>
      </c>
      <c r="I127" s="3">
        <f>L118</f>
        <v>0</v>
      </c>
    </row>
    <row r="128" spans="2:18" x14ac:dyDescent="0.3">
      <c r="D128" s="3" t="s">
        <v>56</v>
      </c>
      <c r="E128" s="3">
        <f>G120</f>
        <v>0</v>
      </c>
      <c r="F128" s="3">
        <f>I120</f>
        <v>88428.402690200863</v>
      </c>
      <c r="G128" s="3">
        <f>J120</f>
        <v>0</v>
      </c>
      <c r="H128" s="3">
        <f>K120</f>
        <v>-88428.402690200863</v>
      </c>
      <c r="I128" s="3">
        <f>L120</f>
        <v>88428.402690200863</v>
      </c>
    </row>
    <row r="129" spans="4:9" x14ac:dyDescent="0.3">
      <c r="D129" s="3" t="s">
        <v>57</v>
      </c>
      <c r="E129" s="3">
        <f>G121</f>
        <v>0</v>
      </c>
      <c r="F129" s="3">
        <f>I121</f>
        <v>0</v>
      </c>
      <c r="G129" s="3">
        <f>J121</f>
        <v>338428.40269020083</v>
      </c>
      <c r="H129" s="3">
        <f>K121</f>
        <v>88428.402690200863</v>
      </c>
      <c r="I129" s="3">
        <f>L121</f>
        <v>-88428.402690200863</v>
      </c>
    </row>
    <row r="130" spans="4:9" x14ac:dyDescent="0.3">
      <c r="D130" s="3" t="s">
        <v>60</v>
      </c>
      <c r="E130" s="3">
        <f>G122</f>
        <v>-60000000</v>
      </c>
      <c r="F130" s="3">
        <f>I122</f>
        <v>-88428.402690200863</v>
      </c>
      <c r="G130" s="3">
        <f>J122</f>
        <v>88428.402690200863</v>
      </c>
      <c r="H130" s="3">
        <f>K122</f>
        <v>60088428.402690202</v>
      </c>
      <c r="I130" s="3">
        <f>L122</f>
        <v>-88428.402690200863</v>
      </c>
    </row>
    <row r="131" spans="4:9" x14ac:dyDescent="0.3">
      <c r="D131" s="3" t="s">
        <v>61</v>
      </c>
      <c r="E131" s="3">
        <f>G123</f>
        <v>0</v>
      </c>
      <c r="F131" s="3">
        <f>I123</f>
        <v>88428.402690200863</v>
      </c>
      <c r="G131" s="3">
        <f>J123</f>
        <v>88428.402690200863</v>
      </c>
      <c r="H131" s="3">
        <f>K123</f>
        <v>-88428.402690200863</v>
      </c>
      <c r="I131" s="3">
        <f>L123</f>
        <v>88428.402690200863</v>
      </c>
    </row>
  </sheetData>
  <mergeCells count="16">
    <mergeCell ref="B58:E58"/>
    <mergeCell ref="K5:K6"/>
    <mergeCell ref="L5:L6"/>
    <mergeCell ref="B15:F15"/>
    <mergeCell ref="M5:M6"/>
    <mergeCell ref="N5:N6"/>
    <mergeCell ref="B5:B6"/>
    <mergeCell ref="B44:E44"/>
    <mergeCell ref="B29:D29"/>
    <mergeCell ref="F5:F6"/>
    <mergeCell ref="E5:E6"/>
    <mergeCell ref="D5:D6"/>
    <mergeCell ref="C5:C6"/>
    <mergeCell ref="G5:H5"/>
    <mergeCell ref="I5:J5"/>
    <mergeCell ref="E16:F16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cp:lastPrinted>2019-11-08T00:17:19Z</cp:lastPrinted>
  <dcterms:created xsi:type="dcterms:W3CDTF">2019-11-04T18:25:40Z</dcterms:created>
  <dcterms:modified xsi:type="dcterms:W3CDTF">2019-11-08T00:35:06Z</dcterms:modified>
</cp:coreProperties>
</file>