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updateLinks="always" hidePivotFieldList="1"/>
  <mc:AlternateContent xmlns:mc="http://schemas.openxmlformats.org/markup-compatibility/2006">
    <mc:Choice Requires="x15">
      <x15ac:absPath xmlns:x15ac="http://schemas.microsoft.com/office/spreadsheetml/2010/11/ac" url="https://interpublic-my.sharepoint.com/personal/ishank_aggarwal_interactiveavenues_com/Documents/Downloads/"/>
    </mc:Choice>
  </mc:AlternateContent>
  <xr:revisionPtr revIDLastSave="285" documentId="8_{6E4E5246-D820-47E6-84A8-9BCA5D720A6D}" xr6:coauthVersionLast="47" xr6:coauthVersionMax="47" xr10:uidLastSave="{8ACB0ECE-E22D-496D-BA88-B4D13520B809}"/>
  <bookViews>
    <workbookView xWindow="-108" yWindow="-108" windowWidth="23256" windowHeight="12456" tabRatio="902" firstSheet="2" activeTab="4" xr2:uid="{98801E49-58EB-4F7F-A594-EA0DA9616C1B}"/>
  </bookViews>
  <sheets>
    <sheet name="Genre &amp; platform selection" sheetId="13" r:id="rId1"/>
    <sheet name="Investment summary" sheetId="27" r:id="rId2"/>
    <sheet name="Integrated RnF" sheetId="8" r:id="rId3"/>
    <sheet name="Digital Plan Summary" sheetId="7" r:id="rId4"/>
    <sheet name="Digital Media Plan" sheetId="6" r:id="rId5"/>
    <sheet name="YT Size" sheetId="12" r:id="rId6"/>
    <sheet name="YT IR SS" sheetId="26" r:id="rId7"/>
    <sheet name="FB Sizing" sheetId="24" r:id="rId8"/>
    <sheet name="Base platforms duplication" sheetId="20" r:id="rId9"/>
    <sheet name="Google Channel Pack Sizing" sheetId="15" r:id="rId10"/>
    <sheet name="Lookalike SS" sheetId="2" r:id="rId11"/>
    <sheet name="Brand Keywords" sheetId="23" r:id="rId12"/>
    <sheet name="City List" sheetId="19" r:id="rId13"/>
    <sheet name="FB Affinties Size" sheetId="16" r:id="rId14"/>
    <sheet name="Custom Intent" sheetId="9" r:id="rId15"/>
    <sheet name="Sizing" sheetId="1" state="hidden" r:id="rId16"/>
    <sheet name="Google SS Channel Pack" sheetId="14" r:id="rId17"/>
    <sheet name="Google SS" sheetId="3" state="hidden" r:id="rId18"/>
  </sheets>
  <externalReferences>
    <externalReference r:id="rId19"/>
  </externalReferences>
  <definedNames>
    <definedName name="_xlnm._FilterDatabase" localSheetId="11" hidden="1">'Brand Keywords'!$A$1:$C$6</definedName>
    <definedName name="_xlnm._FilterDatabase" localSheetId="4" hidden="1">'Digital Media Plan'!$A$1:$BJ$119</definedName>
    <definedName name="_xlnm._FilterDatabase" localSheetId="0" hidden="1">'Genre &amp; platform selection'!$B$3:$J$3</definedName>
    <definedName name="a" localSheetId="12">#REF!</definedName>
    <definedName name="a" localSheetId="4">#REF!</definedName>
    <definedName name="a" localSheetId="3">#REF!</definedName>
    <definedName name="a" localSheetId="0">#REF!</definedName>
    <definedName name="a">#REF!</definedName>
    <definedName name="AA" localSheetId="12">#REF!</definedName>
    <definedName name="AA" localSheetId="4">#REF!</definedName>
    <definedName name="AA" localSheetId="3">#REF!</definedName>
    <definedName name="AA" localSheetId="0">#REF!</definedName>
    <definedName name="AA">#REF!</definedName>
    <definedName name="ADQ" localSheetId="12">#REF!</definedName>
    <definedName name="ADQ" localSheetId="4">#REF!</definedName>
    <definedName name="ADQ" localSheetId="3">#REF!</definedName>
    <definedName name="ADQ" localSheetId="0">#REF!</definedName>
    <definedName name="ADQ">#REF!</definedName>
    <definedName name="adSd" localSheetId="12">#REF!</definedName>
    <definedName name="adSd" localSheetId="4">#REF!</definedName>
    <definedName name="adSd" localSheetId="3">#REF!</definedName>
    <definedName name="adSd" localSheetId="0">#REF!</definedName>
    <definedName name="adSd">#REF!</definedName>
    <definedName name="aerhdfrh" localSheetId="12">#REF!</definedName>
    <definedName name="aerhdfrh" localSheetId="4">#REF!</definedName>
    <definedName name="aerhdfrh" localSheetId="3">#REF!</definedName>
    <definedName name="aerhdfrh" localSheetId="0">#REF!</definedName>
    <definedName name="aerhdfrh">#REF!</definedName>
    <definedName name="aewgeshgaer" localSheetId="12">#REF!</definedName>
    <definedName name="aewgeshgaer" localSheetId="4">#REF!</definedName>
    <definedName name="aewgeshgaer" localSheetId="3">#REF!</definedName>
    <definedName name="aewgeshgaer" localSheetId="0">#REF!</definedName>
    <definedName name="aewgeshgaer">#REF!</definedName>
    <definedName name="aeyraeyreaq" localSheetId="12">#REF!</definedName>
    <definedName name="aeyraeyreaq" localSheetId="4">#REF!</definedName>
    <definedName name="aeyraeyreaq" localSheetId="3">#REF!</definedName>
    <definedName name="aeyraeyreaq" localSheetId="0">#REF!</definedName>
    <definedName name="aeyraeyreaq">#REF!</definedName>
    <definedName name="AGHASDFG" localSheetId="12">#REF!</definedName>
    <definedName name="AGHASDFG" localSheetId="4">#REF!</definedName>
    <definedName name="AGHASDFG" localSheetId="3">#REF!</definedName>
    <definedName name="AGHASDFG" localSheetId="0">#REF!</definedName>
    <definedName name="AGHASDFG">#REF!</definedName>
    <definedName name="ahrfedh" localSheetId="12">#REF!</definedName>
    <definedName name="ahrfedh" localSheetId="4">#REF!</definedName>
    <definedName name="ahrfedh" localSheetId="3">#REF!</definedName>
    <definedName name="ahrfedh" localSheetId="0">#REF!</definedName>
    <definedName name="ahrfedh">#REF!</definedName>
    <definedName name="ajitha" localSheetId="12">#REF!</definedName>
    <definedName name="ajitha" localSheetId="4">#REF!</definedName>
    <definedName name="ajitha" localSheetId="3">#REF!</definedName>
    <definedName name="ajitha" localSheetId="0">#REF!</definedName>
    <definedName name="ajitha">#REF!</definedName>
    <definedName name="asasasasa" localSheetId="12">#REF!</definedName>
    <definedName name="asasasasa" localSheetId="4">#REF!</definedName>
    <definedName name="asasasasa" localSheetId="3">#REF!</definedName>
    <definedName name="asasasasa" localSheetId="0">#REF!</definedName>
    <definedName name="asasasasa">#REF!</definedName>
    <definedName name="asasd" localSheetId="12">#REF!</definedName>
    <definedName name="asasd" localSheetId="4">#REF!</definedName>
    <definedName name="asasd" localSheetId="3">#REF!</definedName>
    <definedName name="asasd" localSheetId="0">#REF!</definedName>
    <definedName name="asasd">#REF!</definedName>
    <definedName name="asdfasdf" localSheetId="12">#REF!</definedName>
    <definedName name="asdfasdf" localSheetId="4">#REF!</definedName>
    <definedName name="asdfasdf" localSheetId="3">#REF!</definedName>
    <definedName name="asdfasdf" localSheetId="0">#REF!</definedName>
    <definedName name="asdfasdf">#REF!</definedName>
    <definedName name="asgfrgtf" localSheetId="12">#REF!</definedName>
    <definedName name="asgfrgtf" localSheetId="4">#REF!</definedName>
    <definedName name="asgfrgtf" localSheetId="3">#REF!</definedName>
    <definedName name="asgfrgtf" localSheetId="0">#REF!</definedName>
    <definedName name="asgfrgtf">#REF!</definedName>
    <definedName name="avc" localSheetId="12">#REF!</definedName>
    <definedName name="avc" localSheetId="4">#REF!</definedName>
    <definedName name="avc" localSheetId="3">#REF!</definedName>
    <definedName name="avc" localSheetId="0">#REF!</definedName>
    <definedName name="avc">#REF!</definedName>
    <definedName name="b" localSheetId="12">#REF!</definedName>
    <definedName name="b" localSheetId="4">#REF!</definedName>
    <definedName name="b" localSheetId="3">#REF!</definedName>
    <definedName name="b" localSheetId="0">#REF!</definedName>
    <definedName name="b">#REF!</definedName>
    <definedName name="cdac" localSheetId="12">#REF!</definedName>
    <definedName name="cdac" localSheetId="4">#REF!</definedName>
    <definedName name="cdac" localSheetId="3">#REF!</definedName>
    <definedName name="cdac" localSheetId="0">#REF!</definedName>
    <definedName name="cdac">#REF!</definedName>
    <definedName name="cfhfd" localSheetId="12">#REF!</definedName>
    <definedName name="cfhfd" localSheetId="4">#REF!</definedName>
    <definedName name="cfhfd" localSheetId="3">#REF!</definedName>
    <definedName name="cfhfd" localSheetId="0">#REF!</definedName>
    <definedName name="cfhfd">#REF!</definedName>
    <definedName name="des" localSheetId="12">#REF!</definedName>
    <definedName name="des" localSheetId="4">#REF!</definedName>
    <definedName name="des" localSheetId="3">#REF!</definedName>
    <definedName name="des" localSheetId="0">#REF!</definedName>
    <definedName name="des">#REF!</definedName>
    <definedName name="dfhdfhd" localSheetId="12">#REF!</definedName>
    <definedName name="dfhdfhd" localSheetId="4">#REF!</definedName>
    <definedName name="dfhdfhd" localSheetId="3">#REF!</definedName>
    <definedName name="dfhdfhd" localSheetId="0">#REF!</definedName>
    <definedName name="dfhdfhd">#REF!</definedName>
    <definedName name="dfhfdhzd" localSheetId="12">#REF!</definedName>
    <definedName name="dfhfdhzd" localSheetId="4">#REF!</definedName>
    <definedName name="dfhfdhzd" localSheetId="3">#REF!</definedName>
    <definedName name="dfhfdhzd" localSheetId="0">#REF!</definedName>
    <definedName name="dfhfdhzd">#REF!</definedName>
    <definedName name="dgs" localSheetId="12">#REF!</definedName>
    <definedName name="dgs" localSheetId="4">#REF!</definedName>
    <definedName name="dgs" localSheetId="3">#REF!</definedName>
    <definedName name="dgs" localSheetId="0">#REF!</definedName>
    <definedName name="dgs">#REF!</definedName>
    <definedName name="dqD" localSheetId="12">#REF!</definedName>
    <definedName name="dqD" localSheetId="4">#REF!</definedName>
    <definedName name="dqD" localSheetId="3">#REF!</definedName>
    <definedName name="dqD" localSheetId="0">#REF!</definedName>
    <definedName name="dqD">#REF!</definedName>
    <definedName name="DQW" localSheetId="12">#REF!</definedName>
    <definedName name="DQW" localSheetId="4">#REF!</definedName>
    <definedName name="DQW" localSheetId="3">#REF!</definedName>
    <definedName name="DQW" localSheetId="0">#REF!</definedName>
    <definedName name="DQW">#REF!</definedName>
    <definedName name="dsdfzsdfgdSZ" localSheetId="12">#REF!</definedName>
    <definedName name="dsdfzsdfgdSZ" localSheetId="4">#REF!</definedName>
    <definedName name="dsdfzsdfgdSZ" localSheetId="3">#REF!</definedName>
    <definedName name="dsdfzsdfgdSZ" localSheetId="0">#REF!</definedName>
    <definedName name="dsdfzsdfgdSZ">#REF!</definedName>
    <definedName name="esdfsf" localSheetId="12">#REF!</definedName>
    <definedName name="esdfsf" localSheetId="4">#REF!</definedName>
    <definedName name="esdfsf" localSheetId="3">#REF!</definedName>
    <definedName name="esdfsf" localSheetId="0">#REF!</definedName>
    <definedName name="esdfsf">#REF!</definedName>
    <definedName name="ewfc" localSheetId="12">#REF!</definedName>
    <definedName name="ewfc" localSheetId="4">#REF!</definedName>
    <definedName name="ewfc" localSheetId="3">#REF!</definedName>
    <definedName name="ewfc" localSheetId="0">#REF!</definedName>
    <definedName name="ewfc">#REF!</definedName>
    <definedName name="fdsa" localSheetId="12">#REF!</definedName>
    <definedName name="fdsa" localSheetId="4">#REF!</definedName>
    <definedName name="fdsa" localSheetId="3">#REF!</definedName>
    <definedName name="fdsa" localSheetId="0">#REF!</definedName>
    <definedName name="fdsa">#REF!</definedName>
    <definedName name="fdxgmjxfgk" localSheetId="12">#REF!</definedName>
    <definedName name="fdxgmjxfgk" localSheetId="4">#REF!</definedName>
    <definedName name="fdxgmjxfgk" localSheetId="3">#REF!</definedName>
    <definedName name="fdxgmjxfgk" localSheetId="0">#REF!</definedName>
    <definedName name="fdxgmjxfgk">#REF!</definedName>
    <definedName name="fed" localSheetId="12">#REF!</definedName>
    <definedName name="fed" localSheetId="4">#REF!</definedName>
    <definedName name="fed" localSheetId="3">#REF!</definedName>
    <definedName name="fed" localSheetId="0">#REF!</definedName>
    <definedName name="fed">#REF!</definedName>
    <definedName name="fre" localSheetId="12">#REF!</definedName>
    <definedName name="fre" localSheetId="4">#REF!</definedName>
    <definedName name="fre" localSheetId="3">#REF!</definedName>
    <definedName name="fre" localSheetId="0">#REF!</definedName>
    <definedName name="fre">#REF!</definedName>
    <definedName name="freg" localSheetId="12">#REF!</definedName>
    <definedName name="freg" localSheetId="4">#REF!</definedName>
    <definedName name="freg" localSheetId="3">#REF!</definedName>
    <definedName name="freg" localSheetId="0">#REF!</definedName>
    <definedName name="freg">#REF!</definedName>
    <definedName name="frtd" localSheetId="12">#REF!</definedName>
    <definedName name="frtd" localSheetId="4">#REF!</definedName>
    <definedName name="frtd" localSheetId="3">#REF!</definedName>
    <definedName name="frtd" localSheetId="0">#REF!</definedName>
    <definedName name="frtd">#REF!</definedName>
    <definedName name="fsdfedf" localSheetId="12">#REF!</definedName>
    <definedName name="fsdfedf" localSheetId="4">#REF!</definedName>
    <definedName name="fsdfedf" localSheetId="3">#REF!</definedName>
    <definedName name="fsdfedf" localSheetId="0">#REF!</definedName>
    <definedName name="fsdfedf">#REF!</definedName>
    <definedName name="g" localSheetId="12">#REF!</definedName>
    <definedName name="g" localSheetId="4">#REF!</definedName>
    <definedName name="g" localSheetId="3">#REF!</definedName>
    <definedName name="g" localSheetId="0">#REF!</definedName>
    <definedName name="g">#REF!</definedName>
    <definedName name="ggyh" localSheetId="12">#REF!</definedName>
    <definedName name="ggyh" localSheetId="4">#REF!</definedName>
    <definedName name="ggyh" localSheetId="3">#REF!</definedName>
    <definedName name="ggyh" localSheetId="0">#REF!</definedName>
    <definedName name="ggyh">#REF!</definedName>
    <definedName name="guds" localSheetId="12">#REF!</definedName>
    <definedName name="guds" localSheetId="4">#REF!</definedName>
    <definedName name="guds" localSheetId="3">#REF!</definedName>
    <definedName name="guds" localSheetId="0">#REF!</definedName>
    <definedName name="guds">#REF!</definedName>
    <definedName name="gykygt" localSheetId="12">#REF!</definedName>
    <definedName name="gykygt" localSheetId="4">#REF!</definedName>
    <definedName name="gykygt" localSheetId="3">#REF!</definedName>
    <definedName name="gykygt" localSheetId="0">#REF!</definedName>
    <definedName name="gykygt">#REF!</definedName>
    <definedName name="httfsp" localSheetId="12">#REF!</definedName>
    <definedName name="httfsp" localSheetId="4">#REF!</definedName>
    <definedName name="httfsp" localSheetId="3">#REF!</definedName>
    <definedName name="httfsp" localSheetId="0">#REF!</definedName>
    <definedName name="httfsp">#REF!</definedName>
    <definedName name="kjfdnsdofn" localSheetId="12">#REF!</definedName>
    <definedName name="kjfdnsdofn" localSheetId="4">#REF!</definedName>
    <definedName name="kjfdnsdofn" localSheetId="3">#REF!</definedName>
    <definedName name="kjfdnsdofn" localSheetId="0">#REF!</definedName>
    <definedName name="kjfdnsdofn">#REF!</definedName>
    <definedName name="kkkkk" localSheetId="12">#REF!</definedName>
    <definedName name="kkkkk" localSheetId="4">#REF!</definedName>
    <definedName name="kkkkk" localSheetId="3">#REF!</definedName>
    <definedName name="kkkkk" localSheetId="0">#REF!</definedName>
    <definedName name="kkkkk">#REF!</definedName>
    <definedName name="Kolkatta" localSheetId="12">#REF!</definedName>
    <definedName name="Kolkatta" localSheetId="4">#REF!</definedName>
    <definedName name="Kolkatta" localSheetId="3">#REF!</definedName>
    <definedName name="Kolkatta" localSheetId="0">#REF!</definedName>
    <definedName name="Kolkatta">#REF!</definedName>
    <definedName name="kolkatttaaaa" localSheetId="12">#REF!</definedName>
    <definedName name="kolkatttaaaa" localSheetId="4">#REF!</definedName>
    <definedName name="kolkatttaaaa" localSheetId="3">#REF!</definedName>
    <definedName name="kolkatttaaaa" localSheetId="0">#REF!</definedName>
    <definedName name="kolkatttaaaa">#REF!</definedName>
    <definedName name="MYNTRA" localSheetId="12">#REF!</definedName>
    <definedName name="MYNTRA" localSheetId="4">#REF!</definedName>
    <definedName name="MYNTRA" localSheetId="3">#REF!</definedName>
    <definedName name="MYNTRA" localSheetId="0">#REF!</definedName>
    <definedName name="MYNTRA">#REF!</definedName>
    <definedName name="NEWNAME" localSheetId="12">#REF!</definedName>
    <definedName name="NEWNAME" localSheetId="4">#REF!</definedName>
    <definedName name="NEWNAME" localSheetId="3">#REF!</definedName>
    <definedName name="NEWNAME" localSheetId="0">#REF!</definedName>
    <definedName name="NEWNAME">#REF!</definedName>
    <definedName name="o" localSheetId="12">#REF!</definedName>
    <definedName name="o" localSheetId="4">#REF!</definedName>
    <definedName name="o" localSheetId="3">#REF!</definedName>
    <definedName name="o" localSheetId="0">#REF!</definedName>
    <definedName name="o">#REF!</definedName>
    <definedName name="OLDNAME" localSheetId="12">#REF!</definedName>
    <definedName name="OLDNAME" localSheetId="4">#REF!</definedName>
    <definedName name="OLDNAME" localSheetId="3">#REF!</definedName>
    <definedName name="OLDNAME" localSheetId="0">#REF!</definedName>
    <definedName name="OLDNAME">#REF!</definedName>
    <definedName name="Phase_2___Catchment" localSheetId="12">#REF!</definedName>
    <definedName name="Phase_2___Catchment" localSheetId="4">#REF!</definedName>
    <definedName name="Phase_2___Catchment" localSheetId="3">#REF!</definedName>
    <definedName name="Phase_2___Catchment" localSheetId="0">#REF!</definedName>
    <definedName name="Phase_2___Catchment">#REF!</definedName>
    <definedName name="PLAN_BRANDFX" localSheetId="12">#REF!</definedName>
    <definedName name="PLAN_BRANDFX" localSheetId="4">#REF!</definedName>
    <definedName name="PLAN_BRANDFX" localSheetId="3">#REF!</definedName>
    <definedName name="PLAN_BRANDFX" localSheetId="0">#REF!</definedName>
    <definedName name="PLAN_BRANDFX">#REF!</definedName>
    <definedName name="prada" localSheetId="12">#REF!</definedName>
    <definedName name="prada" localSheetId="4">#REF!</definedName>
    <definedName name="prada" localSheetId="3">#REF!</definedName>
    <definedName name="prada" localSheetId="0">#REF!</definedName>
    <definedName name="prada">#REF!</definedName>
    <definedName name="q" localSheetId="12">#REF!</definedName>
    <definedName name="q" localSheetId="4">#REF!</definedName>
    <definedName name="q" localSheetId="3">#REF!</definedName>
    <definedName name="q" localSheetId="0">#REF!</definedName>
    <definedName name="q">#REF!</definedName>
    <definedName name="reyhaey" localSheetId="12">#REF!</definedName>
    <definedName name="reyhaey" localSheetId="4">#REF!</definedName>
    <definedName name="reyhaey" localSheetId="3">#REF!</definedName>
    <definedName name="reyhaey" localSheetId="0">#REF!</definedName>
    <definedName name="reyhaey">#REF!</definedName>
    <definedName name="s" localSheetId="12">#REF!</definedName>
    <definedName name="s" localSheetId="4">#REF!</definedName>
    <definedName name="s" localSheetId="3">#REF!</definedName>
    <definedName name="s" localSheetId="0">#REF!</definedName>
    <definedName name="s">#REF!</definedName>
    <definedName name="sadas" localSheetId="12">#REF!</definedName>
    <definedName name="sadas" localSheetId="4">#REF!</definedName>
    <definedName name="sadas" localSheetId="3">#REF!</definedName>
    <definedName name="sadas" localSheetId="0">#REF!</definedName>
    <definedName name="sadas">#REF!</definedName>
    <definedName name="safdf" localSheetId="12">#REF!</definedName>
    <definedName name="safdf" localSheetId="4">#REF!</definedName>
    <definedName name="safdf" localSheetId="3">#REF!</definedName>
    <definedName name="safdf" localSheetId="0">#REF!</definedName>
    <definedName name="safdf">#REF!</definedName>
    <definedName name="safdfa" localSheetId="12">#REF!</definedName>
    <definedName name="safdfa" localSheetId="4">#REF!</definedName>
    <definedName name="safdfa" localSheetId="3">#REF!</definedName>
    <definedName name="safdfa" localSheetId="0">#REF!</definedName>
    <definedName name="safdfa">#REF!</definedName>
    <definedName name="saSDaSd" localSheetId="12">#REF!</definedName>
    <definedName name="saSDaSd" localSheetId="4">#REF!</definedName>
    <definedName name="saSDaSd" localSheetId="3">#REF!</definedName>
    <definedName name="saSDaSd" localSheetId="0">#REF!</definedName>
    <definedName name="saSDaSd">#REF!</definedName>
    <definedName name="scscs" localSheetId="12">#REF!</definedName>
    <definedName name="scscs" localSheetId="4">#REF!</definedName>
    <definedName name="scscs" localSheetId="3">#REF!</definedName>
    <definedName name="scscs" localSheetId="0">#REF!</definedName>
    <definedName name="scscs">#REF!</definedName>
    <definedName name="sddfgds" localSheetId="12">#REF!</definedName>
    <definedName name="sddfgds" localSheetId="4">#REF!</definedName>
    <definedName name="sddfgds" localSheetId="3">#REF!</definedName>
    <definedName name="sddfgds" localSheetId="0">#REF!</definedName>
    <definedName name="sddfgds">#REF!</definedName>
    <definedName name="sdfhfdzhdzf" localSheetId="12">#REF!</definedName>
    <definedName name="sdfhfdzhdzf" localSheetId="4">#REF!</definedName>
    <definedName name="sdfhfdzhdzf" localSheetId="3">#REF!</definedName>
    <definedName name="sdfhfdzhdzf" localSheetId="0">#REF!</definedName>
    <definedName name="sdfhfdzhdzf">#REF!</definedName>
    <definedName name="SDGDSGSD" localSheetId="12">#REF!</definedName>
    <definedName name="SDGDSGSD" localSheetId="4">#REF!</definedName>
    <definedName name="SDGDSGSD" localSheetId="3">#REF!</definedName>
    <definedName name="SDGDSGSD" localSheetId="0">#REF!</definedName>
    <definedName name="SDGDSGSD">#REF!</definedName>
    <definedName name="sdsds" localSheetId="12">#REF!</definedName>
    <definedName name="sdsds" localSheetId="4">#REF!</definedName>
    <definedName name="sdsds" localSheetId="3">#REF!</definedName>
    <definedName name="sdsds" localSheetId="0">#REF!</definedName>
    <definedName name="sdsds">#REF!</definedName>
    <definedName name="sdzgfgv" localSheetId="12">#REF!</definedName>
    <definedName name="sdzgfgv" localSheetId="4">#REF!</definedName>
    <definedName name="sdzgfgv" localSheetId="3">#REF!</definedName>
    <definedName name="sdzgfgv" localSheetId="0">#REF!</definedName>
    <definedName name="sdzgfgv">#REF!</definedName>
    <definedName name="segsDhgsD" localSheetId="12">#REF!</definedName>
    <definedName name="segsDhgsD" localSheetId="4">#REF!</definedName>
    <definedName name="segsDhgsD" localSheetId="3">#REF!</definedName>
    <definedName name="segsDhgsD" localSheetId="0">#REF!</definedName>
    <definedName name="segsDhgsD">#REF!</definedName>
    <definedName name="sghsdhdsfh" localSheetId="12">#REF!</definedName>
    <definedName name="sghsdhdsfh" localSheetId="4">#REF!</definedName>
    <definedName name="sghsdhdsfh" localSheetId="3">#REF!</definedName>
    <definedName name="sghsdhdsfh" localSheetId="0">#REF!</definedName>
    <definedName name="sghsdhdsfh">#REF!</definedName>
    <definedName name="SGSDZGS" localSheetId="12">#REF!</definedName>
    <definedName name="SGSDZGS" localSheetId="4">#REF!</definedName>
    <definedName name="SGSDZGS" localSheetId="3">#REF!</definedName>
    <definedName name="SGSDZGS" localSheetId="0">#REF!</definedName>
    <definedName name="SGSDZGS">#REF!</definedName>
    <definedName name="szfdf" localSheetId="12">#REF!</definedName>
    <definedName name="szfdf" localSheetId="4">#REF!</definedName>
    <definedName name="szfdf" localSheetId="3">#REF!</definedName>
    <definedName name="szfdf" localSheetId="0">#REF!</definedName>
    <definedName name="szfdf">#REF!</definedName>
    <definedName name="testing" localSheetId="12">#REF!</definedName>
    <definedName name="testing" localSheetId="4">#REF!</definedName>
    <definedName name="testing" localSheetId="3">#REF!</definedName>
    <definedName name="testing" localSheetId="0">#REF!</definedName>
    <definedName name="testing">#REF!</definedName>
    <definedName name="vvv" localSheetId="12">#REF!</definedName>
    <definedName name="vvv" localSheetId="4">#REF!</definedName>
    <definedName name="vvv" localSheetId="3">#REF!</definedName>
    <definedName name="vvv" localSheetId="0">#REF!</definedName>
    <definedName name="vvv">#REF!</definedName>
    <definedName name="VWvv" localSheetId="12">#REF!</definedName>
    <definedName name="VWvv" localSheetId="4">#REF!</definedName>
    <definedName name="VWvv" localSheetId="3">#REF!</definedName>
    <definedName name="VWvv" localSheetId="0">#REF!</definedName>
    <definedName name="VWvv">#REF!</definedName>
    <definedName name="YT" localSheetId="12">#REF!</definedName>
    <definedName name="YT" localSheetId="4">#REF!</definedName>
    <definedName name="YT" localSheetId="3">#REF!</definedName>
    <definedName name="YT" localSheetId="0">#REF!</definedName>
    <definedName name="YT">#REF!</definedName>
    <definedName name="zdfhfdh" localSheetId="12">#REF!</definedName>
    <definedName name="zdfhfdh" localSheetId="4">#REF!</definedName>
    <definedName name="zdfhfdh" localSheetId="3">#REF!</definedName>
    <definedName name="zdfhfdh" localSheetId="0">#REF!</definedName>
    <definedName name="zdfhfdh">#REF!</definedName>
    <definedName name="zsfzsfv" localSheetId="12">#REF!</definedName>
    <definedName name="zsfzsfv" localSheetId="4">#REF!</definedName>
    <definedName name="zsfzsfv" localSheetId="3">#REF!</definedName>
    <definedName name="zsfzsfv" localSheetId="0">#REF!</definedName>
    <definedName name="zsfzsfv">#REF!</definedName>
    <definedName name="zzxzxz" localSheetId="12">#REF!</definedName>
    <definedName name="zzxzxz" localSheetId="4">#REF!</definedName>
    <definedName name="zzxzxz" localSheetId="3">#REF!</definedName>
    <definedName name="zzxzxz" localSheetId="0">#REF!</definedName>
    <definedName name="zzxzx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7" l="1"/>
  <c r="A155" i="26" l="1"/>
  <c r="F155" i="26"/>
  <c r="A138" i="26"/>
  <c r="F138" i="26"/>
  <c r="A120" i="26"/>
  <c r="F120" i="26"/>
  <c r="A102" i="26"/>
  <c r="F102" i="26"/>
  <c r="A85" i="26"/>
  <c r="F85" i="26"/>
  <c r="A68" i="26"/>
  <c r="F68" i="26"/>
  <c r="A52" i="26"/>
  <c r="F52" i="26"/>
  <c r="A34" i="26"/>
  <c r="F34" i="26"/>
  <c r="A18" i="26"/>
  <c r="F18" i="26"/>
  <c r="A2" i="26"/>
  <c r="F2" i="26"/>
  <c r="BH115" i="6"/>
  <c r="BH102" i="6"/>
  <c r="BH91" i="6"/>
  <c r="BH80" i="6"/>
  <c r="BH69" i="6"/>
  <c r="BH58" i="6"/>
  <c r="BH47" i="6"/>
  <c r="BH36" i="6"/>
  <c r="BH25" i="6"/>
  <c r="BH14" i="6"/>
  <c r="AF117" i="6"/>
  <c r="AK104" i="6"/>
  <c r="AI104" i="6" s="1"/>
  <c r="AJ104" i="6" s="1"/>
  <c r="AP105" i="6"/>
  <c r="AQ105" i="6" s="1"/>
  <c r="AY105" i="6" s="1"/>
  <c r="AP104" i="6"/>
  <c r="AQ104" i="6" s="1"/>
  <c r="AY104" i="6" s="1"/>
  <c r="BH104" i="6" l="1"/>
  <c r="BH105" i="6"/>
  <c r="AL104" i="6"/>
  <c r="R104" i="6"/>
  <c r="C7" i="27"/>
  <c r="V104" i="6" l="1"/>
  <c r="AR104" i="6" s="1"/>
  <c r="AF104" i="6"/>
  <c r="T104" i="6"/>
  <c r="AZ104" i="6"/>
  <c r="AQ119" i="6"/>
  <c r="BH119" i="6" s="1"/>
  <c r="AQ118" i="6"/>
  <c r="BH118" i="6" s="1"/>
  <c r="AQ117" i="6"/>
  <c r="BH117" i="6" s="1"/>
  <c r="AQ111" i="6"/>
  <c r="BH111" i="6" s="1"/>
  <c r="AQ110" i="6"/>
  <c r="BH110" i="6" s="1"/>
  <c r="AQ109" i="6"/>
  <c r="BH109" i="6" s="1"/>
  <c r="AQ108" i="6"/>
  <c r="BH108" i="6" s="1"/>
  <c r="AQ107" i="6"/>
  <c r="BH107" i="6" s="1"/>
  <c r="AQ106" i="6"/>
  <c r="BH106" i="6" s="1"/>
  <c r="AQ98" i="6"/>
  <c r="BH98" i="6" s="1"/>
  <c r="AQ97" i="6"/>
  <c r="BH97" i="6" s="1"/>
  <c r="AQ96" i="6"/>
  <c r="BH96" i="6" s="1"/>
  <c r="AQ95" i="6"/>
  <c r="BH95" i="6" s="1"/>
  <c r="AQ94" i="6"/>
  <c r="BH94" i="6" s="1"/>
  <c r="AQ93" i="6"/>
  <c r="BH93" i="6" s="1"/>
  <c r="AQ87" i="6"/>
  <c r="BH87" i="6" s="1"/>
  <c r="AQ86" i="6"/>
  <c r="BH86" i="6" s="1"/>
  <c r="AQ85" i="6"/>
  <c r="BH85" i="6" s="1"/>
  <c r="AQ84" i="6"/>
  <c r="BH84" i="6" s="1"/>
  <c r="AQ83" i="6"/>
  <c r="BH83" i="6" s="1"/>
  <c r="AQ82" i="6"/>
  <c r="BH82" i="6" s="1"/>
  <c r="AQ76" i="6"/>
  <c r="BH76" i="6" s="1"/>
  <c r="AQ75" i="6"/>
  <c r="BH75" i="6" s="1"/>
  <c r="AQ74" i="6"/>
  <c r="BH74" i="6" s="1"/>
  <c r="AQ73" i="6"/>
  <c r="BH73" i="6" s="1"/>
  <c r="AQ72" i="6"/>
  <c r="BH72" i="6" s="1"/>
  <c r="AQ71" i="6"/>
  <c r="BH71" i="6" s="1"/>
  <c r="AQ65" i="6"/>
  <c r="BH65" i="6" s="1"/>
  <c r="AQ64" i="6"/>
  <c r="BH64" i="6" s="1"/>
  <c r="AQ63" i="6"/>
  <c r="BH63" i="6" s="1"/>
  <c r="AQ62" i="6"/>
  <c r="BH62" i="6" s="1"/>
  <c r="AQ61" i="6"/>
  <c r="BH61" i="6" s="1"/>
  <c r="AQ60" i="6"/>
  <c r="BH60" i="6" s="1"/>
  <c r="AQ54" i="6"/>
  <c r="BH54" i="6" s="1"/>
  <c r="AQ53" i="6"/>
  <c r="BH53" i="6" s="1"/>
  <c r="AQ52" i="6"/>
  <c r="BH52" i="6" s="1"/>
  <c r="AQ51" i="6"/>
  <c r="BH51" i="6" s="1"/>
  <c r="AQ50" i="6"/>
  <c r="BH50" i="6" s="1"/>
  <c r="AQ49" i="6"/>
  <c r="BH49" i="6" s="1"/>
  <c r="AQ43" i="6"/>
  <c r="BH43" i="6" s="1"/>
  <c r="AQ42" i="6"/>
  <c r="BH42" i="6" s="1"/>
  <c r="AQ41" i="6"/>
  <c r="BH41" i="6" s="1"/>
  <c r="AQ40" i="6"/>
  <c r="BH40" i="6" s="1"/>
  <c r="AQ39" i="6"/>
  <c r="BH39" i="6" s="1"/>
  <c r="AQ38" i="6"/>
  <c r="BH38" i="6" s="1"/>
  <c r="AQ32" i="6"/>
  <c r="BH32" i="6" s="1"/>
  <c r="AQ31" i="6"/>
  <c r="BH31" i="6" s="1"/>
  <c r="AQ30" i="6"/>
  <c r="BH30" i="6" s="1"/>
  <c r="AQ29" i="6"/>
  <c r="BH29" i="6" s="1"/>
  <c r="AQ28" i="6"/>
  <c r="BH28" i="6" s="1"/>
  <c r="AQ27" i="6"/>
  <c r="BH27" i="6" s="1"/>
  <c r="AQ21" i="6"/>
  <c r="BH21" i="6" s="1"/>
  <c r="AQ20" i="6"/>
  <c r="BH20" i="6" s="1"/>
  <c r="AQ19" i="6"/>
  <c r="BH19" i="6" s="1"/>
  <c r="AQ18" i="6"/>
  <c r="BH18" i="6" s="1"/>
  <c r="AQ17" i="6"/>
  <c r="BH17" i="6" s="1"/>
  <c r="AQ16" i="6"/>
  <c r="BH16" i="6" s="1"/>
  <c r="AQ10" i="6"/>
  <c r="BH10" i="6" s="1"/>
  <c r="AQ9" i="6"/>
  <c r="BH9" i="6" s="1"/>
  <c r="AQ8" i="6"/>
  <c r="BH8" i="6" s="1"/>
  <c r="AQ7" i="6"/>
  <c r="BH7" i="6" s="1"/>
  <c r="AQ6" i="6"/>
  <c r="BH6" i="6" s="1"/>
  <c r="AQ5" i="6"/>
  <c r="BH5" i="6" s="1"/>
  <c r="Z114" i="6"/>
  <c r="Z113" i="6"/>
  <c r="Z101" i="6"/>
  <c r="Z100" i="6"/>
  <c r="Z90" i="6"/>
  <c r="Z89" i="6"/>
  <c r="Z79" i="6"/>
  <c r="Z78" i="6"/>
  <c r="Z68" i="6"/>
  <c r="Z67" i="6"/>
  <c r="Z57" i="6"/>
  <c r="Z56" i="6"/>
  <c r="Z46" i="6"/>
  <c r="Z45" i="6"/>
  <c r="Z35" i="6"/>
  <c r="Z34" i="6"/>
  <c r="Z24" i="6"/>
  <c r="Z23" i="6"/>
  <c r="Z13" i="6"/>
  <c r="Z12" i="6"/>
  <c r="X114" i="6"/>
  <c r="X113" i="6"/>
  <c r="X101" i="6"/>
  <c r="X100" i="6"/>
  <c r="X90" i="6"/>
  <c r="X89" i="6"/>
  <c r="X79" i="6"/>
  <c r="X78" i="6"/>
  <c r="X68" i="6"/>
  <c r="X67" i="6"/>
  <c r="X57" i="6"/>
  <c r="X56" i="6"/>
  <c r="X46" i="6"/>
  <c r="X45" i="6"/>
  <c r="X35" i="6"/>
  <c r="X34" i="6"/>
  <c r="X24" i="6"/>
  <c r="X23" i="6"/>
  <c r="X13" i="6"/>
  <c r="X12" i="6"/>
  <c r="R114" i="6"/>
  <c r="R113" i="6"/>
  <c r="R101" i="6"/>
  <c r="R100" i="6"/>
  <c r="R90" i="6"/>
  <c r="R89" i="6"/>
  <c r="R79" i="6"/>
  <c r="R78" i="6"/>
  <c r="R68" i="6"/>
  <c r="R67" i="6"/>
  <c r="R57" i="6"/>
  <c r="R56" i="6"/>
  <c r="R46" i="6"/>
  <c r="R45" i="6"/>
  <c r="R35" i="6"/>
  <c r="R34" i="6"/>
  <c r="R24" i="6"/>
  <c r="R23" i="6"/>
  <c r="R13" i="6"/>
  <c r="R12" i="6"/>
  <c r="AP114" i="6"/>
  <c r="AQ114" i="6" s="1"/>
  <c r="BH114" i="6" s="1"/>
  <c r="AP113" i="6"/>
  <c r="AQ113" i="6" s="1"/>
  <c r="BH113" i="6" s="1"/>
  <c r="AP112" i="6"/>
  <c r="AQ112" i="6" s="1"/>
  <c r="BH112" i="6" s="1"/>
  <c r="AP101" i="6"/>
  <c r="AQ101" i="6" s="1"/>
  <c r="BH101" i="6" s="1"/>
  <c r="AP100" i="6"/>
  <c r="AQ100" i="6" s="1"/>
  <c r="BH100" i="6" s="1"/>
  <c r="AP99" i="6"/>
  <c r="AQ99" i="6" s="1"/>
  <c r="BH99" i="6" s="1"/>
  <c r="AP90" i="6"/>
  <c r="AQ90" i="6" s="1"/>
  <c r="BH90" i="6" s="1"/>
  <c r="AP89" i="6"/>
  <c r="AQ89" i="6" s="1"/>
  <c r="BH89" i="6" s="1"/>
  <c r="AP88" i="6"/>
  <c r="AQ88" i="6" s="1"/>
  <c r="BH88" i="6" s="1"/>
  <c r="AP79" i="6"/>
  <c r="AQ79" i="6" s="1"/>
  <c r="BH79" i="6" s="1"/>
  <c r="AP78" i="6"/>
  <c r="AQ78" i="6" s="1"/>
  <c r="BH78" i="6" s="1"/>
  <c r="AP77" i="6"/>
  <c r="AQ77" i="6" s="1"/>
  <c r="BH77" i="6" s="1"/>
  <c r="AP68" i="6"/>
  <c r="AQ68" i="6" s="1"/>
  <c r="BH68" i="6" s="1"/>
  <c r="AP67" i="6"/>
  <c r="AQ67" i="6" s="1"/>
  <c r="BH67" i="6" s="1"/>
  <c r="AP66" i="6"/>
  <c r="AQ66" i="6" s="1"/>
  <c r="BH66" i="6" s="1"/>
  <c r="AP57" i="6"/>
  <c r="AQ57" i="6" s="1"/>
  <c r="BH57" i="6" s="1"/>
  <c r="AP56" i="6"/>
  <c r="AQ56" i="6" s="1"/>
  <c r="BH56" i="6" s="1"/>
  <c r="AP55" i="6"/>
  <c r="AQ55" i="6" s="1"/>
  <c r="BH55" i="6" s="1"/>
  <c r="AP46" i="6"/>
  <c r="AQ46" i="6" s="1"/>
  <c r="BH46" i="6" s="1"/>
  <c r="AP45" i="6"/>
  <c r="AQ45" i="6" s="1"/>
  <c r="BH45" i="6" s="1"/>
  <c r="AP44" i="6"/>
  <c r="AQ44" i="6" s="1"/>
  <c r="BH44" i="6" s="1"/>
  <c r="AP35" i="6"/>
  <c r="AQ35" i="6" s="1"/>
  <c r="BH35" i="6" s="1"/>
  <c r="AP34" i="6"/>
  <c r="AQ34" i="6" s="1"/>
  <c r="BH34" i="6" s="1"/>
  <c r="AP33" i="6"/>
  <c r="AQ33" i="6" s="1"/>
  <c r="BH33" i="6" s="1"/>
  <c r="AP24" i="6"/>
  <c r="AQ24" i="6" s="1"/>
  <c r="BH24" i="6" s="1"/>
  <c r="AP23" i="6"/>
  <c r="AQ23" i="6" s="1"/>
  <c r="BH23" i="6" s="1"/>
  <c r="AP22" i="6"/>
  <c r="AQ22" i="6" s="1"/>
  <c r="BH22" i="6" s="1"/>
  <c r="AP13" i="6"/>
  <c r="AQ13" i="6" s="1"/>
  <c r="BH13" i="6" s="1"/>
  <c r="AP12" i="6"/>
  <c r="AQ12" i="6" s="1"/>
  <c r="BH12" i="6" s="1"/>
  <c r="V100" i="6" l="1"/>
  <c r="AZ100" i="6"/>
  <c r="V13" i="6"/>
  <c r="AR13" i="6" s="1"/>
  <c r="AZ13" i="6"/>
  <c r="AF57" i="6"/>
  <c r="AZ57" i="6"/>
  <c r="V101" i="6"/>
  <c r="AR101" i="6" s="1"/>
  <c r="AZ101" i="6"/>
  <c r="AF23" i="6"/>
  <c r="AZ23" i="6"/>
  <c r="AF67" i="6"/>
  <c r="AB67" i="6" s="1"/>
  <c r="AZ67" i="6"/>
  <c r="AF113" i="6"/>
  <c r="AB113" i="6" s="1"/>
  <c r="AZ113" i="6"/>
  <c r="AF90" i="6"/>
  <c r="AB90" i="6" s="1"/>
  <c r="AZ90" i="6"/>
  <c r="AZ12" i="6"/>
  <c r="AS12" i="6" s="1"/>
  <c r="AF24" i="6"/>
  <c r="AZ24" i="6"/>
  <c r="V78" i="6"/>
  <c r="AR78" i="6" s="1"/>
  <c r="AZ78" i="6"/>
  <c r="AF35" i="6"/>
  <c r="AB35" i="6" s="1"/>
  <c r="AZ35" i="6"/>
  <c r="AF79" i="6"/>
  <c r="AZ79" i="6"/>
  <c r="V46" i="6"/>
  <c r="AR46" i="6" s="1"/>
  <c r="AZ46" i="6"/>
  <c r="AF56" i="6"/>
  <c r="AZ56" i="6"/>
  <c r="V68" i="6"/>
  <c r="AR68" i="6" s="1"/>
  <c r="AZ68" i="6"/>
  <c r="V114" i="6"/>
  <c r="AR114" i="6" s="1"/>
  <c r="AZ114" i="6"/>
  <c r="AF34" i="6"/>
  <c r="AZ34" i="6"/>
  <c r="AF45" i="6"/>
  <c r="AZ45" i="6"/>
  <c r="AF89" i="6"/>
  <c r="AZ89" i="6"/>
  <c r="BI46" i="6"/>
  <c r="BF46" i="6" s="1"/>
  <c r="V12" i="6"/>
  <c r="AR12" i="6" s="1"/>
  <c r="BI90" i="6"/>
  <c r="BG90" i="6" s="1"/>
  <c r="BI57" i="6"/>
  <c r="BF57" i="6" s="1"/>
  <c r="BI56" i="6"/>
  <c r="BG56" i="6" s="1"/>
  <c r="BI67" i="6"/>
  <c r="BB67" i="6" s="1"/>
  <c r="BI100" i="6"/>
  <c r="BI113" i="6"/>
  <c r="BI24" i="6"/>
  <c r="BI68" i="6"/>
  <c r="BI114" i="6"/>
  <c r="BI34" i="6"/>
  <c r="BI12" i="6"/>
  <c r="BI13" i="6"/>
  <c r="BI23" i="6"/>
  <c r="BI78" i="6"/>
  <c r="BI35" i="6"/>
  <c r="BI79" i="6"/>
  <c r="BI101" i="6"/>
  <c r="BI45" i="6"/>
  <c r="BI89" i="6"/>
  <c r="AS104" i="6"/>
  <c r="AT104" i="6"/>
  <c r="Z104" i="6"/>
  <c r="AD104" i="6" s="1"/>
  <c r="X104" i="6"/>
  <c r="BI104" i="6" s="1"/>
  <c r="AC104" i="6"/>
  <c r="AB104" i="6"/>
  <c r="AA104" i="6"/>
  <c r="AF114" i="6"/>
  <c r="AF68" i="6"/>
  <c r="AF78" i="6"/>
  <c r="AF46" i="6"/>
  <c r="AC46" i="6" s="1"/>
  <c r="V24" i="6"/>
  <c r="AR100" i="6"/>
  <c r="AF100" i="6"/>
  <c r="V56" i="6"/>
  <c r="AF101" i="6"/>
  <c r="AB101" i="6" s="1"/>
  <c r="AB34" i="6"/>
  <c r="AF12" i="6"/>
  <c r="AA12" i="6" s="1"/>
  <c r="AB23" i="6"/>
  <c r="AB79" i="6"/>
  <c r="AB24" i="6"/>
  <c r="AB56" i="6"/>
  <c r="AB57" i="6"/>
  <c r="AA57" i="6"/>
  <c r="AA45" i="6"/>
  <c r="AB89" i="6"/>
  <c r="AA89" i="6"/>
  <c r="V45" i="6"/>
  <c r="AR45" i="6" s="1"/>
  <c r="V23" i="6"/>
  <c r="V79" i="6"/>
  <c r="V113" i="6"/>
  <c r="AA23" i="6"/>
  <c r="AA67" i="6"/>
  <c r="AA113" i="6"/>
  <c r="AF13" i="6"/>
  <c r="V57" i="6"/>
  <c r="V89" i="6"/>
  <c r="V34" i="6"/>
  <c r="V90" i="6"/>
  <c r="V35" i="6"/>
  <c r="V67" i="6"/>
  <c r="AA24" i="6"/>
  <c r="AA34" i="6"/>
  <c r="AA79" i="6" l="1"/>
  <c r="AU114" i="6"/>
  <c r="AT114" i="6"/>
  <c r="AS114" i="6"/>
  <c r="AU100" i="6"/>
  <c r="AT100" i="6"/>
  <c r="AS100" i="6"/>
  <c r="AU68" i="6"/>
  <c r="AT68" i="6"/>
  <c r="AS68" i="6"/>
  <c r="AU101" i="6"/>
  <c r="AT101" i="6"/>
  <c r="AS101" i="6"/>
  <c r="AA35" i="6"/>
  <c r="AU78" i="6"/>
  <c r="AT78" i="6"/>
  <c r="AS78" i="6"/>
  <c r="AU57" i="6"/>
  <c r="AT57" i="6"/>
  <c r="AS57" i="6"/>
  <c r="AA90" i="6"/>
  <c r="AB45" i="6"/>
  <c r="AU34" i="6"/>
  <c r="AT34" i="6"/>
  <c r="AS34" i="6"/>
  <c r="AU46" i="6"/>
  <c r="AT46" i="6"/>
  <c r="AS46" i="6"/>
  <c r="AT67" i="6"/>
  <c r="AS67" i="6"/>
  <c r="AU67" i="6"/>
  <c r="AU13" i="6"/>
  <c r="AS13" i="6"/>
  <c r="AT13" i="6"/>
  <c r="AS79" i="6"/>
  <c r="AU79" i="6"/>
  <c r="AT79" i="6"/>
  <c r="AT23" i="6"/>
  <c r="AS23" i="6"/>
  <c r="AU23" i="6"/>
  <c r="AU89" i="6"/>
  <c r="AT89" i="6"/>
  <c r="AS89" i="6"/>
  <c r="AS35" i="6"/>
  <c r="AU35" i="6"/>
  <c r="AT35" i="6"/>
  <c r="AU90" i="6"/>
  <c r="AT90" i="6"/>
  <c r="AS90" i="6"/>
  <c r="AU45" i="6"/>
  <c r="AT45" i="6"/>
  <c r="AS45" i="6"/>
  <c r="AU56" i="6"/>
  <c r="AT56" i="6"/>
  <c r="AS56" i="6"/>
  <c r="AT113" i="6"/>
  <c r="AS113" i="6"/>
  <c r="AU113" i="6"/>
  <c r="AU24" i="6"/>
  <c r="AT24" i="6"/>
  <c r="AS24" i="6"/>
  <c r="AA56" i="6"/>
  <c r="AT12" i="6"/>
  <c r="AU12" i="6"/>
  <c r="BC90" i="6"/>
  <c r="BB46" i="6"/>
  <c r="BD46" i="6"/>
  <c r="BE46" i="6"/>
  <c r="BC46" i="6"/>
  <c r="BG46" i="6"/>
  <c r="BB90" i="6"/>
  <c r="BE90" i="6"/>
  <c r="BD90" i="6"/>
  <c r="BF90" i="6"/>
  <c r="BF56" i="6"/>
  <c r="BG67" i="6"/>
  <c r="BD67" i="6"/>
  <c r="BF67" i="6"/>
  <c r="BD56" i="6"/>
  <c r="BE57" i="6"/>
  <c r="BE56" i="6"/>
  <c r="BB56" i="6"/>
  <c r="BC67" i="6"/>
  <c r="BG57" i="6"/>
  <c r="BC57" i="6"/>
  <c r="BE67" i="6"/>
  <c r="BD57" i="6"/>
  <c r="BB57" i="6"/>
  <c r="BC56" i="6"/>
  <c r="BG13" i="6"/>
  <c r="BF13" i="6"/>
  <c r="BC13" i="6"/>
  <c r="BB13" i="6"/>
  <c r="BD13" i="6"/>
  <c r="BE13" i="6"/>
  <c r="BD34" i="6"/>
  <c r="BB34" i="6"/>
  <c r="BG34" i="6"/>
  <c r="BC34" i="6"/>
  <c r="BF34" i="6"/>
  <c r="BE34" i="6"/>
  <c r="BF24" i="6"/>
  <c r="BE24" i="6"/>
  <c r="BD24" i="6"/>
  <c r="BC24" i="6"/>
  <c r="BB24" i="6"/>
  <c r="BG24" i="6"/>
  <c r="BF45" i="6"/>
  <c r="BE45" i="6"/>
  <c r="BB45" i="6"/>
  <c r="BC45" i="6"/>
  <c r="BD45" i="6"/>
  <c r="BG45" i="6"/>
  <c r="BF104" i="6"/>
  <c r="BD104" i="6"/>
  <c r="BB104" i="6"/>
  <c r="BG104" i="6"/>
  <c r="BC104" i="6"/>
  <c r="BE104" i="6"/>
  <c r="BD101" i="6"/>
  <c r="BG101" i="6"/>
  <c r="BC101" i="6"/>
  <c r="BB101" i="6"/>
  <c r="BE101" i="6"/>
  <c r="BF101" i="6"/>
  <c r="BF23" i="6"/>
  <c r="BD23" i="6"/>
  <c r="BE23" i="6"/>
  <c r="BC23" i="6"/>
  <c r="BG23" i="6"/>
  <c r="BB23" i="6"/>
  <c r="BF12" i="6"/>
  <c r="BC12" i="6"/>
  <c r="BE12" i="6"/>
  <c r="BB12" i="6"/>
  <c r="BD12" i="6"/>
  <c r="BG12" i="6"/>
  <c r="BG114" i="6"/>
  <c r="BE114" i="6"/>
  <c r="BC114" i="6"/>
  <c r="BB114" i="6"/>
  <c r="BF114" i="6"/>
  <c r="BD114" i="6"/>
  <c r="BD100" i="6"/>
  <c r="BG100" i="6"/>
  <c r="BC100" i="6"/>
  <c r="BE100" i="6"/>
  <c r="BB100" i="6"/>
  <c r="BF100" i="6"/>
  <c r="BF68" i="6"/>
  <c r="BB68" i="6"/>
  <c r="BE68" i="6"/>
  <c r="BD68" i="6"/>
  <c r="BG68" i="6"/>
  <c r="BC68" i="6"/>
  <c r="BD79" i="6"/>
  <c r="BG79" i="6"/>
  <c r="BC79" i="6"/>
  <c r="BF79" i="6"/>
  <c r="BE79" i="6"/>
  <c r="BB79" i="6"/>
  <c r="BF89" i="6"/>
  <c r="BB89" i="6"/>
  <c r="BE89" i="6"/>
  <c r="BC89" i="6"/>
  <c r="BD89" i="6"/>
  <c r="BG89" i="6"/>
  <c r="BD35" i="6"/>
  <c r="BG35" i="6"/>
  <c r="BC35" i="6"/>
  <c r="BB35" i="6"/>
  <c r="BF35" i="6"/>
  <c r="BE35" i="6"/>
  <c r="BG113" i="6"/>
  <c r="BE113" i="6"/>
  <c r="BC113" i="6"/>
  <c r="BF113" i="6"/>
  <c r="BB113" i="6"/>
  <c r="BD113" i="6"/>
  <c r="BD78" i="6"/>
  <c r="BG78" i="6"/>
  <c r="BC78" i="6"/>
  <c r="BF78" i="6"/>
  <c r="BB78" i="6"/>
  <c r="BE78" i="6"/>
  <c r="BA104" i="6"/>
  <c r="AC78" i="6"/>
  <c r="AA114" i="6"/>
  <c r="AB114" i="6"/>
  <c r="AB78" i="6"/>
  <c r="AA78" i="6"/>
  <c r="AC114" i="6"/>
  <c r="AB46" i="6"/>
  <c r="AA68" i="6"/>
  <c r="AC68" i="6"/>
  <c r="AC12" i="6"/>
  <c r="AB68" i="6"/>
  <c r="AC45" i="6"/>
  <c r="AA100" i="6"/>
  <c r="AA101" i="6"/>
  <c r="AC67" i="6"/>
  <c r="AR67" i="6"/>
  <c r="AC57" i="6"/>
  <c r="AR57" i="6"/>
  <c r="AC113" i="6"/>
  <c r="AR113" i="6"/>
  <c r="AC24" i="6"/>
  <c r="AR24" i="6"/>
  <c r="AC35" i="6"/>
  <c r="AR35" i="6"/>
  <c r="AC79" i="6"/>
  <c r="AR79" i="6"/>
  <c r="AC56" i="6"/>
  <c r="AR56" i="6"/>
  <c r="AC23" i="6"/>
  <c r="AR23" i="6"/>
  <c r="AA46" i="6"/>
  <c r="AC90" i="6"/>
  <c r="AR90" i="6"/>
  <c r="AB100" i="6"/>
  <c r="AC89" i="6"/>
  <c r="AR89" i="6"/>
  <c r="AC34" i="6"/>
  <c r="AR34" i="6"/>
  <c r="AC101" i="6"/>
  <c r="AC100" i="6"/>
  <c r="AB12" i="6"/>
  <c r="AB13" i="6"/>
  <c r="AC13" i="6"/>
  <c r="AA13" i="6"/>
  <c r="BJ104" i="6" l="1"/>
  <c r="G13" i="7"/>
  <c r="AK42" i="6"/>
  <c r="AL42" i="6" s="1"/>
  <c r="AK9" i="6"/>
  <c r="AI9" i="6" s="1"/>
  <c r="AK110" i="6"/>
  <c r="AL110" i="6" s="1"/>
  <c r="AK97" i="6"/>
  <c r="AL97" i="6" s="1"/>
  <c r="AK86" i="6"/>
  <c r="AL86" i="6" s="1"/>
  <c r="AK75" i="6"/>
  <c r="AL75" i="6" s="1"/>
  <c r="AK64" i="6"/>
  <c r="AL64" i="6" s="1"/>
  <c r="AK53" i="6"/>
  <c r="AL53" i="6" s="1"/>
  <c r="AK31" i="6"/>
  <c r="AL31" i="6" s="1"/>
  <c r="AK20" i="6"/>
  <c r="AI20" i="6" s="1"/>
  <c r="AY110" i="6"/>
  <c r="AY97" i="6"/>
  <c r="AY86" i="6"/>
  <c r="AY75" i="6"/>
  <c r="AY64" i="6"/>
  <c r="AY53" i="6"/>
  <c r="AY42" i="6"/>
  <c r="AY31" i="6"/>
  <c r="AY20" i="6"/>
  <c r="AY9" i="6"/>
  <c r="AK88" i="6"/>
  <c r="AK89" i="6" s="1"/>
  <c r="AK90" i="6" s="1"/>
  <c r="AI110" i="6" l="1"/>
  <c r="AJ110" i="6" s="1"/>
  <c r="AI97" i="6"/>
  <c r="R97" i="6" s="1"/>
  <c r="V97" i="6" s="1"/>
  <c r="AR97" i="6" s="1"/>
  <c r="AI86" i="6"/>
  <c r="AI75" i="6"/>
  <c r="AI64" i="6"/>
  <c r="AI53" i="6"/>
  <c r="AI42" i="6"/>
  <c r="AI31" i="6"/>
  <c r="AL20" i="6"/>
  <c r="R20" i="6"/>
  <c r="AJ20" i="6"/>
  <c r="AJ9" i="6"/>
  <c r="R9" i="6"/>
  <c r="AL9" i="6"/>
  <c r="O21" i="24"/>
  <c r="G6" i="24"/>
  <c r="G9" i="24"/>
  <c r="G10" i="24"/>
  <c r="G11" i="24"/>
  <c r="G12" i="24"/>
  <c r="AF36" i="24"/>
  <c r="AF20" i="24"/>
  <c r="F21" i="24"/>
  <c r="AI14" i="6"/>
  <c r="AY14" i="6"/>
  <c r="F57" i="13"/>
  <c r="F58" i="13"/>
  <c r="F59" i="13"/>
  <c r="F60" i="13"/>
  <c r="F61" i="13"/>
  <c r="F62" i="13"/>
  <c r="F63" i="13"/>
  <c r="F64" i="13"/>
  <c r="F65" i="13"/>
  <c r="F56" i="13"/>
  <c r="F39" i="13"/>
  <c r="F40" i="13"/>
  <c r="F41" i="13"/>
  <c r="F42" i="13"/>
  <c r="F43" i="13"/>
  <c r="F44" i="13"/>
  <c r="F45" i="13"/>
  <c r="F46" i="13"/>
  <c r="F47" i="13"/>
  <c r="F48" i="13"/>
  <c r="F49" i="13"/>
  <c r="F50" i="13"/>
  <c r="F51" i="13"/>
  <c r="F38" i="13"/>
  <c r="G51" i="13"/>
  <c r="G50" i="13"/>
  <c r="G49" i="13"/>
  <c r="G48" i="13"/>
  <c r="G47" i="13"/>
  <c r="G46" i="13"/>
  <c r="G45" i="13"/>
  <c r="G44" i="13"/>
  <c r="G43" i="13"/>
  <c r="G42" i="13"/>
  <c r="G41" i="13"/>
  <c r="G40" i="13"/>
  <c r="G39" i="13"/>
  <c r="G38" i="13"/>
  <c r="F25" i="13"/>
  <c r="F26" i="13"/>
  <c r="F27" i="13"/>
  <c r="F28" i="13"/>
  <c r="F29" i="13"/>
  <c r="F30" i="13"/>
  <c r="F31" i="13"/>
  <c r="F32" i="13"/>
  <c r="F33" i="13"/>
  <c r="F24" i="13"/>
  <c r="AK85" i="6"/>
  <c r="AP11" i="6"/>
  <c r="AK63" i="6"/>
  <c r="AK109" i="6"/>
  <c r="AK96" i="6"/>
  <c r="AK52" i="6"/>
  <c r="AK41" i="6"/>
  <c r="AK74" i="6"/>
  <c r="AK30" i="6"/>
  <c r="AK19" i="6"/>
  <c r="AK4" i="6"/>
  <c r="D45" i="12"/>
  <c r="Z41" i="12"/>
  <c r="Z42" i="12"/>
  <c r="Z43" i="12"/>
  <c r="Z44" i="12"/>
  <c r="Z45" i="12"/>
  <c r="Z46" i="12"/>
  <c r="Z47" i="12"/>
  <c r="Z48" i="12"/>
  <c r="Y41" i="12"/>
  <c r="Y42" i="12"/>
  <c r="Y43" i="12"/>
  <c r="Y44" i="12"/>
  <c r="Y45" i="12"/>
  <c r="Y46" i="12"/>
  <c r="Y47" i="12"/>
  <c r="Y48" i="12"/>
  <c r="X41" i="12"/>
  <c r="X42" i="12"/>
  <c r="X43" i="12"/>
  <c r="X44" i="12"/>
  <c r="X45" i="12"/>
  <c r="X46" i="12"/>
  <c r="X47" i="12"/>
  <c r="X48" i="12"/>
  <c r="AQ11" i="6" l="1"/>
  <c r="R110" i="6"/>
  <c r="T110" i="6" s="1"/>
  <c r="AF97" i="6"/>
  <c r="AC97" i="6" s="1"/>
  <c r="AJ97" i="6"/>
  <c r="T97" i="6"/>
  <c r="Z97" i="6" s="1"/>
  <c r="AZ97" i="6"/>
  <c r="R86" i="6"/>
  <c r="AJ86" i="6"/>
  <c r="AJ75" i="6"/>
  <c r="R75" i="6"/>
  <c r="R64" i="6"/>
  <c r="AJ64" i="6"/>
  <c r="R53" i="6"/>
  <c r="AJ53" i="6"/>
  <c r="R42" i="6"/>
  <c r="AJ42" i="6"/>
  <c r="R31" i="6"/>
  <c r="AJ31" i="6"/>
  <c r="AZ20" i="6"/>
  <c r="T20" i="6"/>
  <c r="AF20" i="6"/>
  <c r="V20" i="6"/>
  <c r="AR20" i="6" s="1"/>
  <c r="V9" i="6"/>
  <c r="AR9" i="6" s="1"/>
  <c r="T9" i="6"/>
  <c r="AZ9" i="6"/>
  <c r="AF9" i="6"/>
  <c r="AL14" i="6"/>
  <c r="R14" i="6"/>
  <c r="AZ14" i="6" s="1"/>
  <c r="AJ14" i="6"/>
  <c r="AK8" i="6"/>
  <c r="AY11" i="6" l="1"/>
  <c r="BH11" i="6"/>
  <c r="AX97" i="6"/>
  <c r="AW97" i="6"/>
  <c r="AV97" i="6"/>
  <c r="AU97" i="6"/>
  <c r="AT97" i="6"/>
  <c r="AS97" i="6"/>
  <c r="AX20" i="6"/>
  <c r="AW20" i="6"/>
  <c r="AV20" i="6"/>
  <c r="AU20" i="6"/>
  <c r="AT20" i="6"/>
  <c r="AS20" i="6"/>
  <c r="AF110" i="6"/>
  <c r="V110" i="6"/>
  <c r="AR110" i="6" s="1"/>
  <c r="AZ110" i="6"/>
  <c r="AA97" i="6"/>
  <c r="AD97" i="6"/>
  <c r="AB97" i="6"/>
  <c r="X97" i="6"/>
  <c r="BI97" i="6" s="1"/>
  <c r="Z110" i="6"/>
  <c r="X110" i="6"/>
  <c r="BI110" i="6" s="1"/>
  <c r="AZ86" i="6"/>
  <c r="T86" i="6"/>
  <c r="V86" i="6"/>
  <c r="AR86" i="6" s="1"/>
  <c r="AF86" i="6"/>
  <c r="AZ75" i="6"/>
  <c r="AF75" i="6"/>
  <c r="T75" i="6"/>
  <c r="V75" i="6"/>
  <c r="AR75" i="6" s="1"/>
  <c r="AF64" i="6"/>
  <c r="T64" i="6"/>
  <c r="AZ64" i="6"/>
  <c r="V64" i="6"/>
  <c r="AR64" i="6" s="1"/>
  <c r="T53" i="6"/>
  <c r="AZ53" i="6"/>
  <c r="V53" i="6"/>
  <c r="AR53" i="6" s="1"/>
  <c r="AF53" i="6"/>
  <c r="T42" i="6"/>
  <c r="AZ42" i="6"/>
  <c r="V42" i="6"/>
  <c r="AR42" i="6" s="1"/>
  <c r="AF42" i="6"/>
  <c r="AZ31" i="6"/>
  <c r="T31" i="6"/>
  <c r="V31" i="6"/>
  <c r="AR31" i="6" s="1"/>
  <c r="AF31" i="6"/>
  <c r="AC20" i="6"/>
  <c r="AB20" i="6"/>
  <c r="AA20" i="6"/>
  <c r="Z20" i="6"/>
  <c r="AD20" i="6" s="1"/>
  <c r="X20" i="6"/>
  <c r="BI20" i="6" s="1"/>
  <c r="X9" i="6"/>
  <c r="BI9" i="6" s="1"/>
  <c r="Z9" i="6"/>
  <c r="AD9" i="6" s="1"/>
  <c r="AA9" i="6"/>
  <c r="AB9" i="6"/>
  <c r="AC9" i="6"/>
  <c r="AU9" i="6"/>
  <c r="AV9" i="6"/>
  <c r="AW9" i="6"/>
  <c r="AT9" i="6"/>
  <c r="AS9" i="6"/>
  <c r="AX9" i="6"/>
  <c r="T14" i="6"/>
  <c r="AF14" i="6"/>
  <c r="V14" i="6"/>
  <c r="AR14" i="6" s="1"/>
  <c r="AA110" i="6" l="1"/>
  <c r="BF110" i="6"/>
  <c r="BD110" i="6"/>
  <c r="BB110" i="6"/>
  <c r="BG110" i="6"/>
  <c r="BE110" i="6"/>
  <c r="BC110" i="6"/>
  <c r="BE9" i="6"/>
  <c r="BD9" i="6"/>
  <c r="BB9" i="6"/>
  <c r="BG9" i="6"/>
  <c r="BC9" i="6"/>
  <c r="BF9" i="6"/>
  <c r="BF97" i="6"/>
  <c r="BB97" i="6"/>
  <c r="BE97" i="6"/>
  <c r="BD97" i="6"/>
  <c r="BG97" i="6"/>
  <c r="BC97" i="6"/>
  <c r="BC20" i="6"/>
  <c r="BG20" i="6"/>
  <c r="BB20" i="6"/>
  <c r="BF20" i="6"/>
  <c r="BD20" i="6"/>
  <c r="BE20" i="6"/>
  <c r="AV42" i="6"/>
  <c r="AU42" i="6"/>
  <c r="AT42" i="6"/>
  <c r="AS42" i="6"/>
  <c r="AX42" i="6"/>
  <c r="AW42" i="6"/>
  <c r="AV86" i="6"/>
  <c r="AU86" i="6"/>
  <c r="AT86" i="6"/>
  <c r="AS86" i="6"/>
  <c r="AX86" i="6"/>
  <c r="AW86" i="6"/>
  <c r="AX110" i="6"/>
  <c r="AT110" i="6"/>
  <c r="AW110" i="6"/>
  <c r="AV110" i="6"/>
  <c r="AU110" i="6"/>
  <c r="AS110" i="6"/>
  <c r="AX53" i="6"/>
  <c r="AW53" i="6"/>
  <c r="AV53" i="6"/>
  <c r="AU53" i="6"/>
  <c r="AT53" i="6"/>
  <c r="AS53" i="6"/>
  <c r="AT31" i="6"/>
  <c r="AS31" i="6"/>
  <c r="AX31" i="6"/>
  <c r="AW31" i="6"/>
  <c r="AV31" i="6"/>
  <c r="AU31" i="6"/>
  <c r="AT75" i="6"/>
  <c r="AS75" i="6"/>
  <c r="AX75" i="6"/>
  <c r="AV75" i="6"/>
  <c r="AW75" i="6"/>
  <c r="AU75" i="6"/>
  <c r="AX64" i="6"/>
  <c r="AW64" i="6"/>
  <c r="AV64" i="6"/>
  <c r="AU64" i="6"/>
  <c r="AT64" i="6"/>
  <c r="AS64" i="6"/>
  <c r="AC110" i="6"/>
  <c r="AB110" i="6"/>
  <c r="AD110" i="6"/>
  <c r="BA97" i="6"/>
  <c r="AC86" i="6"/>
  <c r="AB86" i="6"/>
  <c r="AA86" i="6"/>
  <c r="Z86" i="6"/>
  <c r="AD86" i="6" s="1"/>
  <c r="X86" i="6"/>
  <c r="BI86" i="6" s="1"/>
  <c r="Z75" i="6"/>
  <c r="AD75" i="6" s="1"/>
  <c r="X75" i="6"/>
  <c r="BI75" i="6" s="1"/>
  <c r="AC75" i="6"/>
  <c r="AB75" i="6"/>
  <c r="AA75" i="6"/>
  <c r="Z64" i="6"/>
  <c r="AD64" i="6" s="1"/>
  <c r="X64" i="6"/>
  <c r="BI64" i="6" s="1"/>
  <c r="AC64" i="6"/>
  <c r="AB64" i="6"/>
  <c r="AA64" i="6"/>
  <c r="AC53" i="6"/>
  <c r="AB53" i="6"/>
  <c r="AA53" i="6"/>
  <c r="Z53" i="6"/>
  <c r="AD53" i="6" s="1"/>
  <c r="X53" i="6"/>
  <c r="BI53" i="6" s="1"/>
  <c r="AC42" i="6"/>
  <c r="AB42" i="6"/>
  <c r="AA42" i="6"/>
  <c r="X42" i="6"/>
  <c r="BI42" i="6" s="1"/>
  <c r="Z42" i="6"/>
  <c r="AD42" i="6" s="1"/>
  <c r="AC31" i="6"/>
  <c r="AA31" i="6"/>
  <c r="AB31" i="6"/>
  <c r="BA9" i="6"/>
  <c r="Z31" i="6"/>
  <c r="AD31" i="6" s="1"/>
  <c r="X31" i="6"/>
  <c r="BI31" i="6" s="1"/>
  <c r="BA20" i="6"/>
  <c r="AA14" i="6"/>
  <c r="AB14" i="6"/>
  <c r="AC14" i="6"/>
  <c r="X14" i="6"/>
  <c r="BI14" i="6" s="1"/>
  <c r="Z14" i="6"/>
  <c r="AD14" i="6" s="1"/>
  <c r="AS14" i="6"/>
  <c r="AT14" i="6"/>
  <c r="BD42" i="6" l="1"/>
  <c r="BG42" i="6"/>
  <c r="BC42" i="6"/>
  <c r="BB42" i="6"/>
  <c r="BE42" i="6"/>
  <c r="BF42" i="6"/>
  <c r="BJ97" i="6"/>
  <c r="BF31" i="6"/>
  <c r="BE31" i="6"/>
  <c r="BB31" i="6"/>
  <c r="BC31" i="6"/>
  <c r="BD31" i="6"/>
  <c r="BG31" i="6"/>
  <c r="BJ20" i="6"/>
  <c r="BF75" i="6"/>
  <c r="BB75" i="6"/>
  <c r="BE75" i="6"/>
  <c r="BC75" i="6"/>
  <c r="BD75" i="6"/>
  <c r="BG75" i="6"/>
  <c r="BD86" i="6"/>
  <c r="BG86" i="6"/>
  <c r="BC86" i="6"/>
  <c r="BB86" i="6"/>
  <c r="BE86" i="6"/>
  <c r="BF86" i="6"/>
  <c r="BJ110" i="6"/>
  <c r="BG14" i="6"/>
  <c r="BF14" i="6"/>
  <c r="BC14" i="6"/>
  <c r="BD14" i="6"/>
  <c r="BE14" i="6"/>
  <c r="BB14" i="6"/>
  <c r="BF53" i="6"/>
  <c r="BB53" i="6"/>
  <c r="BE53" i="6"/>
  <c r="BD53" i="6"/>
  <c r="BG53" i="6"/>
  <c r="BC53" i="6"/>
  <c r="BD64" i="6"/>
  <c r="BG64" i="6"/>
  <c r="BC64" i="6"/>
  <c r="BF64" i="6"/>
  <c r="BE64" i="6"/>
  <c r="BB64" i="6"/>
  <c r="BJ9" i="6"/>
  <c r="BA110" i="6"/>
  <c r="BA86" i="6"/>
  <c r="BA75" i="6"/>
  <c r="BA64" i="6"/>
  <c r="BA53" i="6"/>
  <c r="BA42" i="6"/>
  <c r="BA31" i="6"/>
  <c r="BA14" i="6"/>
  <c r="D12" i="24"/>
  <c r="AK108" i="6" s="1"/>
  <c r="C12" i="24"/>
  <c r="AK107" i="6" s="1"/>
  <c r="D11" i="24"/>
  <c r="AK95" i="6" s="1"/>
  <c r="C11" i="24"/>
  <c r="AK94" i="6" s="1"/>
  <c r="D10" i="24"/>
  <c r="AK84" i="6" s="1"/>
  <c r="C10" i="24"/>
  <c r="AK83" i="6" s="1"/>
  <c r="D9" i="24"/>
  <c r="AK73" i="6" s="1"/>
  <c r="C9" i="24"/>
  <c r="AK72" i="6" s="1"/>
  <c r="D8" i="24"/>
  <c r="AK62" i="6" s="1"/>
  <c r="C8" i="24"/>
  <c r="AK61" i="6" s="1"/>
  <c r="D7" i="24"/>
  <c r="AK51" i="6" s="1"/>
  <c r="C7" i="24"/>
  <c r="AK50" i="6" s="1"/>
  <c r="D6" i="24"/>
  <c r="AK40" i="6" s="1"/>
  <c r="C6" i="24"/>
  <c r="AK39" i="6" s="1"/>
  <c r="D5" i="24"/>
  <c r="AK29" i="6" s="1"/>
  <c r="C5" i="24"/>
  <c r="AK28" i="6" s="1"/>
  <c r="D4" i="24"/>
  <c r="AK18" i="6" s="1"/>
  <c r="C4" i="24"/>
  <c r="AK17" i="6" s="1"/>
  <c r="D3" i="24"/>
  <c r="AK7" i="6" s="1"/>
  <c r="C3" i="24"/>
  <c r="AK6" i="6" s="1"/>
  <c r="BJ42" i="6" l="1"/>
  <c r="BJ75" i="6"/>
  <c r="BJ14" i="6"/>
  <c r="BJ86" i="6"/>
  <c r="BJ53" i="6"/>
  <c r="BJ31" i="6"/>
  <c r="BJ64" i="6"/>
  <c r="AI118" i="6"/>
  <c r="AL118" i="6"/>
  <c r="AY118" i="6"/>
  <c r="R118" i="6" l="1"/>
  <c r="T118" i="6" s="1"/>
  <c r="H13" i="7"/>
  <c r="AJ118" i="6"/>
  <c r="V118" i="6" l="1"/>
  <c r="AZ118" i="6"/>
  <c r="K13" i="7"/>
  <c r="I13" i="7"/>
  <c r="X118" i="6"/>
  <c r="BI118" i="6" s="1"/>
  <c r="Z118" i="6"/>
  <c r="BG118" i="6" l="1"/>
  <c r="BD118" i="6"/>
  <c r="BF118" i="6"/>
  <c r="BC118" i="6"/>
  <c r="BB118" i="6"/>
  <c r="BE118" i="6"/>
  <c r="AR118" i="6"/>
  <c r="AF118" i="6"/>
  <c r="AV118" i="6"/>
  <c r="AU118" i="6"/>
  <c r="AT118" i="6"/>
  <c r="AS118" i="6"/>
  <c r="AX118" i="6"/>
  <c r="AW118" i="6"/>
  <c r="AG118" i="6" l="1"/>
  <c r="AG119" i="6"/>
  <c r="AG117" i="6"/>
  <c r="BJ118" i="6"/>
  <c r="BA118" i="6"/>
  <c r="AD118" i="6"/>
  <c r="AA118" i="6"/>
  <c r="AB118" i="6"/>
  <c r="AC118" i="6"/>
  <c r="AL4" i="6" l="1"/>
  <c r="AP4" i="6"/>
  <c r="AY8" i="6"/>
  <c r="AL8" i="6"/>
  <c r="AI8" i="6"/>
  <c r="R8" i="6" s="1"/>
  <c r="AI19" i="6"/>
  <c r="AL19" i="6"/>
  <c r="AY19" i="6"/>
  <c r="AI30" i="6"/>
  <c r="AY30" i="6"/>
  <c r="AI41" i="6"/>
  <c r="AY41" i="6"/>
  <c r="AY52" i="6"/>
  <c r="AI52" i="6"/>
  <c r="AI63" i="6"/>
  <c r="AY63" i="6"/>
  <c r="AI74" i="6"/>
  <c r="AY74" i="6"/>
  <c r="AY85" i="6"/>
  <c r="AL85" i="6"/>
  <c r="AI85" i="6"/>
  <c r="R85" i="6" s="1"/>
  <c r="AY96" i="6"/>
  <c r="AL96" i="6"/>
  <c r="AI96" i="6"/>
  <c r="AJ96" i="6" s="1"/>
  <c r="AI109" i="6"/>
  <c r="AY109" i="6"/>
  <c r="AL108" i="6"/>
  <c r="AY108" i="6"/>
  <c r="AI95" i="6"/>
  <c r="AY95" i="6"/>
  <c r="AI84" i="6"/>
  <c r="AY84" i="6"/>
  <c r="AI73" i="6"/>
  <c r="AY73" i="6"/>
  <c r="AL62" i="6"/>
  <c r="AY62" i="6"/>
  <c r="AI51" i="6"/>
  <c r="AY51" i="6"/>
  <c r="AI40" i="6"/>
  <c r="AY40" i="6"/>
  <c r="AI29" i="6"/>
  <c r="AY29" i="6"/>
  <c r="AI18" i="6"/>
  <c r="AY18" i="6"/>
  <c r="AL7" i="6"/>
  <c r="AY7" i="6"/>
  <c r="D11" i="8"/>
  <c r="D7" i="8"/>
  <c r="D8" i="8"/>
  <c r="D9" i="8"/>
  <c r="D10" i="8"/>
  <c r="D12" i="8"/>
  <c r="D13" i="8"/>
  <c r="D6" i="8"/>
  <c r="B3" i="8"/>
  <c r="AQ4" i="6" l="1"/>
  <c r="AI4" i="6"/>
  <c r="AZ8" i="6"/>
  <c r="V8" i="6"/>
  <c r="AR8" i="6" s="1"/>
  <c r="AF8" i="6"/>
  <c r="T8" i="6"/>
  <c r="AJ8" i="6"/>
  <c r="R19" i="6"/>
  <c r="AJ19" i="6"/>
  <c r="R30" i="6"/>
  <c r="AJ30" i="6"/>
  <c r="AL30" i="6"/>
  <c r="R41" i="6"/>
  <c r="AJ41" i="6"/>
  <c r="AL41" i="6"/>
  <c r="R52" i="6"/>
  <c r="AJ52" i="6"/>
  <c r="AL52" i="6"/>
  <c r="AL63" i="6"/>
  <c r="R63" i="6"/>
  <c r="AJ63" i="6"/>
  <c r="R74" i="6"/>
  <c r="AJ74" i="6"/>
  <c r="AL74" i="6"/>
  <c r="AF85" i="6"/>
  <c r="AZ85" i="6"/>
  <c r="V85" i="6"/>
  <c r="AR85" i="6" s="1"/>
  <c r="T85" i="6"/>
  <c r="AJ85" i="6"/>
  <c r="R96" i="6"/>
  <c r="V96" i="6" s="1"/>
  <c r="AR96" i="6" s="1"/>
  <c r="R109" i="6"/>
  <c r="AJ109" i="6"/>
  <c r="AL109" i="6"/>
  <c r="AI108" i="6"/>
  <c r="R95" i="6"/>
  <c r="AJ95" i="6"/>
  <c r="AL95" i="6"/>
  <c r="R84" i="6"/>
  <c r="AZ84" i="6" s="1"/>
  <c r="AJ84" i="6"/>
  <c r="AL84" i="6"/>
  <c r="R73" i="6"/>
  <c r="AJ73" i="6"/>
  <c r="AL73" i="6"/>
  <c r="AL51" i="6"/>
  <c r="AI62" i="6"/>
  <c r="R51" i="6"/>
  <c r="AJ51" i="6"/>
  <c r="R40" i="6"/>
  <c r="AJ40" i="6"/>
  <c r="AL40" i="6"/>
  <c r="AL18" i="6"/>
  <c r="AJ29" i="6"/>
  <c r="R29" i="6"/>
  <c r="AL29" i="6"/>
  <c r="R18" i="6"/>
  <c r="AJ18" i="6"/>
  <c r="AI7" i="6"/>
  <c r="AY4" i="6" l="1"/>
  <c r="BH4" i="6"/>
  <c r="AT84" i="6"/>
  <c r="AX84" i="6"/>
  <c r="AW84" i="6"/>
  <c r="AV84" i="6"/>
  <c r="AU84" i="6"/>
  <c r="AS84" i="6"/>
  <c r="AT85" i="6"/>
  <c r="AS85" i="6"/>
  <c r="AX85" i="6"/>
  <c r="AW85" i="6"/>
  <c r="AV85" i="6"/>
  <c r="AU85" i="6"/>
  <c r="R4" i="6"/>
  <c r="AJ4" i="6"/>
  <c r="AC8" i="6"/>
  <c r="AA8" i="6"/>
  <c r="AB8" i="6"/>
  <c r="Z8" i="6"/>
  <c r="AD8" i="6" s="1"/>
  <c r="X8" i="6"/>
  <c r="BI8" i="6" s="1"/>
  <c r="AS8" i="6"/>
  <c r="AW8" i="6"/>
  <c r="AU8" i="6"/>
  <c r="AX8" i="6"/>
  <c r="AV8" i="6"/>
  <c r="AT8" i="6"/>
  <c r="AZ19" i="6"/>
  <c r="T19" i="6"/>
  <c r="AF19" i="6"/>
  <c r="V19" i="6"/>
  <c r="AR19" i="6" s="1"/>
  <c r="AZ30" i="6"/>
  <c r="T30" i="6"/>
  <c r="AF30" i="6"/>
  <c r="V30" i="6"/>
  <c r="AR30" i="6" s="1"/>
  <c r="T96" i="6"/>
  <c r="Z96" i="6" s="1"/>
  <c r="AZ41" i="6"/>
  <c r="T41" i="6"/>
  <c r="AF41" i="6"/>
  <c r="V41" i="6"/>
  <c r="AR41" i="6" s="1"/>
  <c r="AF52" i="6"/>
  <c r="T52" i="6"/>
  <c r="V52" i="6"/>
  <c r="AR52" i="6" s="1"/>
  <c r="AZ52" i="6"/>
  <c r="AZ63" i="6"/>
  <c r="T63" i="6"/>
  <c r="AF63" i="6"/>
  <c r="V63" i="6"/>
  <c r="AR63" i="6" s="1"/>
  <c r="AF96" i="6"/>
  <c r="AC96" i="6" s="1"/>
  <c r="AZ74" i="6"/>
  <c r="T74" i="6"/>
  <c r="AF74" i="6"/>
  <c r="V74" i="6"/>
  <c r="AR74" i="6" s="1"/>
  <c r="Z85" i="6"/>
  <c r="AD85" i="6" s="1"/>
  <c r="X85" i="6"/>
  <c r="BI85" i="6" s="1"/>
  <c r="AC85" i="6"/>
  <c r="AA85" i="6"/>
  <c r="AB85" i="6"/>
  <c r="AZ96" i="6"/>
  <c r="AZ109" i="6"/>
  <c r="V109" i="6"/>
  <c r="AR109" i="6" s="1"/>
  <c r="T109" i="6"/>
  <c r="AF109" i="6"/>
  <c r="R108" i="6"/>
  <c r="AJ108" i="6"/>
  <c r="AZ95" i="6"/>
  <c r="T95" i="6"/>
  <c r="AF95" i="6"/>
  <c r="V95" i="6"/>
  <c r="AR95" i="6" s="1"/>
  <c r="T84" i="6"/>
  <c r="AF84" i="6"/>
  <c r="V84" i="6"/>
  <c r="AR84" i="6" s="1"/>
  <c r="AZ73" i="6"/>
  <c r="T73" i="6"/>
  <c r="AF73" i="6"/>
  <c r="V73" i="6"/>
  <c r="AR73" i="6" s="1"/>
  <c r="R62" i="6"/>
  <c r="AJ62" i="6"/>
  <c r="AZ51" i="6"/>
  <c r="T51" i="6"/>
  <c r="AF51" i="6"/>
  <c r="V51" i="6"/>
  <c r="AR51" i="6" s="1"/>
  <c r="AZ40" i="6"/>
  <c r="AF40" i="6"/>
  <c r="T40" i="6"/>
  <c r="V40" i="6"/>
  <c r="AR40" i="6" s="1"/>
  <c r="T29" i="6"/>
  <c r="AF29" i="6"/>
  <c r="V29" i="6"/>
  <c r="AR29" i="6" s="1"/>
  <c r="AZ29" i="6"/>
  <c r="AZ18" i="6"/>
  <c r="T18" i="6"/>
  <c r="AF18" i="6"/>
  <c r="V18" i="6"/>
  <c r="AR18" i="6" s="1"/>
  <c r="R7" i="6"/>
  <c r="AJ7" i="6"/>
  <c r="BD85" i="6" l="1"/>
  <c r="BG85" i="6"/>
  <c r="BC85" i="6"/>
  <c r="BB85" i="6"/>
  <c r="BF85" i="6"/>
  <c r="BE85" i="6"/>
  <c r="BD8" i="6"/>
  <c r="BB8" i="6"/>
  <c r="BG8" i="6"/>
  <c r="BE8" i="6"/>
  <c r="BC8" i="6"/>
  <c r="BF8" i="6"/>
  <c r="AT95" i="6"/>
  <c r="AV95" i="6"/>
  <c r="AS95" i="6"/>
  <c r="AX95" i="6"/>
  <c r="AW95" i="6"/>
  <c r="AU95" i="6"/>
  <c r="AT30" i="6"/>
  <c r="AX30" i="6"/>
  <c r="AW30" i="6"/>
  <c r="AV30" i="6"/>
  <c r="AU30" i="6"/>
  <c r="AS30" i="6"/>
  <c r="AX29" i="6"/>
  <c r="AW29" i="6"/>
  <c r="AV29" i="6"/>
  <c r="AU29" i="6"/>
  <c r="AT29" i="6"/>
  <c r="AS29" i="6"/>
  <c r="AX74" i="6"/>
  <c r="AW74" i="6"/>
  <c r="AV74" i="6"/>
  <c r="AU74" i="6"/>
  <c r="AT74" i="6"/>
  <c r="AS74" i="6"/>
  <c r="AX63" i="6"/>
  <c r="AW63" i="6"/>
  <c r="AV63" i="6"/>
  <c r="AU63" i="6"/>
  <c r="AT63" i="6"/>
  <c r="AS63" i="6"/>
  <c r="AT41" i="6"/>
  <c r="AV41" i="6"/>
  <c r="AS41" i="6"/>
  <c r="AX41" i="6"/>
  <c r="AW41" i="6"/>
  <c r="AU41" i="6"/>
  <c r="AT51" i="6"/>
  <c r="AV51" i="6"/>
  <c r="AS51" i="6"/>
  <c r="AX51" i="6"/>
  <c r="AW51" i="6"/>
  <c r="AU51" i="6"/>
  <c r="AX109" i="6"/>
  <c r="AW109" i="6"/>
  <c r="AV109" i="6"/>
  <c r="AU109" i="6"/>
  <c r="AT109" i="6"/>
  <c r="AS109" i="6"/>
  <c r="AV52" i="6"/>
  <c r="AU52" i="6"/>
  <c r="AT52" i="6"/>
  <c r="AX52" i="6"/>
  <c r="AS52" i="6"/>
  <c r="AW52" i="6"/>
  <c r="AX19" i="6"/>
  <c r="AW19" i="6"/>
  <c r="AV19" i="6"/>
  <c r="AU19" i="6"/>
  <c r="AT19" i="6"/>
  <c r="AS19" i="6"/>
  <c r="AX73" i="6"/>
  <c r="AW73" i="6"/>
  <c r="AV73" i="6"/>
  <c r="AU73" i="6"/>
  <c r="AT73" i="6"/>
  <c r="AS73" i="6"/>
  <c r="AV18" i="6"/>
  <c r="AU18" i="6"/>
  <c r="AT18" i="6"/>
  <c r="AS18" i="6"/>
  <c r="AX18" i="6"/>
  <c r="AW18" i="6"/>
  <c r="AX40" i="6"/>
  <c r="AW40" i="6"/>
  <c r="AV40" i="6"/>
  <c r="AT40" i="6"/>
  <c r="AU40" i="6"/>
  <c r="AS40" i="6"/>
  <c r="AV96" i="6"/>
  <c r="AU96" i="6"/>
  <c r="AT96" i="6"/>
  <c r="AS96" i="6"/>
  <c r="AX96" i="6"/>
  <c r="AW96" i="6"/>
  <c r="T4" i="6"/>
  <c r="AF4" i="6"/>
  <c r="AZ4" i="6"/>
  <c r="AT4" i="6" s="1"/>
  <c r="V4" i="6"/>
  <c r="AR4" i="6" s="1"/>
  <c r="BA8" i="6"/>
  <c r="AA19" i="6"/>
  <c r="AB19" i="6"/>
  <c r="AC19" i="6"/>
  <c r="X19" i="6"/>
  <c r="BI19" i="6" s="1"/>
  <c r="Z19" i="6"/>
  <c r="AD19" i="6" s="1"/>
  <c r="AA96" i="6"/>
  <c r="AA30" i="6"/>
  <c r="AB30" i="6"/>
  <c r="AC30" i="6"/>
  <c r="X30" i="6"/>
  <c r="BI30" i="6" s="1"/>
  <c r="Z30" i="6"/>
  <c r="AD30" i="6" s="1"/>
  <c r="AD96" i="6"/>
  <c r="AB96" i="6"/>
  <c r="X96" i="6"/>
  <c r="BI96" i="6" s="1"/>
  <c r="AA41" i="6"/>
  <c r="AB41" i="6"/>
  <c r="AC41" i="6"/>
  <c r="Z41" i="6"/>
  <c r="AD41" i="6" s="1"/>
  <c r="X41" i="6"/>
  <c r="BI41" i="6" s="1"/>
  <c r="AB52" i="6"/>
  <c r="AC52" i="6"/>
  <c r="AA52" i="6"/>
  <c r="Z52" i="6"/>
  <c r="AD52" i="6" s="1"/>
  <c r="X52" i="6"/>
  <c r="BI52" i="6" s="1"/>
  <c r="AA63" i="6"/>
  <c r="AB63" i="6"/>
  <c r="AC63" i="6"/>
  <c r="X63" i="6"/>
  <c r="BI63" i="6" s="1"/>
  <c r="Z63" i="6"/>
  <c r="AD63" i="6" s="1"/>
  <c r="X74" i="6"/>
  <c r="BI74" i="6" s="1"/>
  <c r="Z74" i="6"/>
  <c r="AD74" i="6" s="1"/>
  <c r="AA74" i="6"/>
  <c r="AB74" i="6"/>
  <c r="AC74" i="6"/>
  <c r="BA85" i="6"/>
  <c r="AA109" i="6"/>
  <c r="AB109" i="6"/>
  <c r="AC109" i="6"/>
  <c r="X109" i="6"/>
  <c r="BI109" i="6" s="1"/>
  <c r="Z109" i="6"/>
  <c r="AD109" i="6" s="1"/>
  <c r="AZ108" i="6"/>
  <c r="T108" i="6"/>
  <c r="AF108" i="6"/>
  <c r="V108" i="6"/>
  <c r="AR108" i="6" s="1"/>
  <c r="AA95" i="6"/>
  <c r="AB95" i="6"/>
  <c r="AC95" i="6"/>
  <c r="X95" i="6"/>
  <c r="BI95" i="6" s="1"/>
  <c r="Z95" i="6"/>
  <c r="AD95" i="6" s="1"/>
  <c r="AA84" i="6"/>
  <c r="AB84" i="6"/>
  <c r="AC84" i="6"/>
  <c r="X84" i="6"/>
  <c r="BI84" i="6" s="1"/>
  <c r="Z84" i="6"/>
  <c r="AD84" i="6" s="1"/>
  <c r="AA73" i="6"/>
  <c r="AB73" i="6"/>
  <c r="AC73" i="6"/>
  <c r="X73" i="6"/>
  <c r="BI73" i="6" s="1"/>
  <c r="Z73" i="6"/>
  <c r="AD73" i="6" s="1"/>
  <c r="AZ62" i="6"/>
  <c r="T62" i="6"/>
  <c r="AF62" i="6"/>
  <c r="V62" i="6"/>
  <c r="AR62" i="6" s="1"/>
  <c r="AA51" i="6"/>
  <c r="AB51" i="6"/>
  <c r="AC51" i="6"/>
  <c r="X51" i="6"/>
  <c r="BI51" i="6" s="1"/>
  <c r="Z51" i="6"/>
  <c r="AD51" i="6" s="1"/>
  <c r="X40" i="6"/>
  <c r="BI40" i="6" s="1"/>
  <c r="Z40" i="6"/>
  <c r="AD40" i="6" s="1"/>
  <c r="AA40" i="6"/>
  <c r="AB40" i="6"/>
  <c r="AC40" i="6"/>
  <c r="AA29" i="6"/>
  <c r="AB29" i="6"/>
  <c r="AC29" i="6"/>
  <c r="X29" i="6"/>
  <c r="BI29" i="6" s="1"/>
  <c r="Z29" i="6"/>
  <c r="AD29" i="6" s="1"/>
  <c r="AA18" i="6"/>
  <c r="AB18" i="6"/>
  <c r="AC18" i="6"/>
  <c r="X18" i="6"/>
  <c r="BI18" i="6" s="1"/>
  <c r="Z18" i="6"/>
  <c r="AD18" i="6" s="1"/>
  <c r="AZ7" i="6"/>
  <c r="V7" i="6"/>
  <c r="AR7" i="6" s="1"/>
  <c r="T7" i="6"/>
  <c r="AF7" i="6"/>
  <c r="BJ8" i="6" l="1"/>
  <c r="BE18" i="6"/>
  <c r="BB18" i="6"/>
  <c r="BD18" i="6"/>
  <c r="BC18" i="6"/>
  <c r="BF18" i="6"/>
  <c r="BG18" i="6"/>
  <c r="BF30" i="6"/>
  <c r="BE30" i="6"/>
  <c r="BC30" i="6"/>
  <c r="BD30" i="6"/>
  <c r="BB30" i="6"/>
  <c r="BG30" i="6"/>
  <c r="BG95" i="6"/>
  <c r="BC95" i="6"/>
  <c r="BF95" i="6"/>
  <c r="BB95" i="6"/>
  <c r="BD95" i="6"/>
  <c r="BE95" i="6"/>
  <c r="BF52" i="6"/>
  <c r="BB52" i="6"/>
  <c r="BE52" i="6"/>
  <c r="BD52" i="6"/>
  <c r="BG52" i="6"/>
  <c r="BC52" i="6"/>
  <c r="BG51" i="6"/>
  <c r="BC51" i="6"/>
  <c r="BF51" i="6"/>
  <c r="BB51" i="6"/>
  <c r="BD51" i="6"/>
  <c r="BE51" i="6"/>
  <c r="BD41" i="6"/>
  <c r="BB41" i="6"/>
  <c r="BG41" i="6"/>
  <c r="BC41" i="6"/>
  <c r="BE41" i="6"/>
  <c r="BF41" i="6"/>
  <c r="BB109" i="6"/>
  <c r="BF109" i="6"/>
  <c r="BD109" i="6"/>
  <c r="BE109" i="6"/>
  <c r="BG109" i="6"/>
  <c r="BC109" i="6"/>
  <c r="BJ85" i="6"/>
  <c r="BF74" i="6"/>
  <c r="BB74" i="6"/>
  <c r="BE74" i="6"/>
  <c r="BD74" i="6"/>
  <c r="BC74" i="6"/>
  <c r="BG74" i="6"/>
  <c r="BF96" i="6"/>
  <c r="BB96" i="6"/>
  <c r="BE96" i="6"/>
  <c r="BD96" i="6"/>
  <c r="BG96" i="6"/>
  <c r="BC96" i="6"/>
  <c r="BG29" i="6"/>
  <c r="BC29" i="6"/>
  <c r="BF29" i="6"/>
  <c r="BE29" i="6"/>
  <c r="BD29" i="6"/>
  <c r="BB29" i="6"/>
  <c r="BE40" i="6"/>
  <c r="BB40" i="6"/>
  <c r="BD40" i="6"/>
  <c r="BG40" i="6"/>
  <c r="BF40" i="6"/>
  <c r="BC40" i="6"/>
  <c r="BE84" i="6"/>
  <c r="BD84" i="6"/>
  <c r="BG84" i="6"/>
  <c r="BF84" i="6"/>
  <c r="BB84" i="6"/>
  <c r="BC84" i="6"/>
  <c r="BG73" i="6"/>
  <c r="BC73" i="6"/>
  <c r="BF73" i="6"/>
  <c r="BB73" i="6"/>
  <c r="BE73" i="6"/>
  <c r="BD73" i="6"/>
  <c r="BD63" i="6"/>
  <c r="BG63" i="6"/>
  <c r="BC63" i="6"/>
  <c r="BF63" i="6"/>
  <c r="BB63" i="6"/>
  <c r="BE63" i="6"/>
  <c r="BB19" i="6"/>
  <c r="BG19" i="6"/>
  <c r="BF19" i="6"/>
  <c r="BD19" i="6"/>
  <c r="BE19" i="6"/>
  <c r="BC19" i="6"/>
  <c r="AV62" i="6"/>
  <c r="AU62" i="6"/>
  <c r="AT62" i="6"/>
  <c r="AS62" i="6"/>
  <c r="AX62" i="6"/>
  <c r="AW62" i="6"/>
  <c r="AV108" i="6"/>
  <c r="AX108" i="6"/>
  <c r="AU108" i="6"/>
  <c r="AT108" i="6"/>
  <c r="AS108" i="6"/>
  <c r="AW108" i="6"/>
  <c r="AS4" i="6"/>
  <c r="AA4" i="6"/>
  <c r="AB4" i="6"/>
  <c r="AC4" i="6"/>
  <c r="X4" i="6"/>
  <c r="BI4" i="6" s="1"/>
  <c r="Z4" i="6"/>
  <c r="AD4" i="6" s="1"/>
  <c r="BA19" i="6"/>
  <c r="BA30" i="6"/>
  <c r="BA96" i="6"/>
  <c r="BA41" i="6"/>
  <c r="BA52" i="6"/>
  <c r="BA63" i="6"/>
  <c r="BA74" i="6"/>
  <c r="BA109" i="6"/>
  <c r="AA108" i="6"/>
  <c r="AB108" i="6"/>
  <c r="AC108" i="6"/>
  <c r="X108" i="6"/>
  <c r="BI108" i="6" s="1"/>
  <c r="Z108" i="6"/>
  <c r="AD108" i="6" s="1"/>
  <c r="BA73" i="6"/>
  <c r="AA62" i="6"/>
  <c r="AB62" i="6"/>
  <c r="AC62" i="6"/>
  <c r="X62" i="6"/>
  <c r="BI62" i="6" s="1"/>
  <c r="Z62" i="6"/>
  <c r="AD62" i="6" s="1"/>
  <c r="BA51" i="6"/>
  <c r="BA40" i="6"/>
  <c r="BA29" i="6"/>
  <c r="BA18" i="6"/>
  <c r="AA7" i="6"/>
  <c r="AB7" i="6"/>
  <c r="AC7" i="6"/>
  <c r="X7" i="6"/>
  <c r="BI7" i="6" s="1"/>
  <c r="Z7" i="6"/>
  <c r="AD7" i="6" s="1"/>
  <c r="AT7" i="6"/>
  <c r="AV7" i="6"/>
  <c r="AW7" i="6"/>
  <c r="AX7" i="6"/>
  <c r="AS7" i="6"/>
  <c r="AU7" i="6"/>
  <c r="BJ63" i="6" l="1"/>
  <c r="BJ109" i="6"/>
  <c r="BJ41" i="6"/>
  <c r="BJ73" i="6"/>
  <c r="BJ29" i="6"/>
  <c r="BJ74" i="6"/>
  <c r="BJ96" i="6"/>
  <c r="BC4" i="6"/>
  <c r="BB4" i="6"/>
  <c r="BJ51" i="6"/>
  <c r="BJ52" i="6"/>
  <c r="BJ40" i="6"/>
  <c r="BJ19" i="6"/>
  <c r="BJ30" i="6"/>
  <c r="BD7" i="6"/>
  <c r="BB7" i="6"/>
  <c r="BG7" i="6"/>
  <c r="BE7" i="6"/>
  <c r="BF7" i="6"/>
  <c r="BC7" i="6"/>
  <c r="BJ18" i="6"/>
  <c r="BE62" i="6"/>
  <c r="BD62" i="6"/>
  <c r="BC62" i="6"/>
  <c r="BB62" i="6"/>
  <c r="BF62" i="6"/>
  <c r="BG62" i="6"/>
  <c r="BG108" i="6"/>
  <c r="BE108" i="6"/>
  <c r="BC108" i="6"/>
  <c r="BB108" i="6"/>
  <c r="BD108" i="6"/>
  <c r="BF108" i="6"/>
  <c r="BA4" i="6"/>
  <c r="BA108" i="6"/>
  <c r="BA62" i="6"/>
  <c r="BA7" i="6"/>
  <c r="B4" i="7"/>
  <c r="AQ3" i="15"/>
  <c r="AQ4" i="15"/>
  <c r="F4" i="15"/>
  <c r="H4" i="16"/>
  <c r="AL6" i="6" s="1"/>
  <c r="D3" i="15"/>
  <c r="AN3" i="15"/>
  <c r="AH3" i="15"/>
  <c r="AB3" i="15"/>
  <c r="V3" i="15"/>
  <c r="P3" i="15"/>
  <c r="J3" i="15"/>
  <c r="D4" i="15"/>
  <c r="AL72" i="6"/>
  <c r="Q19" i="12"/>
  <c r="AL117" i="6"/>
  <c r="AL17" i="6"/>
  <c r="AL107" i="6"/>
  <c r="AL88" i="6"/>
  <c r="AF22" i="12"/>
  <c r="AF23" i="12"/>
  <c r="AF24" i="12"/>
  <c r="AF25" i="12"/>
  <c r="AF26" i="12"/>
  <c r="AF27" i="12"/>
  <c r="AF28" i="12"/>
  <c r="AF29" i="12"/>
  <c r="AF30" i="12"/>
  <c r="AF31" i="12"/>
  <c r="AF32" i="12"/>
  <c r="AF33" i="12"/>
  <c r="AF34" i="12"/>
  <c r="AF35" i="12"/>
  <c r="AF36" i="12"/>
  <c r="AF37" i="12"/>
  <c r="AF21" i="12"/>
  <c r="Z20" i="12"/>
  <c r="Z21" i="12"/>
  <c r="Z22" i="12"/>
  <c r="Z23" i="12"/>
  <c r="Z24" i="12"/>
  <c r="Z25" i="12"/>
  <c r="Z26" i="12"/>
  <c r="Z27" i="12"/>
  <c r="Z28" i="12"/>
  <c r="Z29" i="12"/>
  <c r="Z30" i="12"/>
  <c r="Z31" i="12"/>
  <c r="Z32" i="12"/>
  <c r="Z33" i="12"/>
  <c r="Z34" i="12"/>
  <c r="Z35" i="12"/>
  <c r="Z36" i="12"/>
  <c r="Z37" i="12"/>
  <c r="Z38" i="12"/>
  <c r="Z39" i="12"/>
  <c r="Z40" i="12"/>
  <c r="Z19" i="12"/>
  <c r="AK22" i="6" s="1"/>
  <c r="S20" i="12"/>
  <c r="S21" i="12"/>
  <c r="S22" i="12"/>
  <c r="S23" i="12"/>
  <c r="S19" i="12"/>
  <c r="L20" i="12"/>
  <c r="L21" i="12"/>
  <c r="L22" i="12"/>
  <c r="L23" i="12"/>
  <c r="L24" i="12"/>
  <c r="L19" i="12"/>
  <c r="F20" i="12"/>
  <c r="F21" i="12"/>
  <c r="F22" i="12"/>
  <c r="F23" i="12"/>
  <c r="F24" i="12"/>
  <c r="F25" i="12"/>
  <c r="F26" i="12"/>
  <c r="F27" i="12"/>
  <c r="F28" i="12"/>
  <c r="F29" i="12"/>
  <c r="F30" i="12"/>
  <c r="F31" i="12"/>
  <c r="F32" i="12"/>
  <c r="F33" i="12"/>
  <c r="F34" i="12"/>
  <c r="F35" i="12"/>
  <c r="F36" i="12"/>
  <c r="F37" i="12"/>
  <c r="F38" i="12"/>
  <c r="F19" i="12"/>
  <c r="AK11" i="6" s="1"/>
  <c r="AO5" i="16"/>
  <c r="AO6" i="16"/>
  <c r="AO7" i="16"/>
  <c r="AO8" i="16"/>
  <c r="AO9" i="16"/>
  <c r="AO10" i="16"/>
  <c r="AO11" i="16"/>
  <c r="AO12" i="16"/>
  <c r="AO13" i="16"/>
  <c r="AO14" i="16"/>
  <c r="AO15" i="16"/>
  <c r="AO16" i="16"/>
  <c r="AO17" i="16"/>
  <c r="AO18" i="16"/>
  <c r="AO19" i="16"/>
  <c r="AO20" i="16"/>
  <c r="AO4" i="16"/>
  <c r="AL94" i="6"/>
  <c r="AL83" i="6"/>
  <c r="AL61" i="6"/>
  <c r="AL50" i="6"/>
  <c r="AL39" i="6"/>
  <c r="AL28" i="6"/>
  <c r="AG5" i="16"/>
  <c r="AG6" i="16"/>
  <c r="AG7" i="16"/>
  <c r="AG8" i="16"/>
  <c r="AG9" i="16"/>
  <c r="AG10" i="16"/>
  <c r="AG11" i="16"/>
  <c r="AG12" i="16"/>
  <c r="AG13" i="16"/>
  <c r="AG14" i="16"/>
  <c r="AG15" i="16"/>
  <c r="AG16" i="16"/>
  <c r="AG17" i="16"/>
  <c r="AG18" i="16"/>
  <c r="AG19" i="16"/>
  <c r="AG20" i="16"/>
  <c r="AG21" i="16"/>
  <c r="AG22" i="16"/>
  <c r="AG23" i="16"/>
  <c r="AG24" i="16"/>
  <c r="AG25" i="16"/>
  <c r="AG26" i="16"/>
  <c r="AG27" i="16"/>
  <c r="AG28" i="16"/>
  <c r="AG29" i="16"/>
  <c r="AG30" i="16"/>
  <c r="AG31" i="16"/>
  <c r="AG32" i="16"/>
  <c r="AG33" i="16"/>
  <c r="AG4" i="16"/>
  <c r="G5" i="16"/>
  <c r="H5" i="16" s="1"/>
  <c r="G4" i="16"/>
  <c r="AK99" i="6" l="1"/>
  <c r="AK100" i="6" s="1"/>
  <c r="AK101" i="6" s="1"/>
  <c r="AK55" i="6"/>
  <c r="AK56" i="6" s="1"/>
  <c r="AK57" i="6" s="1"/>
  <c r="BJ4" i="6"/>
  <c r="BJ108" i="6"/>
  <c r="BJ62" i="6"/>
  <c r="BJ7" i="6"/>
  <c r="AK44" i="6"/>
  <c r="AK66" i="6"/>
  <c r="AK77" i="6"/>
  <c r="AK33" i="6"/>
  <c r="AL33" i="6" s="1"/>
  <c r="AL11" i="6"/>
  <c r="AI11" i="6"/>
  <c r="F15" i="15"/>
  <c r="AL69" i="6" s="1"/>
  <c r="AL99" i="6"/>
  <c r="AI27" i="6"/>
  <c r="AL55" i="6" l="1"/>
  <c r="AL77" i="6"/>
  <c r="AK78" i="6"/>
  <c r="AK79" i="6" s="1"/>
  <c r="AL66" i="6"/>
  <c r="AK67" i="6"/>
  <c r="AK68" i="6" s="1"/>
  <c r="AL44" i="6"/>
  <c r="AK45" i="6"/>
  <c r="AK46" i="6" s="1"/>
  <c r="AJ11" i="6"/>
  <c r="R11" i="6"/>
  <c r="AY94" i="6"/>
  <c r="AY83" i="6"/>
  <c r="AI6" i="6"/>
  <c r="R6" i="6" s="1"/>
  <c r="AF33" i="16"/>
  <c r="AF32" i="16"/>
  <c r="AF31" i="16"/>
  <c r="AF30" i="16"/>
  <c r="AF29" i="16"/>
  <c r="AF28" i="16"/>
  <c r="AF27" i="16"/>
  <c r="AF26" i="16"/>
  <c r="AF25" i="16"/>
  <c r="AF24" i="16"/>
  <c r="AF23" i="16"/>
  <c r="G23" i="16"/>
  <c r="H23" i="16" s="1"/>
  <c r="AF22" i="16"/>
  <c r="G22" i="16"/>
  <c r="H22" i="16" s="1"/>
  <c r="AF21" i="16"/>
  <c r="G21" i="16"/>
  <c r="H21" i="16" s="1"/>
  <c r="AN20" i="16"/>
  <c r="AF20" i="16"/>
  <c r="G20" i="16"/>
  <c r="H20" i="16" s="1"/>
  <c r="AN19" i="16"/>
  <c r="AF19" i="16"/>
  <c r="G19" i="16"/>
  <c r="H19" i="16" s="1"/>
  <c r="AN18" i="16"/>
  <c r="AF18" i="16"/>
  <c r="G18" i="16"/>
  <c r="H18" i="16" s="1"/>
  <c r="AN17" i="16"/>
  <c r="AF17" i="16"/>
  <c r="G17" i="16"/>
  <c r="H17" i="16" s="1"/>
  <c r="AN16" i="16"/>
  <c r="AF16" i="16"/>
  <c r="G16" i="16"/>
  <c r="H16" i="16" s="1"/>
  <c r="AN15" i="16"/>
  <c r="AF15" i="16"/>
  <c r="G15" i="16"/>
  <c r="H15" i="16" s="1"/>
  <c r="AN14" i="16"/>
  <c r="AF14" i="16"/>
  <c r="G14" i="16"/>
  <c r="H14" i="16" s="1"/>
  <c r="AN13" i="16"/>
  <c r="AF13" i="16"/>
  <c r="G13" i="16"/>
  <c r="H13" i="16" s="1"/>
  <c r="AN12" i="16"/>
  <c r="AF12" i="16"/>
  <c r="G12" i="16"/>
  <c r="H12" i="16" s="1"/>
  <c r="AN11" i="16"/>
  <c r="AF11" i="16"/>
  <c r="G11" i="16"/>
  <c r="H11" i="16" s="1"/>
  <c r="AN10" i="16"/>
  <c r="AF10" i="16"/>
  <c r="G10" i="16"/>
  <c r="H10" i="16" s="1"/>
  <c r="AN9" i="16"/>
  <c r="AF9" i="16"/>
  <c r="W9" i="16"/>
  <c r="X9" i="16" s="1"/>
  <c r="O9" i="16"/>
  <c r="P9" i="16" s="1"/>
  <c r="G9" i="16"/>
  <c r="H9" i="16" s="1"/>
  <c r="AN8" i="16"/>
  <c r="AF8" i="16"/>
  <c r="W8" i="16"/>
  <c r="X8" i="16" s="1"/>
  <c r="O8" i="16"/>
  <c r="P8" i="16" s="1"/>
  <c r="G8" i="16"/>
  <c r="H8" i="16" s="1"/>
  <c r="AN7" i="16"/>
  <c r="AF7" i="16"/>
  <c r="W7" i="16"/>
  <c r="X7" i="16" s="1"/>
  <c r="O7" i="16"/>
  <c r="P7" i="16" s="1"/>
  <c r="G7" i="16"/>
  <c r="H7" i="16" s="1"/>
  <c r="AN6" i="16"/>
  <c r="AF6" i="16"/>
  <c r="W6" i="16"/>
  <c r="X6" i="16" s="1"/>
  <c r="O6" i="16"/>
  <c r="P6" i="16" s="1"/>
  <c r="G6" i="16"/>
  <c r="H6" i="16" s="1"/>
  <c r="AN5" i="16"/>
  <c r="AF5" i="16"/>
  <c r="W5" i="16"/>
  <c r="X5" i="16" s="1"/>
  <c r="O5" i="16"/>
  <c r="P5" i="16" s="1"/>
  <c r="AN4" i="16"/>
  <c r="AF4" i="16"/>
  <c r="W4" i="16"/>
  <c r="O4" i="16"/>
  <c r="P4" i="16" s="1"/>
  <c r="AY6" i="6"/>
  <c r="AP3" i="15"/>
  <c r="AJ3" i="15"/>
  <c r="AJ16" i="15" s="1"/>
  <c r="AL58" i="6" s="1"/>
  <c r="AZ11" i="6" l="1"/>
  <c r="V11" i="6"/>
  <c r="AR11" i="6" s="1"/>
  <c r="T11" i="6"/>
  <c r="AF11" i="6"/>
  <c r="AI94" i="6"/>
  <c r="R94" i="6" s="1"/>
  <c r="X4" i="16"/>
  <c r="AI83" i="6"/>
  <c r="R83" i="6" s="1"/>
  <c r="AZ83" i="6" s="1"/>
  <c r="AZ6" i="6"/>
  <c r="V6" i="6"/>
  <c r="AR6" i="6" s="1"/>
  <c r="AF6" i="6"/>
  <c r="T6" i="6"/>
  <c r="Z6" i="6" s="1"/>
  <c r="AJ6" i="6"/>
  <c r="AD3" i="15"/>
  <c r="AD20" i="15" s="1"/>
  <c r="X3" i="15"/>
  <c r="R3" i="15"/>
  <c r="R9" i="15" s="1"/>
  <c r="L3" i="15"/>
  <c r="L11" i="15" s="1"/>
  <c r="AL80" i="6" s="1"/>
  <c r="AK106" i="6"/>
  <c r="AL106" i="6" s="1"/>
  <c r="F3" i="15"/>
  <c r="AK93" i="6"/>
  <c r="AL93" i="6" s="1"/>
  <c r="AK82" i="6"/>
  <c r="AL82" i="6" s="1"/>
  <c r="AK71" i="6"/>
  <c r="AL71" i="6" s="1"/>
  <c r="AK60" i="6"/>
  <c r="AL60" i="6" s="1"/>
  <c r="AK49" i="6"/>
  <c r="AL49" i="6" s="1"/>
  <c r="AK38" i="6"/>
  <c r="AL38" i="6" s="1"/>
  <c r="AI49" i="6"/>
  <c r="AI38" i="6"/>
  <c r="AK27" i="6"/>
  <c r="AL27" i="6" s="1"/>
  <c r="AK16" i="6"/>
  <c r="AL16" i="6" s="1"/>
  <c r="AK5" i="6"/>
  <c r="AL5" i="6" s="1"/>
  <c r="H18" i="13"/>
  <c r="G18" i="13"/>
  <c r="F18" i="13"/>
  <c r="H17" i="13"/>
  <c r="G17" i="13"/>
  <c r="F17" i="13"/>
  <c r="H16" i="13"/>
  <c r="G16" i="13"/>
  <c r="F16" i="13"/>
  <c r="H15" i="13"/>
  <c r="G15" i="13"/>
  <c r="F15" i="13"/>
  <c r="H14" i="13"/>
  <c r="G14" i="13"/>
  <c r="F14" i="13"/>
  <c r="H13" i="13"/>
  <c r="G13" i="13"/>
  <c r="F13" i="13"/>
  <c r="H12" i="13"/>
  <c r="G12" i="13"/>
  <c r="F12" i="13"/>
  <c r="H11" i="13"/>
  <c r="G11" i="13"/>
  <c r="F11" i="13"/>
  <c r="H10" i="13"/>
  <c r="G10" i="13"/>
  <c r="F10" i="13"/>
  <c r="H9" i="13"/>
  <c r="G9" i="13"/>
  <c r="F9" i="13"/>
  <c r="H8" i="13"/>
  <c r="G8" i="13"/>
  <c r="F8" i="13"/>
  <c r="H7" i="13"/>
  <c r="G7" i="13"/>
  <c r="F7" i="13"/>
  <c r="H6" i="13"/>
  <c r="G6" i="13"/>
  <c r="F6" i="13"/>
  <c r="H5" i="13"/>
  <c r="G5" i="13"/>
  <c r="F5" i="13"/>
  <c r="H4" i="13"/>
  <c r="G4" i="13"/>
  <c r="F4" i="13"/>
  <c r="D22" i="12"/>
  <c r="E22" i="12"/>
  <c r="P24" i="12"/>
  <c r="AD37" i="12"/>
  <c r="Y39" i="12"/>
  <c r="E27" i="12"/>
  <c r="Y37" i="12"/>
  <c r="AE36" i="12"/>
  <c r="Y36" i="12"/>
  <c r="X36" i="12"/>
  <c r="E25" i="12"/>
  <c r="AE35" i="12"/>
  <c r="Y35" i="12"/>
  <c r="D24" i="12"/>
  <c r="AE34" i="12"/>
  <c r="E23" i="12"/>
  <c r="AE33" i="12"/>
  <c r="Y33" i="12"/>
  <c r="AD32" i="12"/>
  <c r="X32" i="12"/>
  <c r="D38" i="12"/>
  <c r="AD31" i="12"/>
  <c r="Y31" i="12"/>
  <c r="D37" i="12"/>
  <c r="AE30" i="12"/>
  <c r="Y30" i="12"/>
  <c r="E36" i="12"/>
  <c r="D36" i="12"/>
  <c r="AD29" i="12"/>
  <c r="X29" i="12"/>
  <c r="E35" i="12"/>
  <c r="D35" i="12"/>
  <c r="Y28" i="12"/>
  <c r="E34" i="12"/>
  <c r="AE27" i="12"/>
  <c r="Y27" i="12"/>
  <c r="E33" i="12"/>
  <c r="AD26" i="12"/>
  <c r="E32" i="12"/>
  <c r="D32" i="12"/>
  <c r="AD25" i="12"/>
  <c r="Y25" i="12"/>
  <c r="E31" i="12"/>
  <c r="D31" i="12"/>
  <c r="AE24" i="12"/>
  <c r="X24" i="12"/>
  <c r="K24" i="12"/>
  <c r="J24" i="12"/>
  <c r="D30" i="12"/>
  <c r="AE23" i="12"/>
  <c r="Y23" i="12"/>
  <c r="Q23" i="12"/>
  <c r="E29" i="12"/>
  <c r="D29" i="12"/>
  <c r="AE22" i="12"/>
  <c r="X22" i="12"/>
  <c r="R22" i="12"/>
  <c r="Q22" i="12"/>
  <c r="K22" i="12"/>
  <c r="E21" i="12"/>
  <c r="AD21" i="12"/>
  <c r="Y21" i="12"/>
  <c r="R21" i="12"/>
  <c r="K21" i="12"/>
  <c r="J21" i="12"/>
  <c r="D20" i="12"/>
  <c r="Y20" i="12"/>
  <c r="AK32" i="6" s="1"/>
  <c r="AL32" i="6" s="1"/>
  <c r="R20" i="12"/>
  <c r="K20" i="12"/>
  <c r="E28" i="12"/>
  <c r="D28" i="12"/>
  <c r="X19" i="12"/>
  <c r="K19" i="12"/>
  <c r="J19" i="12"/>
  <c r="AX83" i="6" l="1"/>
  <c r="AW83" i="6"/>
  <c r="AV83" i="6"/>
  <c r="AU83" i="6"/>
  <c r="AT83" i="6"/>
  <c r="AS83" i="6"/>
  <c r="AT11" i="6"/>
  <c r="AV11" i="6"/>
  <c r="AX11" i="6"/>
  <c r="AW11" i="6"/>
  <c r="AU11" i="6"/>
  <c r="G63" i="13"/>
  <c r="AA11" i="6"/>
  <c r="AB11" i="6"/>
  <c r="AC11" i="6"/>
  <c r="Z11" i="6"/>
  <c r="X11" i="6"/>
  <c r="BI11" i="6" s="1"/>
  <c r="AS11" i="6"/>
  <c r="AL91" i="6"/>
  <c r="AR3" i="15"/>
  <c r="AL47" i="6"/>
  <c r="AL25" i="6"/>
  <c r="AL36" i="6"/>
  <c r="X10" i="15"/>
  <c r="AL115" i="6" s="1"/>
  <c r="X9" i="15"/>
  <c r="AL102" i="6" s="1"/>
  <c r="G65" i="13"/>
  <c r="G64" i="13"/>
  <c r="G58" i="13"/>
  <c r="G61" i="13"/>
  <c r="G60" i="13"/>
  <c r="G59" i="13"/>
  <c r="G62" i="13"/>
  <c r="G56" i="13"/>
  <c r="G57" i="13"/>
  <c r="Q24" i="12"/>
  <c r="S24" i="12"/>
  <c r="AJ94" i="6"/>
  <c r="AJ83" i="6"/>
  <c r="T94" i="6"/>
  <c r="Z94" i="6" s="1"/>
  <c r="AF94" i="6"/>
  <c r="AZ94" i="6"/>
  <c r="V94" i="6"/>
  <c r="AR94" i="6" s="1"/>
  <c r="T83" i="6"/>
  <c r="Z83" i="6" s="1"/>
  <c r="AF83" i="6"/>
  <c r="V83" i="6"/>
  <c r="AR83" i="6" s="1"/>
  <c r="AS6" i="6"/>
  <c r="AX6" i="6"/>
  <c r="AW6" i="6"/>
  <c r="AU6" i="6"/>
  <c r="AT6" i="6"/>
  <c r="AV6" i="6"/>
  <c r="AD6" i="6"/>
  <c r="X6" i="6"/>
  <c r="BI6" i="6" s="1"/>
  <c r="AB6" i="6"/>
  <c r="AA6" i="6"/>
  <c r="AC6" i="6"/>
  <c r="I11" i="13"/>
  <c r="G30" i="13"/>
  <c r="G32" i="13"/>
  <c r="G27" i="13"/>
  <c r="G26" i="13"/>
  <c r="G33" i="13"/>
  <c r="G25" i="13"/>
  <c r="I8" i="13"/>
  <c r="I16" i="13"/>
  <c r="I5" i="13"/>
  <c r="G28" i="13"/>
  <c r="I6" i="13"/>
  <c r="I14" i="13"/>
  <c r="I17" i="13"/>
  <c r="G24" i="13"/>
  <c r="I4" i="13"/>
  <c r="G31" i="13"/>
  <c r="G29" i="13"/>
  <c r="I13" i="13"/>
  <c r="I18" i="13"/>
  <c r="I9" i="13"/>
  <c r="I7" i="13"/>
  <c r="I12" i="13"/>
  <c r="I15" i="13"/>
  <c r="I10" i="13"/>
  <c r="R24" i="12"/>
  <c r="X26" i="12"/>
  <c r="D26" i="12"/>
  <c r="AE31" i="12"/>
  <c r="AE25" i="12"/>
  <c r="AD34" i="12"/>
  <c r="AE29" i="12"/>
  <c r="Y40" i="12"/>
  <c r="AD23" i="12"/>
  <c r="AD36" i="12"/>
  <c r="X20" i="12"/>
  <c r="AD22" i="12"/>
  <c r="R19" i="12"/>
  <c r="AK98" i="6" s="1"/>
  <c r="AL98" i="6" s="1"/>
  <c r="Y32" i="12"/>
  <c r="AD35" i="12"/>
  <c r="AE32" i="12"/>
  <c r="AE21" i="12"/>
  <c r="AE28" i="12"/>
  <c r="Q21" i="12"/>
  <c r="AE26" i="12"/>
  <c r="X28" i="12"/>
  <c r="AD30" i="12"/>
  <c r="X33" i="12"/>
  <c r="X38" i="12"/>
  <c r="X37" i="12"/>
  <c r="X23" i="12"/>
  <c r="AD27" i="12"/>
  <c r="X34" i="12"/>
  <c r="Y34" i="12"/>
  <c r="J23" i="12"/>
  <c r="K23" i="12"/>
  <c r="AK87" i="6" s="1"/>
  <c r="AL87" i="6" s="1"/>
  <c r="J20" i="12"/>
  <c r="D21" i="12"/>
  <c r="X25" i="12"/>
  <c r="E37" i="12"/>
  <c r="E24" i="12"/>
  <c r="X21" i="12"/>
  <c r="Y22" i="12"/>
  <c r="R23" i="12"/>
  <c r="AK105" i="6" s="1"/>
  <c r="X30" i="12"/>
  <c r="E38" i="12"/>
  <c r="X39" i="12"/>
  <c r="Y19" i="12"/>
  <c r="AK21" i="6" s="1"/>
  <c r="AL21" i="6" s="1"/>
  <c r="Q20" i="12"/>
  <c r="J22" i="12"/>
  <c r="E30" i="12"/>
  <c r="AD24" i="12"/>
  <c r="Y26" i="12"/>
  <c r="X27" i="12"/>
  <c r="X31" i="12"/>
  <c r="D23" i="12"/>
  <c r="X35" i="12"/>
  <c r="E26" i="12"/>
  <c r="D27" i="12"/>
  <c r="D33" i="12"/>
  <c r="D19" i="12"/>
  <c r="Y24" i="12"/>
  <c r="D34" i="12"/>
  <c r="D25" i="12"/>
  <c r="AE37" i="12"/>
  <c r="E19" i="12"/>
  <c r="AK3" i="6" s="1"/>
  <c r="E20" i="12"/>
  <c r="Y29" i="12"/>
  <c r="AD33" i="12"/>
  <c r="AI105" i="6" l="1"/>
  <c r="AL105" i="6"/>
  <c r="BF11" i="6"/>
  <c r="BC11" i="6"/>
  <c r="BE11" i="6"/>
  <c r="BD11" i="6"/>
  <c r="BG11" i="6"/>
  <c r="BB11" i="6"/>
  <c r="BG6" i="6"/>
  <c r="BF6" i="6"/>
  <c r="BC6" i="6"/>
  <c r="BB6" i="6"/>
  <c r="BE6" i="6"/>
  <c r="BD6" i="6"/>
  <c r="AX94" i="6"/>
  <c r="AT94" i="6"/>
  <c r="AW94" i="6"/>
  <c r="AV94" i="6"/>
  <c r="AU94" i="6"/>
  <c r="AS94" i="6"/>
  <c r="AK112" i="6"/>
  <c r="BA11" i="6"/>
  <c r="AK10" i="6"/>
  <c r="AL10" i="6" s="1"/>
  <c r="AL3" i="6"/>
  <c r="G5" i="7"/>
  <c r="AK111" i="6" a="1"/>
  <c r="AK111" i="6" s="1"/>
  <c r="AL111" i="6" s="1"/>
  <c r="AK43" i="6"/>
  <c r="AL43" i="6" s="1"/>
  <c r="AK76" i="6"/>
  <c r="AL76" i="6" s="1"/>
  <c r="AK65" i="6"/>
  <c r="AL65" i="6" s="1"/>
  <c r="G8" i="7" s="1"/>
  <c r="AB94" i="6"/>
  <c r="AC94" i="6"/>
  <c r="AA94" i="6"/>
  <c r="X94" i="6"/>
  <c r="BI94" i="6" s="1"/>
  <c r="AD94" i="6"/>
  <c r="X83" i="6"/>
  <c r="BI83" i="6" s="1"/>
  <c r="AD83" i="6"/>
  <c r="AB83" i="6"/>
  <c r="AC83" i="6"/>
  <c r="AA83" i="6"/>
  <c r="BA6" i="6"/>
  <c r="J6" i="13"/>
  <c r="J14" i="13"/>
  <c r="J4" i="13"/>
  <c r="J15" i="13"/>
  <c r="J12" i="13"/>
  <c r="J18" i="13"/>
  <c r="J16" i="13"/>
  <c r="J9" i="13"/>
  <c r="J7" i="13"/>
  <c r="J5" i="13"/>
  <c r="J8" i="13"/>
  <c r="J10" i="13"/>
  <c r="J17" i="13"/>
  <c r="J13" i="13"/>
  <c r="J11" i="13"/>
  <c r="X40" i="12"/>
  <c r="AE38" i="12"/>
  <c r="AD28" i="12"/>
  <c r="AD38" i="12" s="1"/>
  <c r="Y38" i="12"/>
  <c r="AK54" i="6" s="1"/>
  <c r="AL54" i="6" s="1"/>
  <c r="G10" i="7" s="1"/>
  <c r="AJ105" i="6" l="1"/>
  <c r="R105" i="6"/>
  <c r="BJ11" i="6"/>
  <c r="BG94" i="6"/>
  <c r="BC94" i="6"/>
  <c r="BF94" i="6"/>
  <c r="BB94" i="6"/>
  <c r="BE94" i="6"/>
  <c r="BD94" i="6"/>
  <c r="BE83" i="6"/>
  <c r="BD83" i="6"/>
  <c r="BG83" i="6"/>
  <c r="BB83" i="6"/>
  <c r="BC83" i="6"/>
  <c r="BF83" i="6"/>
  <c r="BJ6" i="6"/>
  <c r="AL112" i="6"/>
  <c r="AK113" i="6"/>
  <c r="AK114" i="6" s="1"/>
  <c r="G11" i="7"/>
  <c r="G3" i="7"/>
  <c r="G9" i="7"/>
  <c r="G6" i="7"/>
  <c r="AZ105" i="6" l="1"/>
  <c r="V105" i="6"/>
  <c r="AR105" i="6" s="1"/>
  <c r="AF105" i="6"/>
  <c r="T105" i="6"/>
  <c r="AS3" i="1"/>
  <c r="AO3" i="1"/>
  <c r="BB3" i="1"/>
  <c r="AX3" i="1"/>
  <c r="AJ3" i="1"/>
  <c r="AF3" i="1"/>
  <c r="AA3" i="1"/>
  <c r="W3" i="1"/>
  <c r="R3" i="1"/>
  <c r="N3" i="1"/>
  <c r="BG3" i="1"/>
  <c r="BK3" i="1"/>
  <c r="X105" i="6" l="1"/>
  <c r="BI105" i="6" s="1"/>
  <c r="Z105" i="6"/>
  <c r="AD105" i="6" s="1"/>
  <c r="AA105" i="6"/>
  <c r="AC105" i="6"/>
  <c r="AB105" i="6"/>
  <c r="AT105" i="6"/>
  <c r="AS105" i="6"/>
  <c r="BA105" i="6" s="1"/>
  <c r="BM3" i="1"/>
  <c r="I4" i="1"/>
  <c r="E4" i="1"/>
  <c r="BB105" i="6" l="1"/>
  <c r="BD105" i="6"/>
  <c r="BF105" i="6"/>
  <c r="BC105" i="6"/>
  <c r="BG105" i="6"/>
  <c r="BE105" i="6"/>
  <c r="E3" i="1"/>
  <c r="I3" i="1"/>
  <c r="A24" i="7"/>
  <c r="B5" i="7"/>
  <c r="AY119" i="6"/>
  <c r="AY117" i="6"/>
  <c r="AI117" i="6"/>
  <c r="AJ117" i="6" s="1"/>
  <c r="T117" i="6"/>
  <c r="AR117" i="6" s="1"/>
  <c r="AY115" i="6"/>
  <c r="AI115" i="6"/>
  <c r="AJ115" i="6" s="1"/>
  <c r="G12" i="7"/>
  <c r="AY112" i="6"/>
  <c r="AI112" i="6"/>
  <c r="AY111" i="6"/>
  <c r="AY107" i="6"/>
  <c r="AI107" i="6"/>
  <c r="R107" i="6" s="1"/>
  <c r="V107" i="6" s="1"/>
  <c r="AR107" i="6" s="1"/>
  <c r="AY106" i="6"/>
  <c r="AI106" i="6"/>
  <c r="AJ106" i="6" s="1"/>
  <c r="AY102" i="6"/>
  <c r="AI102" i="6"/>
  <c r="R102" i="6" s="1"/>
  <c r="AY99" i="6"/>
  <c r="AI99" i="6"/>
  <c r="AY98" i="6"/>
  <c r="AI98" i="6"/>
  <c r="AY93" i="6"/>
  <c r="AI93" i="6"/>
  <c r="AJ93" i="6" s="1"/>
  <c r="AY91" i="6"/>
  <c r="AI91" i="6"/>
  <c r="AJ91" i="6" s="1"/>
  <c r="AY88" i="6"/>
  <c r="AI88" i="6"/>
  <c r="AY87" i="6"/>
  <c r="AI87" i="6"/>
  <c r="AY82" i="6"/>
  <c r="AI82" i="6"/>
  <c r="AJ82" i="6" s="1"/>
  <c r="AY80" i="6"/>
  <c r="AI80" i="6"/>
  <c r="R80" i="6" s="1"/>
  <c r="V80" i="6" s="1"/>
  <c r="AR80" i="6" s="1"/>
  <c r="AY77" i="6"/>
  <c r="AI77" i="6"/>
  <c r="AY76" i="6"/>
  <c r="AY72" i="6"/>
  <c r="AI72" i="6"/>
  <c r="R72" i="6" s="1"/>
  <c r="AY71" i="6"/>
  <c r="AI71" i="6"/>
  <c r="AJ71" i="6" s="1"/>
  <c r="AY69" i="6"/>
  <c r="AI69" i="6"/>
  <c r="AJ69" i="6" s="1"/>
  <c r="AY66" i="6"/>
  <c r="AI66" i="6"/>
  <c r="R66" i="6" s="1"/>
  <c r="AY65" i="6"/>
  <c r="AI65" i="6"/>
  <c r="AY61" i="6"/>
  <c r="AI61" i="6"/>
  <c r="R61" i="6" s="1"/>
  <c r="AY60" i="6"/>
  <c r="AI60" i="6"/>
  <c r="AJ60" i="6" s="1"/>
  <c r="AY58" i="6"/>
  <c r="AI58" i="6"/>
  <c r="AJ58" i="6" s="1"/>
  <c r="AY55" i="6"/>
  <c r="AI55" i="6"/>
  <c r="AY54" i="6"/>
  <c r="AI54" i="6"/>
  <c r="AY50" i="6"/>
  <c r="AI50" i="6"/>
  <c r="R50" i="6" s="1"/>
  <c r="AY49" i="6"/>
  <c r="R49" i="6"/>
  <c r="AY47" i="6"/>
  <c r="AI47" i="6"/>
  <c r="R47" i="6" s="1"/>
  <c r="AY44" i="6"/>
  <c r="AI44" i="6"/>
  <c r="R44" i="6" s="1"/>
  <c r="AY43" i="6"/>
  <c r="AI43" i="6"/>
  <c r="AY39" i="6"/>
  <c r="AI39" i="6"/>
  <c r="AY38" i="6"/>
  <c r="AJ38" i="6"/>
  <c r="AY36" i="6"/>
  <c r="AI36" i="6"/>
  <c r="R36" i="6" s="1"/>
  <c r="AY33" i="6"/>
  <c r="AI33" i="6"/>
  <c r="R33" i="6" s="1"/>
  <c r="V33" i="6" s="1"/>
  <c r="AR33" i="6" s="1"/>
  <c r="AY32" i="6"/>
  <c r="AI32" i="6"/>
  <c r="AJ32" i="6" s="1"/>
  <c r="AY28" i="6"/>
  <c r="AI28" i="6"/>
  <c r="R28" i="6" s="1"/>
  <c r="AY27" i="6"/>
  <c r="AY25" i="6"/>
  <c r="AI25" i="6"/>
  <c r="AY22" i="6"/>
  <c r="AY21" i="6"/>
  <c r="AI21" i="6"/>
  <c r="AY17" i="6"/>
  <c r="AI17" i="6"/>
  <c r="AY16" i="6"/>
  <c r="AI16" i="6"/>
  <c r="AJ16" i="6" s="1"/>
  <c r="AY10" i="6"/>
  <c r="AI10" i="6"/>
  <c r="AJ10" i="6" s="1"/>
  <c r="AY5" i="6"/>
  <c r="AI5" i="6"/>
  <c r="AJ5" i="6" s="1"/>
  <c r="AP3" i="6"/>
  <c r="AQ3" i="6" s="1"/>
  <c r="AI3" i="6"/>
  <c r="AJ3" i="6" s="1"/>
  <c r="BJ105" i="6" l="1"/>
  <c r="BH3" i="6"/>
  <c r="AY3" i="6"/>
  <c r="AJ77" i="6"/>
  <c r="R77" i="6"/>
  <c r="AZ77" i="6" s="1"/>
  <c r="AJ88" i="6"/>
  <c r="R88" i="6"/>
  <c r="AJ99" i="6"/>
  <c r="R99" i="6"/>
  <c r="AJ112" i="6"/>
  <c r="R112" i="6"/>
  <c r="V44" i="6"/>
  <c r="AR44" i="6" s="1"/>
  <c r="AF44" i="6"/>
  <c r="AF66" i="6"/>
  <c r="V66" i="6"/>
  <c r="AR66" i="6" s="1"/>
  <c r="AJ55" i="6"/>
  <c r="R55" i="6"/>
  <c r="AZ55" i="6" s="1"/>
  <c r="G7" i="7"/>
  <c r="T49" i="6"/>
  <c r="Z49" i="6" s="1"/>
  <c r="R65" i="6"/>
  <c r="T65" i="6" s="1"/>
  <c r="Z65" i="6" s="1"/>
  <c r="AJ65" i="6"/>
  <c r="R117" i="6"/>
  <c r="Z117" i="6"/>
  <c r="AD117" i="6" s="1"/>
  <c r="R71" i="6"/>
  <c r="R60" i="6"/>
  <c r="R91" i="6"/>
  <c r="V91" i="6" s="1"/>
  <c r="AR91" i="6" s="1"/>
  <c r="AJ72" i="6"/>
  <c r="R58" i="6"/>
  <c r="AZ58" i="6" s="1"/>
  <c r="AJ80" i="6"/>
  <c r="R3" i="6"/>
  <c r="AZ102" i="6"/>
  <c r="R5" i="6"/>
  <c r="AZ5" i="6" s="1"/>
  <c r="R69" i="6"/>
  <c r="AJ102" i="6"/>
  <c r="AJ107" i="6"/>
  <c r="V61" i="6"/>
  <c r="AR61" i="6" s="1"/>
  <c r="T61" i="6"/>
  <c r="Z61" i="6" s="1"/>
  <c r="AF61" i="6"/>
  <c r="AZ50" i="6"/>
  <c r="V50" i="6"/>
  <c r="AR50" i="6" s="1"/>
  <c r="T50" i="6"/>
  <c r="Z50" i="6" s="1"/>
  <c r="AF50" i="6"/>
  <c r="T66" i="6"/>
  <c r="AJ36" i="6"/>
  <c r="AJ50" i="6"/>
  <c r="AZ72" i="6"/>
  <c r="R93" i="6"/>
  <c r="AJ28" i="6"/>
  <c r="AJ33" i="6"/>
  <c r="AJ61" i="6"/>
  <c r="AJ66" i="6"/>
  <c r="R82" i="6"/>
  <c r="R106" i="6"/>
  <c r="AJ49" i="6"/>
  <c r="R38" i="6"/>
  <c r="R10" i="6"/>
  <c r="T10" i="6" s="1"/>
  <c r="Z10" i="6" s="1"/>
  <c r="R115" i="6"/>
  <c r="AF115" i="6" s="1"/>
  <c r="X117" i="6"/>
  <c r="BI117" i="6" s="1"/>
  <c r="R32" i="6"/>
  <c r="V32" i="6" s="1"/>
  <c r="AR32" i="6" s="1"/>
  <c r="AB117" i="6"/>
  <c r="AF49" i="6"/>
  <c r="AJ25" i="6"/>
  <c r="R25" i="6"/>
  <c r="AJ44" i="6"/>
  <c r="R16" i="6"/>
  <c r="AF33" i="6"/>
  <c r="T33" i="6"/>
  <c r="V47" i="6"/>
  <c r="AR47" i="6" s="1"/>
  <c r="AF47" i="6"/>
  <c r="T47" i="6"/>
  <c r="Z47" i="6" s="1"/>
  <c r="AZ36" i="6"/>
  <c r="V36" i="6"/>
  <c r="AR36" i="6" s="1"/>
  <c r="AF36" i="6"/>
  <c r="T36" i="6"/>
  <c r="Z36" i="6" s="1"/>
  <c r="R39" i="6"/>
  <c r="AJ39" i="6"/>
  <c r="AJ47" i="6"/>
  <c r="AJ43" i="6"/>
  <c r="R43" i="6"/>
  <c r="AJ17" i="6"/>
  <c r="R17" i="6"/>
  <c r="R21" i="6"/>
  <c r="AJ21" i="6"/>
  <c r="V28" i="6"/>
  <c r="AR28" i="6" s="1"/>
  <c r="AF28" i="6"/>
  <c r="T28" i="6"/>
  <c r="Z28" i="6" s="1"/>
  <c r="AZ28" i="6"/>
  <c r="AZ33" i="6"/>
  <c r="AZ47" i="6"/>
  <c r="AJ54" i="6"/>
  <c r="R54" i="6"/>
  <c r="V49" i="6"/>
  <c r="AR49" i="6" s="1"/>
  <c r="AZ49" i="6"/>
  <c r="AZ66" i="6"/>
  <c r="AZ61" i="6"/>
  <c r="V72" i="6"/>
  <c r="AR72" i="6" s="1"/>
  <c r="AF72" i="6"/>
  <c r="T72" i="6"/>
  <c r="Z72" i="6" s="1"/>
  <c r="AI76" i="6"/>
  <c r="AZ80" i="6"/>
  <c r="AJ87" i="6"/>
  <c r="R87" i="6"/>
  <c r="AF80" i="6"/>
  <c r="T80" i="6"/>
  <c r="Z80" i="6" s="1"/>
  <c r="R98" i="6"/>
  <c r="AJ98" i="6"/>
  <c r="AF107" i="6"/>
  <c r="T107" i="6"/>
  <c r="Z107" i="6" s="1"/>
  <c r="AZ107" i="6"/>
  <c r="T102" i="6"/>
  <c r="Z102" i="6" s="1"/>
  <c r="AF102" i="6"/>
  <c r="V102" i="6"/>
  <c r="AR102" i="6" s="1"/>
  <c r="AI111" i="6"/>
  <c r="AZ3" i="6" l="1"/>
  <c r="BB117" i="6"/>
  <c r="BG117" i="6"/>
  <c r="BD117" i="6"/>
  <c r="BC117" i="6"/>
  <c r="BF117" i="6"/>
  <c r="BE117" i="6"/>
  <c r="AT102" i="6"/>
  <c r="AT55" i="6"/>
  <c r="AS55" i="6"/>
  <c r="AV55" i="6"/>
  <c r="AX55" i="6"/>
  <c r="AW55" i="6"/>
  <c r="AU55" i="6"/>
  <c r="AX33" i="6"/>
  <c r="AW33" i="6"/>
  <c r="AV33" i="6"/>
  <c r="AU33" i="6"/>
  <c r="AT33" i="6"/>
  <c r="AS33" i="6"/>
  <c r="AT61" i="6"/>
  <c r="AV61" i="6"/>
  <c r="AS61" i="6"/>
  <c r="AX61" i="6"/>
  <c r="AW61" i="6"/>
  <c r="AU61" i="6"/>
  <c r="AV28" i="6"/>
  <c r="AU28" i="6"/>
  <c r="AT28" i="6"/>
  <c r="AS28" i="6"/>
  <c r="AX28" i="6"/>
  <c r="AW28" i="6"/>
  <c r="AX50" i="6"/>
  <c r="AW50" i="6"/>
  <c r="AV50" i="6"/>
  <c r="AT50" i="6"/>
  <c r="AU50" i="6"/>
  <c r="AS50" i="6"/>
  <c r="AV66" i="6"/>
  <c r="AU66" i="6"/>
  <c r="AX66" i="6"/>
  <c r="AT66" i="6"/>
  <c r="AS66" i="6"/>
  <c r="AW66" i="6"/>
  <c r="AV72" i="6"/>
  <c r="AX72" i="6"/>
  <c r="AU72" i="6"/>
  <c r="AT72" i="6"/>
  <c r="AS72" i="6"/>
  <c r="AW72" i="6"/>
  <c r="AX77" i="6"/>
  <c r="AW77" i="6"/>
  <c r="AV77" i="6"/>
  <c r="AU77" i="6"/>
  <c r="AT77" i="6"/>
  <c r="AS77" i="6"/>
  <c r="AT107" i="6"/>
  <c r="AV107" i="6"/>
  <c r="AS107" i="6"/>
  <c r="AX107" i="6"/>
  <c r="AW107" i="6"/>
  <c r="AU107" i="6"/>
  <c r="AX49" i="6"/>
  <c r="AW49" i="6"/>
  <c r="AV49" i="6"/>
  <c r="AU49" i="6"/>
  <c r="AT49" i="6"/>
  <c r="AS49" i="6"/>
  <c r="V112" i="6"/>
  <c r="AR112" i="6" s="1"/>
  <c r="AF112" i="6"/>
  <c r="X33" i="6"/>
  <c r="BI33" i="6" s="1"/>
  <c r="Z33" i="6"/>
  <c r="AF55" i="6"/>
  <c r="V55" i="6"/>
  <c r="AR55" i="6" s="1"/>
  <c r="AF99" i="6"/>
  <c r="V99" i="6"/>
  <c r="AR99" i="6" s="1"/>
  <c r="AB33" i="6"/>
  <c r="AC33" i="6"/>
  <c r="AA33" i="6"/>
  <c r="Z66" i="6"/>
  <c r="X66" i="6"/>
  <c r="BI66" i="6" s="1"/>
  <c r="AZ99" i="6"/>
  <c r="V88" i="6"/>
  <c r="AR88" i="6" s="1"/>
  <c r="AF88" i="6"/>
  <c r="AA66" i="6"/>
  <c r="AC66" i="6"/>
  <c r="AB66" i="6"/>
  <c r="AC44" i="6"/>
  <c r="AA44" i="6"/>
  <c r="V77" i="6"/>
  <c r="AR77" i="6" s="1"/>
  <c r="AF77" i="6"/>
  <c r="V5" i="6"/>
  <c r="AR5" i="6" s="1"/>
  <c r="AA61" i="6"/>
  <c r="AA49" i="6"/>
  <c r="AA117" i="6"/>
  <c r="H6" i="7"/>
  <c r="X49" i="6"/>
  <c r="BI49" i="6" s="1"/>
  <c r="H10" i="7"/>
  <c r="E8" i="8" s="1"/>
  <c r="AZ93" i="6"/>
  <c r="AF65" i="6"/>
  <c r="AA65" i="6" s="1"/>
  <c r="T106" i="6"/>
  <c r="Z106" i="6" s="1"/>
  <c r="AZ65" i="6"/>
  <c r="V60" i="6"/>
  <c r="AR60" i="6" s="1"/>
  <c r="V82" i="6"/>
  <c r="AR82" i="6" s="1"/>
  <c r="AF71" i="6"/>
  <c r="V65" i="6"/>
  <c r="AR65" i="6" s="1"/>
  <c r="AF69" i="6"/>
  <c r="AA69" i="6" s="1"/>
  <c r="J6" i="7"/>
  <c r="J8" i="7"/>
  <c r="J10" i="7"/>
  <c r="AF3" i="6"/>
  <c r="X50" i="6"/>
  <c r="BI50" i="6" s="1"/>
  <c r="AZ91" i="6"/>
  <c r="AF58" i="6"/>
  <c r="AF10" i="6"/>
  <c r="AA10" i="6" s="1"/>
  <c r="AF91" i="6"/>
  <c r="T99" i="6"/>
  <c r="AB49" i="6"/>
  <c r="T5" i="6"/>
  <c r="V69" i="6"/>
  <c r="AR69" i="6" s="1"/>
  <c r="T55" i="6"/>
  <c r="AB50" i="6"/>
  <c r="AF5" i="6"/>
  <c r="V115" i="6"/>
  <c r="AR115" i="6" s="1"/>
  <c r="T91" i="6"/>
  <c r="T58" i="6"/>
  <c r="AZ115" i="6"/>
  <c r="AT5" i="6"/>
  <c r="T115" i="6"/>
  <c r="T69" i="6"/>
  <c r="T77" i="6"/>
  <c r="AZ69" i="6"/>
  <c r="AD61" i="6"/>
  <c r="AC61" i="6"/>
  <c r="V10" i="6"/>
  <c r="AR10" i="6" s="1"/>
  <c r="X10" i="6"/>
  <c r="BI10" i="6" s="1"/>
  <c r="AZ10" i="6"/>
  <c r="AX10" i="6" s="1"/>
  <c r="V58" i="6"/>
  <c r="AR58" i="6" s="1"/>
  <c r="AZ71" i="6"/>
  <c r="T71" i="6"/>
  <c r="AS102" i="6"/>
  <c r="V71" i="6"/>
  <c r="AR71" i="6" s="1"/>
  <c r="V117" i="6"/>
  <c r="AC117" i="6" s="1"/>
  <c r="AZ117" i="6"/>
  <c r="X61" i="6"/>
  <c r="BI61" i="6" s="1"/>
  <c r="AF60" i="6"/>
  <c r="AZ60" i="6"/>
  <c r="AA50" i="6"/>
  <c r="T32" i="6"/>
  <c r="Z32" i="6" s="1"/>
  <c r="T60" i="6"/>
  <c r="Z60" i="6" s="1"/>
  <c r="AZ32" i="6"/>
  <c r="AT58" i="6"/>
  <c r="AS58" i="6"/>
  <c r="AZ82" i="6"/>
  <c r="T82" i="6"/>
  <c r="T3" i="6"/>
  <c r="AB61" i="6"/>
  <c r="V3" i="6"/>
  <c r="X65" i="6"/>
  <c r="BI65" i="6" s="1"/>
  <c r="AZ88" i="6"/>
  <c r="T88" i="6"/>
  <c r="AF82" i="6"/>
  <c r="AF32" i="6"/>
  <c r="AA32" i="6" s="1"/>
  <c r="AD49" i="6"/>
  <c r="AZ38" i="6"/>
  <c r="AF38" i="6"/>
  <c r="V38" i="6"/>
  <c r="AR38" i="6" s="1"/>
  <c r="T38" i="6"/>
  <c r="Z38" i="6" s="1"/>
  <c r="V106" i="6"/>
  <c r="AR106" i="6" s="1"/>
  <c r="AF106" i="6"/>
  <c r="AF93" i="6"/>
  <c r="V93" i="6"/>
  <c r="AR93" i="6" s="1"/>
  <c r="T93" i="6"/>
  <c r="Z93" i="6" s="1"/>
  <c r="AD50" i="6"/>
  <c r="AC50" i="6"/>
  <c r="AC49" i="6"/>
  <c r="AZ106" i="6"/>
  <c r="AD80" i="6"/>
  <c r="X80" i="6"/>
  <c r="BI80" i="6" s="1"/>
  <c r="AT80" i="6"/>
  <c r="AS80" i="6"/>
  <c r="AD28" i="6"/>
  <c r="X28" i="6"/>
  <c r="BI28" i="6" s="1"/>
  <c r="AF21" i="6"/>
  <c r="AZ21" i="6"/>
  <c r="T21" i="6"/>
  <c r="Z21" i="6" s="1"/>
  <c r="V21" i="6"/>
  <c r="AR21" i="6" s="1"/>
  <c r="V43" i="6"/>
  <c r="AR43" i="6" s="1"/>
  <c r="AZ43" i="6"/>
  <c r="AF43" i="6"/>
  <c r="T43" i="6"/>
  <c r="Z43" i="6" s="1"/>
  <c r="AD107" i="6"/>
  <c r="X107" i="6"/>
  <c r="BI107" i="6" s="1"/>
  <c r="AZ87" i="6"/>
  <c r="AF87" i="6"/>
  <c r="T87" i="6"/>
  <c r="Z87" i="6" s="1"/>
  <c r="V87" i="6"/>
  <c r="AR87" i="6" s="1"/>
  <c r="AT47" i="6"/>
  <c r="AS47" i="6"/>
  <c r="V17" i="6"/>
  <c r="AR17" i="6" s="1"/>
  <c r="AZ17" i="6"/>
  <c r="AF17" i="6"/>
  <c r="T17" i="6"/>
  <c r="Z17" i="6" s="1"/>
  <c r="X36" i="6"/>
  <c r="BI36" i="6" s="1"/>
  <c r="AD36" i="6"/>
  <c r="V25" i="6"/>
  <c r="AR25" i="6" s="1"/>
  <c r="AF25" i="6"/>
  <c r="T25" i="6"/>
  <c r="Z25" i="6" s="1"/>
  <c r="AZ25" i="6"/>
  <c r="AA115" i="6"/>
  <c r="AC107" i="6"/>
  <c r="AB107" i="6"/>
  <c r="AA107" i="6"/>
  <c r="V98" i="6"/>
  <c r="AR98" i="6" s="1"/>
  <c r="AZ98" i="6"/>
  <c r="AF98" i="6"/>
  <c r="T98" i="6"/>
  <c r="Z98" i="6" s="1"/>
  <c r="AD72" i="6"/>
  <c r="X72" i="6"/>
  <c r="BI72" i="6" s="1"/>
  <c r="V54" i="6"/>
  <c r="AR54" i="6" s="1"/>
  <c r="AZ54" i="6"/>
  <c r="AF54" i="6"/>
  <c r="T54" i="6"/>
  <c r="Z54" i="6" s="1"/>
  <c r="AC36" i="6"/>
  <c r="AB36" i="6"/>
  <c r="AA36" i="6"/>
  <c r="AD47" i="6"/>
  <c r="X47" i="6"/>
  <c r="BI47" i="6" s="1"/>
  <c r="T44" i="6"/>
  <c r="AZ44" i="6"/>
  <c r="AC72" i="6"/>
  <c r="AA72" i="6"/>
  <c r="AB72" i="6"/>
  <c r="J3" i="7"/>
  <c r="AC47" i="6"/>
  <c r="AB47" i="6"/>
  <c r="AA47" i="6"/>
  <c r="T112" i="6"/>
  <c r="AZ112" i="6"/>
  <c r="AC80" i="6"/>
  <c r="AB80" i="6"/>
  <c r="AA80" i="6"/>
  <c r="AC102" i="6"/>
  <c r="AA102" i="6"/>
  <c r="AB102" i="6"/>
  <c r="R76" i="6"/>
  <c r="J9" i="7" s="1"/>
  <c r="AJ76" i="6"/>
  <c r="H9" i="7" s="1"/>
  <c r="E9" i="8" s="1"/>
  <c r="AF39" i="6"/>
  <c r="T39" i="6"/>
  <c r="Z39" i="6" s="1"/>
  <c r="AZ39" i="6"/>
  <c r="V39" i="6"/>
  <c r="AR39" i="6" s="1"/>
  <c r="AT36" i="6"/>
  <c r="AS36" i="6"/>
  <c r="AC28" i="6"/>
  <c r="AB28" i="6"/>
  <c r="AA28" i="6"/>
  <c r="AJ111" i="6"/>
  <c r="R111" i="6"/>
  <c r="X102" i="6"/>
  <c r="BI102" i="6" s="1"/>
  <c r="AD102" i="6"/>
  <c r="V16" i="6"/>
  <c r="AR16" i="6" s="1"/>
  <c r="T16" i="6"/>
  <c r="Z16" i="6" s="1"/>
  <c r="AZ16" i="6"/>
  <c r="AF16" i="6"/>
  <c r="BG28" i="6" l="1"/>
  <c r="BC28" i="6"/>
  <c r="BF28" i="6"/>
  <c r="BB28" i="6"/>
  <c r="BE28" i="6"/>
  <c r="BD28" i="6"/>
  <c r="BG65" i="6"/>
  <c r="BC65" i="6"/>
  <c r="BF65" i="6"/>
  <c r="BB65" i="6"/>
  <c r="BD65" i="6"/>
  <c r="BE65" i="6"/>
  <c r="AG104" i="6"/>
  <c r="BE33" i="6"/>
  <c r="BB33" i="6"/>
  <c r="BD33" i="6"/>
  <c r="BC33" i="6"/>
  <c r="BF33" i="6"/>
  <c r="BG33" i="6"/>
  <c r="BE61" i="6"/>
  <c r="BD61" i="6"/>
  <c r="BF61" i="6"/>
  <c r="BC61" i="6"/>
  <c r="BG61" i="6"/>
  <c r="BB61" i="6"/>
  <c r="BE10" i="6"/>
  <c r="BD10" i="6"/>
  <c r="BB10" i="6"/>
  <c r="BG10" i="6"/>
  <c r="BF10" i="6"/>
  <c r="BC10" i="6"/>
  <c r="BG50" i="6"/>
  <c r="BC50" i="6"/>
  <c r="BF50" i="6"/>
  <c r="BB50" i="6"/>
  <c r="BD50" i="6"/>
  <c r="BE50" i="6"/>
  <c r="BE47" i="6"/>
  <c r="BD47" i="6"/>
  <c r="BB47" i="6"/>
  <c r="BG47" i="6"/>
  <c r="BC47" i="6"/>
  <c r="BF47" i="6"/>
  <c r="BG36" i="6"/>
  <c r="BC36" i="6"/>
  <c r="BF36" i="6"/>
  <c r="BB36" i="6"/>
  <c r="BE36" i="6"/>
  <c r="BD36" i="6"/>
  <c r="BG66" i="6"/>
  <c r="BC66" i="6"/>
  <c r="BF66" i="6"/>
  <c r="BB66" i="6"/>
  <c r="BD66" i="6"/>
  <c r="BE66" i="6"/>
  <c r="BG102" i="6"/>
  <c r="BC102" i="6"/>
  <c r="BF102" i="6"/>
  <c r="BB102" i="6"/>
  <c r="BE102" i="6"/>
  <c r="BD102" i="6"/>
  <c r="BG72" i="6"/>
  <c r="BC72" i="6"/>
  <c r="BF72" i="6"/>
  <c r="BB72" i="6"/>
  <c r="BE72" i="6"/>
  <c r="BD72" i="6"/>
  <c r="BG80" i="6"/>
  <c r="BC80" i="6"/>
  <c r="BF80" i="6"/>
  <c r="BB80" i="6"/>
  <c r="BD80" i="6"/>
  <c r="BE80" i="6"/>
  <c r="BG107" i="6"/>
  <c r="BE107" i="6"/>
  <c r="BC107" i="6"/>
  <c r="BD107" i="6"/>
  <c r="BB107" i="6"/>
  <c r="BF107" i="6"/>
  <c r="BD49" i="6"/>
  <c r="BG49" i="6"/>
  <c r="BC49" i="6"/>
  <c r="BF49" i="6"/>
  <c r="BB49" i="6"/>
  <c r="BE49" i="6"/>
  <c r="BJ117" i="6"/>
  <c r="AS69" i="6"/>
  <c r="AG105" i="6"/>
  <c r="AX39" i="6"/>
  <c r="AW39" i="6"/>
  <c r="AV39" i="6"/>
  <c r="AU39" i="6"/>
  <c r="AT39" i="6"/>
  <c r="AS39" i="6"/>
  <c r="AT17" i="6"/>
  <c r="AV17" i="6"/>
  <c r="AS17" i="6"/>
  <c r="AX17" i="6"/>
  <c r="AW17" i="6"/>
  <c r="AU17" i="6"/>
  <c r="AX87" i="6"/>
  <c r="AW87" i="6"/>
  <c r="AV87" i="6"/>
  <c r="AU87" i="6"/>
  <c r="AT87" i="6"/>
  <c r="AS87" i="6"/>
  <c r="AT65" i="6"/>
  <c r="AS65" i="6"/>
  <c r="AV65" i="6"/>
  <c r="AX65" i="6"/>
  <c r="AW65" i="6"/>
  <c r="AU65" i="6"/>
  <c r="AV38" i="6"/>
  <c r="AU38" i="6"/>
  <c r="AT38" i="6"/>
  <c r="AX38" i="6"/>
  <c r="AS38" i="6"/>
  <c r="AW38" i="6"/>
  <c r="AV32" i="6"/>
  <c r="AU32" i="6"/>
  <c r="AX32" i="6"/>
  <c r="AT32" i="6"/>
  <c r="AS32" i="6"/>
  <c r="AW32" i="6"/>
  <c r="AX16" i="6"/>
  <c r="AW16" i="6"/>
  <c r="AV16" i="6"/>
  <c r="AU16" i="6"/>
  <c r="AS16" i="6"/>
  <c r="AT16" i="6"/>
  <c r="AT21" i="6"/>
  <c r="AS21" i="6"/>
  <c r="AV21" i="6"/>
  <c r="AX21" i="6"/>
  <c r="AW21" i="6"/>
  <c r="AU21" i="6"/>
  <c r="AT106" i="6"/>
  <c r="AX106" i="6"/>
  <c r="AW106" i="6"/>
  <c r="AV106" i="6"/>
  <c r="AU106" i="6"/>
  <c r="AS106" i="6"/>
  <c r="AV82" i="6"/>
  <c r="AU82" i="6"/>
  <c r="AT82" i="6"/>
  <c r="AX82" i="6"/>
  <c r="AS82" i="6"/>
  <c r="AW82" i="6"/>
  <c r="AX60" i="6"/>
  <c r="AW60" i="6"/>
  <c r="AT60" i="6"/>
  <c r="AV60" i="6"/>
  <c r="AU60" i="6"/>
  <c r="AS60" i="6"/>
  <c r="AT71" i="6"/>
  <c r="AS71" i="6"/>
  <c r="AX71" i="6"/>
  <c r="AW71" i="6"/>
  <c r="AU71" i="6"/>
  <c r="AV71" i="6"/>
  <c r="AX88" i="6"/>
  <c r="AW88" i="6"/>
  <c r="AT88" i="6"/>
  <c r="AV88" i="6"/>
  <c r="AU88" i="6"/>
  <c r="AS88" i="6"/>
  <c r="AX93" i="6"/>
  <c r="AW93" i="6"/>
  <c r="AV93" i="6"/>
  <c r="AU93" i="6"/>
  <c r="AT93" i="6"/>
  <c r="AS93" i="6"/>
  <c r="AV112" i="6"/>
  <c r="AU112" i="6"/>
  <c r="AT112" i="6"/>
  <c r="AS112" i="6"/>
  <c r="AX112" i="6"/>
  <c r="AW112" i="6"/>
  <c r="AX98" i="6"/>
  <c r="AW98" i="6"/>
  <c r="AT98" i="6"/>
  <c r="AV98" i="6"/>
  <c r="AU98" i="6"/>
  <c r="AS98" i="6"/>
  <c r="AX54" i="6"/>
  <c r="AW54" i="6"/>
  <c r="AV54" i="6"/>
  <c r="AU54" i="6"/>
  <c r="AT54" i="6"/>
  <c r="AS54" i="6"/>
  <c r="AT99" i="6"/>
  <c r="AS99" i="6"/>
  <c r="AX99" i="6"/>
  <c r="AW99" i="6"/>
  <c r="AU99" i="6"/>
  <c r="AV99" i="6"/>
  <c r="AT44" i="6"/>
  <c r="AX44" i="6"/>
  <c r="AW44" i="6"/>
  <c r="AV44" i="6"/>
  <c r="AU44" i="6"/>
  <c r="AS44" i="6"/>
  <c r="AX43" i="6"/>
  <c r="AW43" i="6"/>
  <c r="AV43" i="6"/>
  <c r="AU43" i="6"/>
  <c r="AT43" i="6"/>
  <c r="AS43" i="6"/>
  <c r="AT117" i="6"/>
  <c r="AS117" i="6"/>
  <c r="AX117" i="6"/>
  <c r="AV117" i="6"/>
  <c r="AW117" i="6"/>
  <c r="AU117" i="6"/>
  <c r="X77" i="6"/>
  <c r="BI77" i="6" s="1"/>
  <c r="Z77" i="6"/>
  <c r="AB99" i="6"/>
  <c r="AC99" i="6"/>
  <c r="AA99" i="6"/>
  <c r="Z44" i="6"/>
  <c r="X44" i="6"/>
  <c r="BI44" i="6" s="1"/>
  <c r="X99" i="6"/>
  <c r="BI99" i="6" s="1"/>
  <c r="Z99" i="6"/>
  <c r="AB55" i="6"/>
  <c r="AC55" i="6"/>
  <c r="AA55" i="6"/>
  <c r="X88" i="6"/>
  <c r="BI88" i="6" s="1"/>
  <c r="Z88" i="6"/>
  <c r="X55" i="6"/>
  <c r="BI55" i="6" s="1"/>
  <c r="Z55" i="6"/>
  <c r="AC77" i="6"/>
  <c r="AB77" i="6"/>
  <c r="AA77" i="6"/>
  <c r="AC112" i="6"/>
  <c r="AA112" i="6"/>
  <c r="AB112" i="6"/>
  <c r="X112" i="6"/>
  <c r="BI112" i="6" s="1"/>
  <c r="Z112" i="6"/>
  <c r="AB44" i="6"/>
  <c r="AC88" i="6"/>
  <c r="AB88" i="6"/>
  <c r="AA88" i="6"/>
  <c r="Z5" i="6"/>
  <c r="AD5" i="6" s="1"/>
  <c r="L7" i="7"/>
  <c r="L3" i="7"/>
  <c r="L6" i="7"/>
  <c r="L11" i="7"/>
  <c r="L10" i="7"/>
  <c r="L8" i="7"/>
  <c r="H8" i="7"/>
  <c r="E7" i="8" s="1"/>
  <c r="F7" i="8" s="1"/>
  <c r="G19" i="8" s="1"/>
  <c r="J19" i="8" s="1"/>
  <c r="AG14" i="6"/>
  <c r="AS3" i="6"/>
  <c r="AT3" i="6"/>
  <c r="J11" i="7"/>
  <c r="H11" i="7"/>
  <c r="E10" i="8" s="1"/>
  <c r="F10" i="8" s="1"/>
  <c r="G22" i="8" s="1"/>
  <c r="H22" i="8" s="1"/>
  <c r="K22" i="8" s="1"/>
  <c r="AG84" i="6"/>
  <c r="AA71" i="6"/>
  <c r="AC60" i="6"/>
  <c r="H7" i="7"/>
  <c r="E12" i="8" s="1"/>
  <c r="F12" i="8" s="1"/>
  <c r="G24" i="8" s="1"/>
  <c r="J24" i="8" s="1"/>
  <c r="F8" i="8"/>
  <c r="G20" i="8" s="1"/>
  <c r="J20" i="8" s="1"/>
  <c r="F9" i="8"/>
  <c r="G21" i="8" s="1"/>
  <c r="J21" i="8" s="1"/>
  <c r="AB65" i="6"/>
  <c r="AD65" i="6"/>
  <c r="AR3" i="6"/>
  <c r="X106" i="6"/>
  <c r="BI106" i="6" s="1"/>
  <c r="J7" i="7"/>
  <c r="H3" i="7"/>
  <c r="E6" i="8" s="1"/>
  <c r="AC65" i="6"/>
  <c r="AA91" i="6"/>
  <c r="AA5" i="6"/>
  <c r="AB106" i="6"/>
  <c r="AB115" i="6"/>
  <c r="Z115" i="6"/>
  <c r="AD115" i="6" s="1"/>
  <c r="AB71" i="6"/>
  <c r="Z71" i="6"/>
  <c r="AD71" i="6" s="1"/>
  <c r="AB3" i="6"/>
  <c r="Z3" i="6"/>
  <c r="AD3" i="6" s="1"/>
  <c r="AA3" i="6"/>
  <c r="X82" i="6"/>
  <c r="BI82" i="6" s="1"/>
  <c r="Z82" i="6"/>
  <c r="AD82" i="6" s="1"/>
  <c r="X58" i="6"/>
  <c r="BI58" i="6" s="1"/>
  <c r="Z58" i="6"/>
  <c r="AD58" i="6" s="1"/>
  <c r="X91" i="6"/>
  <c r="BI91" i="6" s="1"/>
  <c r="Z91" i="6"/>
  <c r="AD91" i="6" s="1"/>
  <c r="AB69" i="6"/>
  <c r="Z69" i="6"/>
  <c r="AD69" i="6" s="1"/>
  <c r="AC69" i="6"/>
  <c r="X69" i="6"/>
  <c r="BI69" i="6" s="1"/>
  <c r="X5" i="6"/>
  <c r="BI5" i="6" s="1"/>
  <c r="AC5" i="6"/>
  <c r="AS91" i="6"/>
  <c r="X115" i="6"/>
  <c r="BI115" i="6" s="1"/>
  <c r="AT91" i="6"/>
  <c r="X60" i="6"/>
  <c r="BI60" i="6" s="1"/>
  <c r="AB5" i="6"/>
  <c r="AC91" i="6"/>
  <c r="AT10" i="6"/>
  <c r="AV10" i="6"/>
  <c r="AW10" i="6"/>
  <c r="X3" i="6"/>
  <c r="BI3" i="6" s="1"/>
  <c r="BA55" i="6"/>
  <c r="AD10" i="6"/>
  <c r="AC58" i="6"/>
  <c r="AU10" i="6"/>
  <c r="AA58" i="6"/>
  <c r="AT69" i="6"/>
  <c r="AB58" i="6"/>
  <c r="AB10" i="6"/>
  <c r="AS115" i="6"/>
  <c r="AB82" i="6"/>
  <c r="AW5" i="6"/>
  <c r="AU5" i="6"/>
  <c r="AX5" i="6"/>
  <c r="X71" i="6"/>
  <c r="BI71" i="6" s="1"/>
  <c r="AA82" i="6"/>
  <c r="AB91" i="6"/>
  <c r="AC82" i="6"/>
  <c r="AS10" i="6"/>
  <c r="AC115" i="6"/>
  <c r="BA102" i="6"/>
  <c r="AV5" i="6"/>
  <c r="AT115" i="6"/>
  <c r="AS5" i="6"/>
  <c r="X32" i="6"/>
  <c r="BI32" i="6" s="1"/>
  <c r="AC10" i="6"/>
  <c r="BA72" i="6"/>
  <c r="AC71" i="6"/>
  <c r="AA60" i="6"/>
  <c r="AC3" i="6"/>
  <c r="AC32" i="6"/>
  <c r="AD32" i="6"/>
  <c r="AB32" i="6"/>
  <c r="AB60" i="6"/>
  <c r="AD60" i="6"/>
  <c r="BA58" i="6"/>
  <c r="AD106" i="6"/>
  <c r="BA50" i="6"/>
  <c r="BA66" i="6"/>
  <c r="X38" i="6"/>
  <c r="BI38" i="6" s="1"/>
  <c r="AD38" i="6"/>
  <c r="AA38" i="6"/>
  <c r="AC38" i="6"/>
  <c r="AB38" i="6"/>
  <c r="X93" i="6"/>
  <c r="BI93" i="6" s="1"/>
  <c r="AD93" i="6"/>
  <c r="BA36" i="6"/>
  <c r="BA33" i="6"/>
  <c r="BA49" i="6"/>
  <c r="AC93" i="6"/>
  <c r="AB93" i="6"/>
  <c r="AA93" i="6"/>
  <c r="BA47" i="6"/>
  <c r="AC106" i="6"/>
  <c r="AA106" i="6"/>
  <c r="AF111" i="6"/>
  <c r="L12" i="7" s="1"/>
  <c r="AZ111" i="6"/>
  <c r="T111" i="6"/>
  <c r="Z111" i="6" s="1"/>
  <c r="V111" i="6"/>
  <c r="AR111" i="6" s="1"/>
  <c r="BA61" i="6"/>
  <c r="V76" i="6"/>
  <c r="AR76" i="6" s="1"/>
  <c r="AF76" i="6"/>
  <c r="L9" i="7" s="1"/>
  <c r="AZ76" i="6"/>
  <c r="T76" i="6"/>
  <c r="Z76" i="6" s="1"/>
  <c r="AC54" i="6"/>
  <c r="AB54" i="6"/>
  <c r="AA54" i="6"/>
  <c r="AD25" i="6"/>
  <c r="X25" i="6"/>
  <c r="BI25" i="6" s="1"/>
  <c r="BA28" i="6"/>
  <c r="AD54" i="6"/>
  <c r="X54" i="6"/>
  <c r="BI54" i="6" s="1"/>
  <c r="AT25" i="6"/>
  <c r="AS25" i="6"/>
  <c r="AC16" i="6"/>
  <c r="AB16" i="6"/>
  <c r="AA16" i="6"/>
  <c r="BA107" i="6"/>
  <c r="AA25" i="6"/>
  <c r="AB25" i="6"/>
  <c r="AC25" i="6"/>
  <c r="AD17" i="6"/>
  <c r="X17" i="6"/>
  <c r="BI17" i="6" s="1"/>
  <c r="AD21" i="6"/>
  <c r="X21" i="6"/>
  <c r="BI21" i="6" s="1"/>
  <c r="AD16" i="6"/>
  <c r="X16" i="6"/>
  <c r="BI16" i="6" s="1"/>
  <c r="BA77" i="6"/>
  <c r="AD87" i="6"/>
  <c r="X87" i="6"/>
  <c r="BI87" i="6" s="1"/>
  <c r="AC21" i="6"/>
  <c r="AA21" i="6"/>
  <c r="AB21" i="6"/>
  <c r="AA17" i="6"/>
  <c r="AC17" i="6"/>
  <c r="AB17" i="6"/>
  <c r="AD39" i="6"/>
  <c r="X39" i="6"/>
  <c r="BI39" i="6" s="1"/>
  <c r="AD98" i="6"/>
  <c r="X98" i="6"/>
  <c r="BI98" i="6" s="1"/>
  <c r="AC87" i="6"/>
  <c r="AB87" i="6"/>
  <c r="AA87" i="6"/>
  <c r="AD43" i="6"/>
  <c r="X43" i="6"/>
  <c r="BI43" i="6" s="1"/>
  <c r="AC98" i="6"/>
  <c r="AB98" i="6"/>
  <c r="AA98" i="6"/>
  <c r="AC43" i="6"/>
  <c r="AB43" i="6"/>
  <c r="AA43" i="6"/>
  <c r="BA80" i="6"/>
  <c r="AC39" i="6"/>
  <c r="AB39" i="6"/>
  <c r="AA39" i="6"/>
  <c r="BJ80" i="6" l="1"/>
  <c r="BJ33" i="6"/>
  <c r="BE99" i="6"/>
  <c r="BD99" i="6"/>
  <c r="BG99" i="6"/>
  <c r="BB99" i="6"/>
  <c r="BF99" i="6"/>
  <c r="BC99" i="6"/>
  <c r="BJ36" i="6"/>
  <c r="BG43" i="6"/>
  <c r="BC43" i="6"/>
  <c r="BF43" i="6"/>
  <c r="BB43" i="6"/>
  <c r="BE43" i="6"/>
  <c r="BD43" i="6"/>
  <c r="BB3" i="6"/>
  <c r="BC3" i="6"/>
  <c r="BJ107" i="6"/>
  <c r="BF38" i="6"/>
  <c r="BB38" i="6"/>
  <c r="BE38" i="6"/>
  <c r="BD38" i="6"/>
  <c r="BC38" i="6"/>
  <c r="BG38" i="6"/>
  <c r="BE91" i="6"/>
  <c r="BD91" i="6"/>
  <c r="BC91" i="6"/>
  <c r="BF91" i="6"/>
  <c r="BG91" i="6"/>
  <c r="BB91" i="6"/>
  <c r="BG88" i="6"/>
  <c r="BC88" i="6"/>
  <c r="BF88" i="6"/>
  <c r="BB88" i="6"/>
  <c r="BE88" i="6"/>
  <c r="BD88" i="6"/>
  <c r="BJ49" i="6"/>
  <c r="BJ10" i="6"/>
  <c r="BG87" i="6"/>
  <c r="BC87" i="6"/>
  <c r="BF87" i="6"/>
  <c r="BB87" i="6"/>
  <c r="BE87" i="6"/>
  <c r="BD87" i="6"/>
  <c r="BE32" i="6"/>
  <c r="BD32" i="6"/>
  <c r="BC32" i="6"/>
  <c r="BF32" i="6"/>
  <c r="BG32" i="6"/>
  <c r="BB32" i="6"/>
  <c r="BG115" i="6"/>
  <c r="BE115" i="6"/>
  <c r="BC115" i="6"/>
  <c r="BF115" i="6"/>
  <c r="BD115" i="6"/>
  <c r="BB115" i="6"/>
  <c r="BD71" i="6"/>
  <c r="BG71" i="6"/>
  <c r="BC71" i="6"/>
  <c r="BB71" i="6"/>
  <c r="BE71" i="6"/>
  <c r="BF71" i="6"/>
  <c r="BJ102" i="6"/>
  <c r="BJ50" i="6"/>
  <c r="BE17" i="6"/>
  <c r="BD17" i="6"/>
  <c r="BB17" i="6"/>
  <c r="BC17" i="6"/>
  <c r="BG17" i="6"/>
  <c r="BF17" i="6"/>
  <c r="BE55" i="6"/>
  <c r="BD55" i="6"/>
  <c r="BG55" i="6"/>
  <c r="BF55" i="6"/>
  <c r="BB55" i="6"/>
  <c r="BC55" i="6"/>
  <c r="BF16" i="6"/>
  <c r="BB16" i="6"/>
  <c r="BE16" i="6"/>
  <c r="BC16" i="6"/>
  <c r="BD16" i="6"/>
  <c r="BG16" i="6"/>
  <c r="BD5" i="6"/>
  <c r="BG5" i="6"/>
  <c r="BC5" i="6"/>
  <c r="BF5" i="6"/>
  <c r="BE5" i="6"/>
  <c r="BB5" i="6"/>
  <c r="BG58" i="6"/>
  <c r="BC58" i="6"/>
  <c r="BF58" i="6"/>
  <c r="BB58" i="6"/>
  <c r="BE58" i="6"/>
  <c r="BD58" i="6"/>
  <c r="BG106" i="6"/>
  <c r="BE106" i="6"/>
  <c r="BC106" i="6"/>
  <c r="BD106" i="6"/>
  <c r="BB106" i="6"/>
  <c r="BF106" i="6"/>
  <c r="BJ28" i="6"/>
  <c r="BE39" i="6"/>
  <c r="BD39" i="6"/>
  <c r="BG39" i="6"/>
  <c r="BC39" i="6"/>
  <c r="BF39" i="6"/>
  <c r="BB39" i="6"/>
  <c r="BF112" i="6"/>
  <c r="BD112" i="6"/>
  <c r="BE112" i="6"/>
  <c r="BG112" i="6"/>
  <c r="BC112" i="6"/>
  <c r="BB112" i="6"/>
  <c r="BJ61" i="6"/>
  <c r="BG21" i="6"/>
  <c r="BC21" i="6"/>
  <c r="BF21" i="6"/>
  <c r="BB21" i="6"/>
  <c r="BD21" i="6"/>
  <c r="BE21" i="6"/>
  <c r="BE25" i="6"/>
  <c r="BD25" i="6"/>
  <c r="BG25" i="6"/>
  <c r="BC25" i="6"/>
  <c r="BF25" i="6"/>
  <c r="BB25" i="6"/>
  <c r="BD93" i="6"/>
  <c r="BG93" i="6"/>
  <c r="BC93" i="6"/>
  <c r="BF93" i="6"/>
  <c r="BE93" i="6"/>
  <c r="BB93" i="6"/>
  <c r="BE69" i="6"/>
  <c r="BD69" i="6"/>
  <c r="BC69" i="6"/>
  <c r="BG69" i="6"/>
  <c r="BB69" i="6"/>
  <c r="BF69" i="6"/>
  <c r="BJ72" i="6"/>
  <c r="BJ65" i="6"/>
  <c r="BF60" i="6"/>
  <c r="BB60" i="6"/>
  <c r="BE60" i="6"/>
  <c r="BC60" i="6"/>
  <c r="BD60" i="6"/>
  <c r="BG60" i="6"/>
  <c r="BG44" i="6"/>
  <c r="BC44" i="6"/>
  <c r="BF44" i="6"/>
  <c r="BE44" i="6"/>
  <c r="BB44" i="6"/>
  <c r="BD44" i="6"/>
  <c r="BJ66" i="6"/>
  <c r="BE54" i="6"/>
  <c r="BD54" i="6"/>
  <c r="BG54" i="6"/>
  <c r="BB54" i="6"/>
  <c r="BC54" i="6"/>
  <c r="BF54" i="6"/>
  <c r="BE98" i="6"/>
  <c r="BD98" i="6"/>
  <c r="BG98" i="6"/>
  <c r="BB98" i="6"/>
  <c r="BC98" i="6"/>
  <c r="BF98" i="6"/>
  <c r="BF82" i="6"/>
  <c r="BB82" i="6"/>
  <c r="BE82" i="6"/>
  <c r="BD82" i="6"/>
  <c r="BC82" i="6"/>
  <c r="BG82" i="6"/>
  <c r="BE77" i="6"/>
  <c r="BD77" i="6"/>
  <c r="BC77" i="6"/>
  <c r="BB77" i="6"/>
  <c r="BF77" i="6"/>
  <c r="BG77" i="6"/>
  <c r="BJ47" i="6"/>
  <c r="BA99" i="6"/>
  <c r="AV76" i="6"/>
  <c r="AU76" i="6"/>
  <c r="AX76" i="6"/>
  <c r="AT76" i="6"/>
  <c r="AS76" i="6"/>
  <c r="AW76" i="6"/>
  <c r="AT111" i="6"/>
  <c r="AS111" i="6"/>
  <c r="AX111" i="6"/>
  <c r="AW111" i="6"/>
  <c r="AU111" i="6"/>
  <c r="AV111" i="6"/>
  <c r="I8" i="7"/>
  <c r="K8" i="7"/>
  <c r="BA3" i="6"/>
  <c r="AG11" i="6"/>
  <c r="K11" i="7"/>
  <c r="J22" i="8"/>
  <c r="I22" i="8"/>
  <c r="L22" i="8" s="1"/>
  <c r="AG4" i="6"/>
  <c r="AG63" i="6"/>
  <c r="AG41" i="6"/>
  <c r="AG52" i="6"/>
  <c r="AG74" i="6"/>
  <c r="AG95" i="6"/>
  <c r="AG73" i="6"/>
  <c r="AG62" i="6"/>
  <c r="AG51" i="6"/>
  <c r="AG40" i="6"/>
  <c r="AG7" i="6"/>
  <c r="I24" i="8"/>
  <c r="L24" i="8" s="1"/>
  <c r="I19" i="8"/>
  <c r="L19" i="8" s="1"/>
  <c r="I20" i="8"/>
  <c r="L20" i="8" s="1"/>
  <c r="H20" i="8"/>
  <c r="K20" i="8" s="1"/>
  <c r="H24" i="8"/>
  <c r="K24" i="8" s="1"/>
  <c r="I21" i="8"/>
  <c r="L21" i="8" s="1"/>
  <c r="H21" i="8"/>
  <c r="K21" i="8" s="1"/>
  <c r="H19" i="8"/>
  <c r="K19" i="8" s="1"/>
  <c r="F6" i="8"/>
  <c r="G18" i="8" s="1"/>
  <c r="BA65" i="6"/>
  <c r="BA93" i="6"/>
  <c r="I11" i="7"/>
  <c r="AG69" i="6"/>
  <c r="AG102" i="6"/>
  <c r="AG99" i="6"/>
  <c r="AG98" i="6"/>
  <c r="AG94" i="6"/>
  <c r="AG93" i="6"/>
  <c r="AG77" i="6"/>
  <c r="AG71" i="6"/>
  <c r="AG72" i="6"/>
  <c r="AG76" i="6"/>
  <c r="AG80" i="6"/>
  <c r="AG60" i="6"/>
  <c r="AG66" i="6"/>
  <c r="AG61" i="6"/>
  <c r="AG65" i="6"/>
  <c r="AG55" i="6"/>
  <c r="AG49" i="6"/>
  <c r="AG50" i="6"/>
  <c r="AG54" i="6"/>
  <c r="AG58" i="6"/>
  <c r="AG47" i="6"/>
  <c r="AG44" i="6"/>
  <c r="AG43" i="6"/>
  <c r="AG39" i="6"/>
  <c r="AG38" i="6"/>
  <c r="AG3" i="6"/>
  <c r="AG10" i="6"/>
  <c r="AG5" i="6"/>
  <c r="AG6" i="6"/>
  <c r="BA91" i="6"/>
  <c r="BA69" i="6"/>
  <c r="BA115" i="6"/>
  <c r="BA10" i="6"/>
  <c r="BA32" i="6"/>
  <c r="BA117" i="6"/>
  <c r="BA88" i="6"/>
  <c r="BA5" i="6"/>
  <c r="BA71" i="6"/>
  <c r="BA82" i="6"/>
  <c r="BA60" i="6"/>
  <c r="BA44" i="6"/>
  <c r="BA38" i="6"/>
  <c r="BA106" i="6"/>
  <c r="BA43" i="6"/>
  <c r="BA87" i="6"/>
  <c r="AD111" i="6"/>
  <c r="X111" i="6"/>
  <c r="BI111" i="6" s="1"/>
  <c r="AA111" i="6"/>
  <c r="AC111" i="6"/>
  <c r="AB111" i="6"/>
  <c r="BA16" i="6"/>
  <c r="AD76" i="6"/>
  <c r="X76" i="6"/>
  <c r="BI76" i="6" s="1"/>
  <c r="BA21" i="6"/>
  <c r="BA17" i="6"/>
  <c r="BA39" i="6"/>
  <c r="BA98" i="6"/>
  <c r="BA112" i="6"/>
  <c r="BA54" i="6"/>
  <c r="BA25" i="6"/>
  <c r="AC76" i="6"/>
  <c r="AB76" i="6"/>
  <c r="AA76" i="6"/>
  <c r="BJ32" i="6" l="1"/>
  <c r="BJ87" i="6"/>
  <c r="BJ88" i="6"/>
  <c r="BE76" i="6"/>
  <c r="BD76" i="6"/>
  <c r="BC76" i="6"/>
  <c r="BG76" i="6"/>
  <c r="BF76" i="6"/>
  <c r="BB76" i="6"/>
  <c r="BJ5" i="6"/>
  <c r="BJ16" i="6"/>
  <c r="BJ115" i="6"/>
  <c r="BJ3" i="6"/>
  <c r="BJ69" i="6"/>
  <c r="BJ77" i="6"/>
  <c r="BJ82" i="6"/>
  <c r="BJ44" i="6"/>
  <c r="BJ91" i="6"/>
  <c r="BJ54" i="6"/>
  <c r="BJ112" i="6"/>
  <c r="BJ58" i="6"/>
  <c r="BJ43" i="6"/>
  <c r="BJ60" i="6"/>
  <c r="BF111" i="6"/>
  <c r="BD111" i="6"/>
  <c r="BB111" i="6"/>
  <c r="BE111" i="6"/>
  <c r="BG111" i="6"/>
  <c r="BC111" i="6"/>
  <c r="BJ71" i="6"/>
  <c r="BJ38" i="6"/>
  <c r="BJ25" i="6"/>
  <c r="BJ98" i="6"/>
  <c r="BJ93" i="6"/>
  <c r="BJ21" i="6"/>
  <c r="BJ39" i="6"/>
  <c r="BJ106" i="6"/>
  <c r="BJ55" i="6"/>
  <c r="BJ17" i="6"/>
  <c r="BJ99" i="6"/>
  <c r="J12" i="7"/>
  <c r="J18" i="8"/>
  <c r="I18" i="8"/>
  <c r="L18" i="8" s="1"/>
  <c r="H18" i="8"/>
  <c r="K18" i="8" s="1"/>
  <c r="H12" i="7"/>
  <c r="AJ27" i="6"/>
  <c r="R27" i="6"/>
  <c r="BA76" i="6"/>
  <c r="BA111" i="6"/>
  <c r="Z121" i="6"/>
  <c r="BJ111" i="6" l="1"/>
  <c r="BJ76" i="6"/>
  <c r="E11" i="8"/>
  <c r="F11" i="8" s="1"/>
  <c r="G23" i="8" s="1"/>
  <c r="I12" i="7"/>
  <c r="K12" i="7"/>
  <c r="AG85" i="6"/>
  <c r="AG115" i="6"/>
  <c r="AG109" i="6"/>
  <c r="AG112" i="6"/>
  <c r="AG107" i="6"/>
  <c r="AG96" i="6"/>
  <c r="AG108" i="6"/>
  <c r="AG106" i="6"/>
  <c r="AG111" i="6"/>
  <c r="J5" i="7"/>
  <c r="H5" i="7"/>
  <c r="K9" i="7"/>
  <c r="I9" i="7"/>
  <c r="V27" i="6"/>
  <c r="AR27" i="6" s="1"/>
  <c r="AZ27" i="6"/>
  <c r="AF27" i="6"/>
  <c r="T27" i="6"/>
  <c r="AT27" i="6" l="1"/>
  <c r="AS27" i="6"/>
  <c r="AV27" i="6"/>
  <c r="AX27" i="6"/>
  <c r="AW27" i="6"/>
  <c r="AU27" i="6"/>
  <c r="L5" i="7"/>
  <c r="I23" i="8"/>
  <c r="L23" i="8" s="1"/>
  <c r="J23" i="8"/>
  <c r="H23" i="8"/>
  <c r="K23" i="8" s="1"/>
  <c r="AG29" i="6"/>
  <c r="AG30" i="6"/>
  <c r="Z27" i="6"/>
  <c r="AD27" i="6" s="1"/>
  <c r="K3" i="7"/>
  <c r="I3" i="7"/>
  <c r="AG36" i="6"/>
  <c r="AG28" i="6"/>
  <c r="AG27" i="6"/>
  <c r="AG33" i="6"/>
  <c r="AG32" i="6"/>
  <c r="X27" i="6"/>
  <c r="BI27" i="6" s="1"/>
  <c r="AA27" i="6"/>
  <c r="AB27" i="6"/>
  <c r="AC27" i="6"/>
  <c r="BD27" i="6" l="1"/>
  <c r="BG27" i="6"/>
  <c r="BC27" i="6"/>
  <c r="BB27" i="6"/>
  <c r="BE27" i="6"/>
  <c r="BF27" i="6"/>
  <c r="BA27" i="6"/>
  <c r="BJ27" i="6" l="1"/>
  <c r="K10" i="7"/>
  <c r="I10" i="7"/>
  <c r="K5" i="7" l="1"/>
  <c r="AG88" i="6"/>
  <c r="AG82" i="6"/>
  <c r="AG91" i="6"/>
  <c r="AG87" i="6"/>
  <c r="AG83" i="6"/>
  <c r="I5" i="7" l="1"/>
  <c r="K7" i="7" l="1"/>
  <c r="K6" i="7"/>
  <c r="I6" i="7"/>
  <c r="I7" i="7" l="1"/>
  <c r="B16" i="7" l="1"/>
  <c r="AL119" i="6" l="1"/>
  <c r="AI119" i="6"/>
  <c r="R119" i="6" s="1"/>
  <c r="AJ119" i="6" l="1"/>
  <c r="AZ119" i="6"/>
  <c r="AA119" i="6"/>
  <c r="T119" i="6"/>
  <c r="AR119" i="6" s="1"/>
  <c r="V119" i="6"/>
  <c r="AX119" i="6" l="1"/>
  <c r="AW119" i="6"/>
  <c r="AV119" i="6"/>
  <c r="AU119" i="6"/>
  <c r="AT119" i="6"/>
  <c r="AS119" i="6"/>
  <c r="X119" i="6"/>
  <c r="BI119" i="6" s="1"/>
  <c r="AB119" i="6"/>
  <c r="AC119" i="6"/>
  <c r="Z119" i="6"/>
  <c r="AD119" i="6" s="1"/>
  <c r="BD119" i="6" l="1"/>
  <c r="BF119" i="6"/>
  <c r="BC119" i="6"/>
  <c r="BE119" i="6"/>
  <c r="BB119" i="6"/>
  <c r="BG119" i="6"/>
  <c r="BA119" i="6"/>
  <c r="AL22" i="6"/>
  <c r="BJ119" i="6" l="1"/>
  <c r="AL121" i="6"/>
  <c r="B10" i="7" s="1"/>
  <c r="G4" i="7"/>
  <c r="AI22" i="6"/>
  <c r="R22" i="6" l="1"/>
  <c r="V22" i="6" s="1"/>
  <c r="AR22" i="6" s="1"/>
  <c r="AR121" i="6" s="1"/>
  <c r="AJ22" i="6"/>
  <c r="H4" i="7" s="1"/>
  <c r="V121" i="6" l="1"/>
  <c r="R121" i="6"/>
  <c r="B9" i="7" s="1"/>
  <c r="J4" i="7"/>
  <c r="K4" i="7" s="1"/>
  <c r="AF22" i="6"/>
  <c r="AZ22" i="6"/>
  <c r="T22" i="6"/>
  <c r="T121" i="6" s="1"/>
  <c r="AJ121" i="6"/>
  <c r="B11" i="7" s="1"/>
  <c r="B12" i="7" s="1"/>
  <c r="I4" i="7"/>
  <c r="E13" i="8"/>
  <c r="F13" i="8" s="1"/>
  <c r="G25" i="8" s="1"/>
  <c r="AG86" i="6" l="1"/>
  <c r="AF121" i="6"/>
  <c r="AG110" i="6"/>
  <c r="AC22" i="6"/>
  <c r="AA22" i="6"/>
  <c r="AG25" i="6"/>
  <c r="AG22" i="6"/>
  <c r="AG18" i="6"/>
  <c r="L4" i="7"/>
  <c r="AG16" i="6"/>
  <c r="AG9" i="6"/>
  <c r="AG31" i="6"/>
  <c r="AG20" i="6"/>
  <c r="AG19" i="6"/>
  <c r="AB22" i="6"/>
  <c r="AG8" i="6"/>
  <c r="AG42" i="6"/>
  <c r="AG21" i="6"/>
  <c r="AG64" i="6"/>
  <c r="AG17" i="6"/>
  <c r="AG75" i="6"/>
  <c r="AG53" i="6"/>
  <c r="AG97" i="6"/>
  <c r="S121" i="6"/>
  <c r="U121" i="6"/>
  <c r="AV22" i="6"/>
  <c r="AV121" i="6" s="1"/>
  <c r="AU22" i="6"/>
  <c r="AU121" i="6" s="1"/>
  <c r="AT22" i="6"/>
  <c r="AT121" i="6" s="1"/>
  <c r="AX22" i="6"/>
  <c r="AX121" i="6" s="1"/>
  <c r="AS22" i="6"/>
  <c r="AW22" i="6"/>
  <c r="AW121" i="6" s="1"/>
  <c r="X22" i="6"/>
  <c r="Z22" i="6"/>
  <c r="B14" i="7"/>
  <c r="B13" i="7"/>
  <c r="J25" i="8"/>
  <c r="H25" i="8"/>
  <c r="K25" i="8" s="1"/>
  <c r="I25" i="8"/>
  <c r="L25" i="8" s="1"/>
  <c r="M12" i="7" l="1"/>
  <c r="M3" i="7"/>
  <c r="AF124" i="6"/>
  <c r="B18" i="7"/>
  <c r="D5" i="27" s="1"/>
  <c r="D7" i="27" s="1"/>
  <c r="D8" i="27" s="1"/>
  <c r="X121" i="6"/>
  <c r="B15" i="7" s="1"/>
  <c r="BI22" i="6"/>
  <c r="AB121" i="6"/>
  <c r="M7" i="7"/>
  <c r="AD121" i="6"/>
  <c r="M10" i="7"/>
  <c r="M4" i="7"/>
  <c r="M9" i="7"/>
  <c r="M8" i="7"/>
  <c r="M11" i="7"/>
  <c r="AC121" i="6"/>
  <c r="AA121" i="6"/>
  <c r="BA22" i="6"/>
  <c r="AS121" i="6"/>
  <c r="AZ121" i="6" s="1"/>
  <c r="BG22" i="6" l="1"/>
  <c r="BG121" i="6" s="1"/>
  <c r="BD22" i="6"/>
  <c r="BF22" i="6"/>
  <c r="BF121" i="6" s="1"/>
  <c r="BC22" i="6"/>
  <c r="BC121" i="6" s="1"/>
  <c r="BE22" i="6"/>
  <c r="BE121" i="6" s="1"/>
  <c r="BB22" i="6"/>
  <c r="BB121" i="6" s="1"/>
  <c r="BJ22" i="6" l="1"/>
  <c r="BD121" i="6"/>
  <c r="BI121" i="6"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<sst xmlns="http://schemas.openxmlformats.org/spreadsheetml/2006/main" count="7363" uniqueCount="4551">
  <si>
    <t>Total Internet:  Persons: 25+ Automotive</t>
  </si>
  <si>
    <t>Genre</t>
  </si>
  <si>
    <t>% Reach</t>
  </si>
  <si>
    <t>Composition Index UV</t>
  </si>
  <si>
    <t>Average Visits per Visitor</t>
  </si>
  <si>
    <t>Reach Score</t>
  </si>
  <si>
    <t>Affinity Score</t>
  </si>
  <si>
    <t>Time Score</t>
  </si>
  <si>
    <t>Composite Score</t>
  </si>
  <si>
    <t>Rank</t>
  </si>
  <si>
    <t>Entertainment</t>
  </si>
  <si>
    <t>Social Media</t>
  </si>
  <si>
    <t>News/Information</t>
  </si>
  <si>
    <t>Financial Services</t>
  </si>
  <si>
    <t>Technology</t>
  </si>
  <si>
    <t>Travel</t>
  </si>
  <si>
    <t>Business/Finance News</t>
  </si>
  <si>
    <t>Lifestyles</t>
  </si>
  <si>
    <t>Career Services and Development</t>
  </si>
  <si>
    <t>Investments</t>
  </si>
  <si>
    <t>Forums/Message Boards</t>
  </si>
  <si>
    <t>Classifieds</t>
  </si>
  <si>
    <t>Health</t>
  </si>
  <si>
    <t>Sports</t>
  </si>
  <si>
    <t>Games</t>
  </si>
  <si>
    <t>Sites</t>
  </si>
  <si>
    <t>AvgMinutes per Visit</t>
  </si>
  <si>
    <t>Total score</t>
  </si>
  <si>
    <t>Reach + Affinity Rank</t>
  </si>
  <si>
    <t>YOUTUBE.COM</t>
  </si>
  <si>
    <t>JIOCINEMA.COM</t>
  </si>
  <si>
    <t>HOTSTAR.COM</t>
  </si>
  <si>
    <t>ZEE5.COM</t>
  </si>
  <si>
    <t>NETFLIX.COM</t>
  </si>
  <si>
    <t>JIOSAAVN.COM</t>
  </si>
  <si>
    <t>SONYLIV.COM</t>
  </si>
  <si>
    <t>PRIMEVIDEO.COM</t>
  </si>
  <si>
    <t>GAANA.COM</t>
  </si>
  <si>
    <t>SPOTIFY.COM</t>
  </si>
  <si>
    <t>News/ Information</t>
  </si>
  <si>
    <t>Avg Minutes per Visit</t>
  </si>
  <si>
    <t>News18</t>
  </si>
  <si>
    <t>HT Media Group</t>
  </si>
  <si>
    <t>India Today Group</t>
  </si>
  <si>
    <t>NDTV</t>
  </si>
  <si>
    <t>The Times Of India</t>
  </si>
  <si>
    <t>ABP Network</t>
  </si>
  <si>
    <t>INDIA.COM</t>
  </si>
  <si>
    <t>Zeenews</t>
  </si>
  <si>
    <t>Times Network</t>
  </si>
  <si>
    <t>Aaj Tak</t>
  </si>
  <si>
    <t>Times Now Sites</t>
  </si>
  <si>
    <t>AAJTAK.IN</t>
  </si>
  <si>
    <t>NDTV.IN</t>
  </si>
  <si>
    <t>Navbharat Times</t>
  </si>
  <si>
    <t>The Economic Times</t>
  </si>
  <si>
    <t>MONEYCONTROL.COM</t>
  </si>
  <si>
    <t>LiveMint</t>
  </si>
  <si>
    <t>GOODRETURNS.IN</t>
  </si>
  <si>
    <t>BUSINESSTODAY.IN</t>
  </si>
  <si>
    <t>Financial Express</t>
  </si>
  <si>
    <t>ZEEBIZ.COM</t>
  </si>
  <si>
    <t>BUSINESS-STANDARD.COM</t>
  </si>
  <si>
    <t>INVESTING.COM</t>
  </si>
  <si>
    <t>Forbes Digital</t>
  </si>
  <si>
    <t>35+</t>
  </si>
  <si>
    <t>35-44</t>
  </si>
  <si>
    <t>% to be applied</t>
  </si>
  <si>
    <t>State</t>
  </si>
  <si>
    <t>Comscore (25-44)</t>
  </si>
  <si>
    <t>NCCS A% (BARC)</t>
  </si>
  <si>
    <t>Revised Digital</t>
  </si>
  <si>
    <t>Digital Plan reach</t>
  </si>
  <si>
    <t>Reach @1+</t>
  </si>
  <si>
    <t>Delhi</t>
  </si>
  <si>
    <t>UP</t>
  </si>
  <si>
    <t>MP</t>
  </si>
  <si>
    <t>RJ</t>
  </si>
  <si>
    <t>CG</t>
  </si>
  <si>
    <t>OD</t>
  </si>
  <si>
    <t>GJ</t>
  </si>
  <si>
    <t>MH</t>
  </si>
  <si>
    <t>TV</t>
  </si>
  <si>
    <t>Digital</t>
  </si>
  <si>
    <t>Integrated</t>
  </si>
  <si>
    <t>Geos</t>
  </si>
  <si>
    <t>Priority</t>
  </si>
  <si>
    <t>1+</t>
  </si>
  <si>
    <t>3+</t>
  </si>
  <si>
    <t>5+</t>
  </si>
  <si>
    <t>Digital targeting</t>
  </si>
  <si>
    <t xml:space="preserve">Del+NCR </t>
  </si>
  <si>
    <t>P0</t>
  </si>
  <si>
    <t>Affinity</t>
  </si>
  <si>
    <t>Demo</t>
  </si>
  <si>
    <t>P1</t>
  </si>
  <si>
    <t>P+</t>
  </si>
  <si>
    <t>22 - 40 aa*</t>
  </si>
  <si>
    <t>Integrated Operating benchmarks @5+</t>
  </si>
  <si>
    <t>Brand</t>
  </si>
  <si>
    <t>Ather Energy</t>
  </si>
  <si>
    <t>Campaign</t>
  </si>
  <si>
    <t>Rizta Sustenance Plan - June'24</t>
  </si>
  <si>
    <t>Region</t>
  </si>
  <si>
    <t>Audiences</t>
  </si>
  <si>
    <t>Audience pool</t>
  </si>
  <si>
    <t>Reach</t>
  </si>
  <si>
    <t>Reach %</t>
  </si>
  <si>
    <t>Impressions</t>
  </si>
  <si>
    <t>Freq</t>
  </si>
  <si>
    <t>% inv</t>
  </si>
  <si>
    <t>Scooter Industry Contribution to All India calibarated to select states</t>
  </si>
  <si>
    <t>Start Date</t>
  </si>
  <si>
    <t>Delhi NCR</t>
  </si>
  <si>
    <t>End Date</t>
  </si>
  <si>
    <t>Mumbai</t>
  </si>
  <si>
    <t>Days</t>
  </si>
  <si>
    <t>Pune</t>
  </si>
  <si>
    <t>ROMah</t>
  </si>
  <si>
    <t>Gujarat</t>
  </si>
  <si>
    <t>Plan Eval</t>
  </si>
  <si>
    <t>Broadbased</t>
  </si>
  <si>
    <t>Rajasthan</t>
  </si>
  <si>
    <t>Universe</t>
  </si>
  <si>
    <t>Chattisgarh</t>
  </si>
  <si>
    <t>Orrisa</t>
  </si>
  <si>
    <t>Frequency</t>
  </si>
  <si>
    <t>All states combined</t>
  </si>
  <si>
    <t>Tactical</t>
  </si>
  <si>
    <t>Clicks</t>
  </si>
  <si>
    <t>Visits</t>
  </si>
  <si>
    <t>Leads (TRBs)</t>
  </si>
  <si>
    <t>Net Investment (INR)</t>
  </si>
  <si>
    <t>Plan Segment</t>
  </si>
  <si>
    <t>15 sec</t>
  </si>
  <si>
    <t>20 Sec</t>
  </si>
  <si>
    <t>Display Banners</t>
  </si>
  <si>
    <t>Odisha</t>
  </si>
  <si>
    <t>Chennai</t>
  </si>
  <si>
    <t>Tamil Nadu</t>
  </si>
  <si>
    <t>Objective</t>
  </si>
  <si>
    <t>City</t>
  </si>
  <si>
    <t>Cluster</t>
  </si>
  <si>
    <t>Media Sub Type</t>
  </si>
  <si>
    <t>Target Cohorts</t>
  </si>
  <si>
    <t>Goal</t>
  </si>
  <si>
    <t>Publisher</t>
  </si>
  <si>
    <t>Platform</t>
  </si>
  <si>
    <t>Placement</t>
  </si>
  <si>
    <t>Ad Format</t>
  </si>
  <si>
    <t>Ad Unit</t>
  </si>
  <si>
    <t>Creative</t>
  </si>
  <si>
    <t>Deal Type</t>
  </si>
  <si>
    <t>Est-Imp</t>
  </si>
  <si>
    <t>CTR</t>
  </si>
  <si>
    <t>Est Clicks</t>
  </si>
  <si>
    <t>VTR</t>
  </si>
  <si>
    <t>Est Video Views</t>
  </si>
  <si>
    <t>Click to Visits %</t>
  </si>
  <si>
    <t>Website Visits</t>
  </si>
  <si>
    <t>Coversion Rate (clicks)</t>
  </si>
  <si>
    <t>Est. Leads (TRBs)</t>
  </si>
  <si>
    <t xml:space="preserve">eCPM </t>
  </si>
  <si>
    <t xml:space="preserve">eCPC </t>
  </si>
  <si>
    <t>eCPV</t>
  </si>
  <si>
    <t>eCPL</t>
  </si>
  <si>
    <t>Net Unit Cost</t>
  </si>
  <si>
    <t>Total Net Cost</t>
  </si>
  <si>
    <t>% Allocation</t>
  </si>
  <si>
    <t>Duplication</t>
  </si>
  <si>
    <t>Effective Reach</t>
  </si>
  <si>
    <t>Platform Audience Pool</t>
  </si>
  <si>
    <t>Effective audience pool</t>
  </si>
  <si>
    <t>Avg Freq</t>
  </si>
  <si>
    <t>Goal Qtn</t>
  </si>
  <si>
    <t>Wk 1</t>
  </si>
  <si>
    <t>Wk 2</t>
  </si>
  <si>
    <t>Wk 3</t>
  </si>
  <si>
    <t>Wk 4</t>
  </si>
  <si>
    <t>Wk 5</t>
  </si>
  <si>
    <t>Wk 6</t>
  </si>
  <si>
    <t>Weeks</t>
  </si>
  <si>
    <t>Impressions/ Week</t>
  </si>
  <si>
    <t>Awareness</t>
  </si>
  <si>
    <t>North 1</t>
  </si>
  <si>
    <t>Video</t>
  </si>
  <si>
    <t>Base Plan</t>
  </si>
  <si>
    <t>Imarket Segment</t>
  </si>
  <si>
    <t>Video Views</t>
  </si>
  <si>
    <t>Youtube</t>
  </si>
  <si>
    <t>Desktop, Mobile &amp; CTV</t>
  </si>
  <si>
    <t>Instant Reserve</t>
  </si>
  <si>
    <t>25 - 44</t>
  </si>
  <si>
    <t>Non Skippable Video</t>
  </si>
  <si>
    <t>Product rendetion</t>
  </si>
  <si>
    <t>CPM</t>
  </si>
  <si>
    <t>25 - 44 + Geo + Imarkets - Scooter and Mopeds</t>
  </si>
  <si>
    <t>Affinity Segment</t>
  </si>
  <si>
    <t>Social</t>
  </si>
  <si>
    <t>Lookalike</t>
  </si>
  <si>
    <t>Facebook &amp; IG</t>
  </si>
  <si>
    <t>Mobile</t>
  </si>
  <si>
    <t xml:space="preserve">Kids Film </t>
  </si>
  <si>
    <t>CPM (RnF) - Optimize for Views</t>
  </si>
  <si>
    <t>25 - 44 - 2% Lookalike Audience</t>
  </si>
  <si>
    <t>Newsfeed + Instream + Stories + Reels</t>
  </si>
  <si>
    <t>25 - 44 + Geo + Affinity: Electric Vehicle, Scooters, Investment (business &amp; finance), Electric Motorcycles and scooters, Finance, Financial plan, financial services, commuters MUST ALSO MATCH People who prefer high value goods</t>
  </si>
  <si>
    <t>Affinity Segment + Parents</t>
  </si>
  <si>
    <t>25 - 44 + Geo + Affinity: Electric Vehicle, Scooters, Investment (business &amp; finance), Electric Motorcycles and scooters, Finance, Financial plan, financial services, commuters MUST ALSO MATCH People who prefer high value goods MUST ALSO MATCH Parents</t>
  </si>
  <si>
    <t>Desktop &amp; Mobile</t>
  </si>
  <si>
    <t>CTV</t>
  </si>
  <si>
    <t>Impact</t>
  </si>
  <si>
    <t>2 Wheelers, Auto, Tech + Top 200 CTV Channels + Investment</t>
  </si>
  <si>
    <t>25- 44</t>
  </si>
  <si>
    <t xml:space="preserve">25 - 44 + Geo + Reservation Buy - Two Wheeler &amp; Bikes (India), Auto &amp; Vehicles (India), Premium Tech Channels (India), Tech - Gold 1 (India), Tech - Gold 2 (India), Tech - Platinum (India), Top 200 CTV Channels (India) </t>
  </si>
  <si>
    <t>Maharastra</t>
  </si>
  <si>
    <t>West 1</t>
  </si>
  <si>
    <t>Refer city list</t>
  </si>
  <si>
    <t>ROMah Refer city list</t>
  </si>
  <si>
    <t>West 2</t>
  </si>
  <si>
    <t>North 1 &amp; 2</t>
  </si>
  <si>
    <t>25 - 44 - 4% Lookalike Audience</t>
  </si>
  <si>
    <t>North 2</t>
  </si>
  <si>
    <t>Central</t>
  </si>
  <si>
    <t>East</t>
  </si>
  <si>
    <t>Leads</t>
  </si>
  <si>
    <t>Consideration</t>
  </si>
  <si>
    <t>Delhi NCR/ Mumbai/ Pune/RoMah/Guj/UP/ RJ/ MP/ CH/OR</t>
  </si>
  <si>
    <t>NA</t>
  </si>
  <si>
    <t>Search</t>
  </si>
  <si>
    <t>Tactical Input</t>
  </si>
  <si>
    <t>Brand Keywords</t>
  </si>
  <si>
    <t>Google</t>
  </si>
  <si>
    <t>Text Ads</t>
  </si>
  <si>
    <t>Rotation</t>
  </si>
  <si>
    <t>CPC</t>
  </si>
  <si>
    <t>Brand Keywords + Generic</t>
  </si>
  <si>
    <t>Display</t>
  </si>
  <si>
    <t>Meta</t>
  </si>
  <si>
    <t>Static</t>
  </si>
  <si>
    <t>CPL</t>
  </si>
  <si>
    <t>Pmax</t>
  </si>
  <si>
    <t>Custom Intent</t>
  </si>
  <si>
    <t>25 - 44 + Geo + Custom Intent  (ather + Competition Keywords + Competition Websites)</t>
  </si>
  <si>
    <t>Display + Search</t>
  </si>
  <si>
    <t>Hyperlocal - Store Visit</t>
  </si>
  <si>
    <t>GLC (Pmax)</t>
  </si>
  <si>
    <t>Search, Maps, Display Network</t>
  </si>
  <si>
    <t>Responsive Display Ad</t>
  </si>
  <si>
    <t>25 - 44 Males &amp; Females + Custom Intent + Custom URLs</t>
  </si>
  <si>
    <t>***Please Note: We need to configure the store visit trackability with GMB, system will require 50,000 clicks to start tracking store visit and optimize accordingly</t>
  </si>
  <si>
    <t>Since it would be a hyperlocal campaign , we need to inititate campaign focusing on clicks. Once we meet the required criteria to capture store visit; post that we will be able to optimize the campaign focusing on driving store visit.</t>
  </si>
  <si>
    <t>Affinity + Parents + non Parents</t>
  </si>
  <si>
    <t xml:space="preserve">Delhi NCR </t>
  </si>
  <si>
    <t xml:space="preserve">Mumbai </t>
  </si>
  <si>
    <t xml:space="preserve">Pune </t>
  </si>
  <si>
    <t xml:space="preserve">ROMah </t>
  </si>
  <si>
    <t xml:space="preserve">Gujarat </t>
  </si>
  <si>
    <t xml:space="preserve">UP </t>
  </si>
  <si>
    <t xml:space="preserve">Rajasthan </t>
  </si>
  <si>
    <t xml:space="preserve">MP </t>
  </si>
  <si>
    <t xml:space="preserve">Chattisgarh </t>
  </si>
  <si>
    <t xml:space="preserve">Orrisa </t>
  </si>
  <si>
    <t>North</t>
  </si>
  <si>
    <t>Total Size</t>
  </si>
  <si>
    <t>In-Market</t>
  </si>
  <si>
    <t>West</t>
  </si>
  <si>
    <t>Indore</t>
  </si>
  <si>
    <t>Raipur</t>
  </si>
  <si>
    <t>Maharashtra</t>
  </si>
  <si>
    <t>Jaipur</t>
  </si>
  <si>
    <t>Bhopal</t>
  </si>
  <si>
    <t>Bhubaneshwar</t>
  </si>
  <si>
    <t>Jodhpur</t>
  </si>
  <si>
    <t>Gwalior</t>
  </si>
  <si>
    <t>Cuttack</t>
  </si>
  <si>
    <t>Nagpur</t>
  </si>
  <si>
    <t>Udaipur</t>
  </si>
  <si>
    <t>Jabalpur</t>
  </si>
  <si>
    <t>Bilaspur</t>
  </si>
  <si>
    <t>Nashik</t>
  </si>
  <si>
    <t>Coimbatore</t>
  </si>
  <si>
    <t>Kota</t>
  </si>
  <si>
    <t>Chhindwara</t>
  </si>
  <si>
    <t>Berhampur</t>
  </si>
  <si>
    <t>Aurangabad</t>
  </si>
  <si>
    <t>Dindigul</t>
  </si>
  <si>
    <t>Ajmer</t>
  </si>
  <si>
    <t>Sagar</t>
  </si>
  <si>
    <t>Rourkela</t>
  </si>
  <si>
    <t>Kolhapur</t>
  </si>
  <si>
    <t>Erode</t>
  </si>
  <si>
    <t>Alwar</t>
  </si>
  <si>
    <t>Ahmednagar</t>
  </si>
  <si>
    <t>Hosur</t>
  </si>
  <si>
    <t>Sikar</t>
  </si>
  <si>
    <t>Amravati</t>
  </si>
  <si>
    <t>Madurai</t>
  </si>
  <si>
    <t>Bikaner</t>
  </si>
  <si>
    <t>Solapur</t>
  </si>
  <si>
    <t>Nagercoil</t>
  </si>
  <si>
    <t>Lucknow</t>
  </si>
  <si>
    <t>Satara</t>
  </si>
  <si>
    <t>Namakkal</t>
  </si>
  <si>
    <t>Dehradun</t>
  </si>
  <si>
    <t>Sangali</t>
  </si>
  <si>
    <t>Salem</t>
  </si>
  <si>
    <t>Kanpur</t>
  </si>
  <si>
    <t>Jalgaon</t>
  </si>
  <si>
    <t>Thanjavur</t>
  </si>
  <si>
    <t>Agra</t>
  </si>
  <si>
    <t>Nanded</t>
  </si>
  <si>
    <t>Tirunelveli</t>
  </si>
  <si>
    <t>Varanasi</t>
  </si>
  <si>
    <t>Latur</t>
  </si>
  <si>
    <t>Tiruppur</t>
  </si>
  <si>
    <t>Haldwani</t>
  </si>
  <si>
    <t>Akola</t>
  </si>
  <si>
    <t>Tiruvannamalai</t>
  </si>
  <si>
    <t>Allahabad</t>
  </si>
  <si>
    <t xml:space="preserve">Baramati </t>
  </si>
  <si>
    <t>Trichy</t>
  </si>
  <si>
    <t>Gorakhpur</t>
  </si>
  <si>
    <t>Dhule</t>
  </si>
  <si>
    <t>Tuticorin</t>
  </si>
  <si>
    <t>Aligarh</t>
  </si>
  <si>
    <t>Ahmedabad</t>
  </si>
  <si>
    <t>Vellore</t>
  </si>
  <si>
    <t>Haridwar</t>
  </si>
  <si>
    <t>Surat</t>
  </si>
  <si>
    <t>Villupuram</t>
  </si>
  <si>
    <t>Saharanpur</t>
  </si>
  <si>
    <t>Baroda</t>
  </si>
  <si>
    <t>Rajkot</t>
  </si>
  <si>
    <t>Mehsana</t>
  </si>
  <si>
    <t>Jamnagar</t>
  </si>
  <si>
    <t>Gandhidham</t>
  </si>
  <si>
    <t>Anand</t>
  </si>
  <si>
    <t>Bhavnagar</t>
  </si>
  <si>
    <t>Vapi</t>
  </si>
  <si>
    <t>Navsari</t>
  </si>
  <si>
    <t>Bharuch</t>
  </si>
  <si>
    <t>Veraval</t>
  </si>
  <si>
    <t xml:space="preserve">Affinity </t>
  </si>
  <si>
    <t>Affinity + Parents</t>
  </si>
  <si>
    <t>Duplication - Affinity minus 2% Lookalike</t>
  </si>
  <si>
    <t xml:space="preserve">Affinity Electric Vehicle, Scooters, Investment (business &amp; finance), Electric Motorcycles and scooters, Finance, Financial plan, financial services, commuters </t>
  </si>
  <si>
    <t>And People who prefer High Value Goods</t>
  </si>
  <si>
    <t>Audience Size</t>
  </si>
  <si>
    <t>Affinity + Parents + People who prefer High Value Goods</t>
  </si>
  <si>
    <t>Affinity + Parents + People who prefer High Value Goods - Lookalike Audience</t>
  </si>
  <si>
    <t>Parents</t>
  </si>
  <si>
    <t>ROM</t>
  </si>
  <si>
    <t>Affinity + People who prefer High Value Goods</t>
  </si>
  <si>
    <t>Affinity (no RNF)</t>
  </si>
  <si>
    <t> </t>
  </si>
  <si>
    <t>Sizing</t>
  </si>
  <si>
    <t>Penetration</t>
  </si>
  <si>
    <t>Duplication with YouTube</t>
  </si>
  <si>
    <t>Duplication with Meta</t>
  </si>
  <si>
    <t>Jiocinema</t>
  </si>
  <si>
    <t>Hotstar</t>
  </si>
  <si>
    <t>Zee5</t>
  </si>
  <si>
    <t>All OTT platforms</t>
  </si>
  <si>
    <t>All video sites</t>
  </si>
  <si>
    <t>Google 25 - 44 Imp</t>
  </si>
  <si>
    <t>South</t>
  </si>
  <si>
    <t>Brahmapur</t>
  </si>
  <si>
    <t>Sangli</t>
  </si>
  <si>
    <t>Tirupur</t>
  </si>
  <si>
    <t>Tiruchirappalli</t>
  </si>
  <si>
    <t>TN</t>
  </si>
  <si>
    <t>2% Lookalike Audience (Miinus Ather 450 audience)</t>
  </si>
  <si>
    <t>2% Lookalike Audience</t>
  </si>
  <si>
    <t>4% Lookalike Audience</t>
  </si>
  <si>
    <t>Keywords</t>
  </si>
  <si>
    <t>MSV</t>
  </si>
  <si>
    <t>May'24 Ranks</t>
  </si>
  <si>
    <t>ather rizta review</t>
  </si>
  <si>
    <t>ather rizta price in india</t>
  </si>
  <si>
    <t>ather rizta launch date</t>
  </si>
  <si>
    <t>ather rizta release date</t>
  </si>
  <si>
    <t>ather rizta launch</t>
  </si>
  <si>
    <t>Madhya Pradesh</t>
  </si>
  <si>
    <t>Chhattisgarh</t>
  </si>
  <si>
    <t>Bhubaneswar</t>
  </si>
  <si>
    <t>Uttar Pradesh</t>
  </si>
  <si>
    <t>Ghaziabad</t>
  </si>
  <si>
    <t>Noida</t>
  </si>
  <si>
    <t>Prayagraj</t>
  </si>
  <si>
    <t>Uttarakhand</t>
  </si>
  <si>
    <t>Baramati</t>
  </si>
  <si>
    <t xml:space="preserve">25 - 44 + Geo + Parents, Commuters AND people who prefer high value goods </t>
  </si>
  <si>
    <t>25-34</t>
  </si>
  <si>
    <t>Male</t>
  </si>
  <si>
    <t>Female</t>
  </si>
  <si>
    <t>Total</t>
  </si>
  <si>
    <t>22 - 44 MF</t>
  </si>
  <si>
    <t>Cuttak</t>
  </si>
  <si>
    <t>Uttrakhand</t>
  </si>
  <si>
    <t>Chindwara</t>
  </si>
  <si>
    <t>Barhampur</t>
  </si>
  <si>
    <t>UK</t>
  </si>
  <si>
    <t>Interests: Investment (business and finance), Cooking (food and drink) or Cricket (sport)</t>
  </si>
  <si>
    <t>Behaviours: Engaged shoppers, Early technology adopters or Commuters</t>
  </si>
  <si>
    <t>And must also match:</t>
  </si>
  <si>
    <t>Behaviours: People in India who prefer high-value goods</t>
  </si>
  <si>
    <t>TVS Jupiter</t>
  </si>
  <si>
    <t>Bajaj Chetak</t>
  </si>
  <si>
    <t>Honda Activa</t>
  </si>
  <si>
    <t>suzuki access</t>
  </si>
  <si>
    <t>TVS iQube</t>
  </si>
  <si>
    <t>tvs jupiter</t>
  </si>
  <si>
    <t>bajaj chetak electric scooter price</t>
  </si>
  <si>
    <t>activa 6g</t>
  </si>
  <si>
    <t>suzuki access 125</t>
  </si>
  <si>
    <t>tv iqube</t>
  </si>
  <si>
    <t>tvs jupiter price</t>
  </si>
  <si>
    <t>bajaj electric scooter price</t>
  </si>
  <si>
    <t>activa 6g price</t>
  </si>
  <si>
    <t>access 125 cc price</t>
  </si>
  <si>
    <t>tvs i qube</t>
  </si>
  <si>
    <t>tvs jupiter 125</t>
  </si>
  <si>
    <t>chetak electric scooter price</t>
  </si>
  <si>
    <t>honda activa 6g</t>
  </si>
  <si>
    <t>tvs iqube</t>
  </si>
  <si>
    <t>jupiter tvs jupiter</t>
  </si>
  <si>
    <t>bajaj electric scooter</t>
  </si>
  <si>
    <t>activa 6g colours</t>
  </si>
  <si>
    <t>suzuki access 125 price</t>
  </si>
  <si>
    <t>tvs i qube price</t>
  </si>
  <si>
    <t>tvs jupiter on road price</t>
  </si>
  <si>
    <t>bajaj chetak electric</t>
  </si>
  <si>
    <t>honda activa 6g price</t>
  </si>
  <si>
    <t>suzuki access 125 on road price</t>
  </si>
  <si>
    <t>iqube</t>
  </si>
  <si>
    <t>tvs jupiter zx</t>
  </si>
  <si>
    <t>bajaj chetak electric scooter</t>
  </si>
  <si>
    <t>activa 6 g on road price</t>
  </si>
  <si>
    <t>access 125 mileage</t>
  </si>
  <si>
    <t>tvs 1qube st</t>
  </si>
  <si>
    <t>jupiter bike</t>
  </si>
  <si>
    <t>chetak electric scooter</t>
  </si>
  <si>
    <t>activa honda on road price</t>
  </si>
  <si>
    <t>access 125cc new model</t>
  </si>
  <si>
    <t>tvs i qube st</t>
  </si>
  <si>
    <t>jupiter on road price</t>
  </si>
  <si>
    <t>chetak electric</t>
  </si>
  <si>
    <t>honda activa cost on road</t>
  </si>
  <si>
    <t>access 125 on road price</t>
  </si>
  <si>
    <t>tvs iqube st</t>
  </si>
  <si>
    <t>jupiter on the road price</t>
  </si>
  <si>
    <t>bajaj chetak electric scooter review</t>
  </si>
  <si>
    <t>honda activa i on road price</t>
  </si>
  <si>
    <t>average of suzuki access 125</t>
  </si>
  <si>
    <t>i qube tvs</t>
  </si>
  <si>
    <t>jupiter price on road price</t>
  </si>
  <si>
    <t>chetak electric scooter review</t>
  </si>
  <si>
    <t>honda activa on road rate</t>
  </si>
  <si>
    <t>mileage of suzuki access 125</t>
  </si>
  <si>
    <t>iqube tvs</t>
  </si>
  <si>
    <t>jupiter zx</t>
  </si>
  <si>
    <t>bajaj chetak electric scooter booking</t>
  </si>
  <si>
    <t>honda activa price on road price</t>
  </si>
  <si>
    <t>access scooty</t>
  </si>
  <si>
    <t>tvs i qube on road price</t>
  </si>
  <si>
    <t>tvs jupiter average on road</t>
  </si>
  <si>
    <t>chetak electric review</t>
  </si>
  <si>
    <t>activa on road price</t>
  </si>
  <si>
    <t>ex showroom price of suzuki access 125</t>
  </si>
  <si>
    <t>tvs iqube on road price</t>
  </si>
  <si>
    <t>zx jupiter</t>
  </si>
  <si>
    <t>electric chetak</t>
  </si>
  <si>
    <t>activa on the road price</t>
  </si>
  <si>
    <t>suzuki access 125 special edition</t>
  </si>
  <si>
    <t>tvs iqube st price</t>
  </si>
  <si>
    <t>jupiter tvs classic</t>
  </si>
  <si>
    <t>bajaj chetak electric on road price</t>
  </si>
  <si>
    <t>activa 6 g dlx</t>
  </si>
  <si>
    <t>access suzuki price</t>
  </si>
  <si>
    <t>tvs i qube electric</t>
  </si>
  <si>
    <t>tvs jupiter classic</t>
  </si>
  <si>
    <t>chetak scooter electric price</t>
  </si>
  <si>
    <t>activa 6g deluxe</t>
  </si>
  <si>
    <t>suzuki access rate</t>
  </si>
  <si>
    <t>tvs iqube electric</t>
  </si>
  <si>
    <t>125cc tvs jupiter price</t>
  </si>
  <si>
    <t>electric scooter bajaj price</t>
  </si>
  <si>
    <t>6g activa</t>
  </si>
  <si>
    <t>cost of suzuki access 125</t>
  </si>
  <si>
    <t>tvs iqube electric scooter</t>
  </si>
  <si>
    <t>jupiter 125 colours</t>
  </si>
  <si>
    <t>electric scooter chetak price</t>
  </si>
  <si>
    <t>activa 6 g color</t>
  </si>
  <si>
    <t>access new model</t>
  </si>
  <si>
    <t>tvs iqube electric scooter price</t>
  </si>
  <si>
    <t>tvs jupiter 125 price</t>
  </si>
  <si>
    <t>bajaj chetak electric scooter showroom near me</t>
  </si>
  <si>
    <t>activa 6g black colour</t>
  </si>
  <si>
    <t>access scooter price</t>
  </si>
  <si>
    <t>iqube price</t>
  </si>
  <si>
    <t>colour of tvs jupiter</t>
  </si>
  <si>
    <t>bajaj chetak electric scooter specifications</t>
  </si>
  <si>
    <t>activa 6g colors</t>
  </si>
  <si>
    <t>access scooty rate</t>
  </si>
  <si>
    <t>tvs iqube showroom near me</t>
  </si>
  <si>
    <t>jupiter 125 price</t>
  </si>
  <si>
    <t>bajaj chetak premium electric scooter</t>
  </si>
  <si>
    <t>activa 6g colours 2022</t>
  </si>
  <si>
    <t>access 125 new</t>
  </si>
  <si>
    <t>tvs i qube booking</t>
  </si>
  <si>
    <t>tvs jupiter zx price</t>
  </si>
  <si>
    <t>bajaj chetak electric bike price</t>
  </si>
  <si>
    <t>honda activa 6g colour</t>
  </si>
  <si>
    <t>all new access 125</t>
  </si>
  <si>
    <t>tvs iqube booking</t>
  </si>
  <si>
    <t>jupiter new model</t>
  </si>
  <si>
    <t>bajaj scooter electric price</t>
  </si>
  <si>
    <t>activa 6 g price on road</t>
  </si>
  <si>
    <t>suzuki access 125 new model price</t>
  </si>
  <si>
    <t>tvs iqube battery price</t>
  </si>
  <si>
    <t>tvs jupiter moped</t>
  </si>
  <si>
    <t>chetak electric scooter specifications</t>
  </si>
  <si>
    <t>activa 6g grey colour</t>
  </si>
  <si>
    <t>suzuki access 125 showroom near me</t>
  </si>
  <si>
    <t>iqube electric</t>
  </si>
  <si>
    <t>tvs jupiter scooter</t>
  </si>
  <si>
    <t>electric scooter chetak</t>
  </si>
  <si>
    <t>activa 6g price on road</t>
  </si>
  <si>
    <t>suzuki access on road price</t>
  </si>
  <si>
    <t>iqube electric scooter price</t>
  </si>
  <si>
    <t>jupiter bike cost</t>
  </si>
  <si>
    <t>chetak bajaj electric scooter price</t>
  </si>
  <si>
    <t>activa dlx</t>
  </si>
  <si>
    <t>suzuki access showroom price</t>
  </si>
  <si>
    <t>tvs i qube s</t>
  </si>
  <si>
    <t>jupiter bike price</t>
  </si>
  <si>
    <t>chetak electric scooter showroom near me</t>
  </si>
  <si>
    <t>6g activa price</t>
  </si>
  <si>
    <t>access 125 new color</t>
  </si>
  <si>
    <t>tvs iqube colours</t>
  </si>
  <si>
    <t>jupiter zx color</t>
  </si>
  <si>
    <t>chetak scooter electric</t>
  </si>
  <si>
    <t>honda 6 g</t>
  </si>
  <si>
    <t>access 125 weight</t>
  </si>
  <si>
    <t>tvs iqube s</t>
  </si>
  <si>
    <t>jupiter zx colors</t>
  </si>
  <si>
    <t>electric chetak scooter price</t>
  </si>
  <si>
    <t>honda 6g</t>
  </si>
  <si>
    <t>new model suzuki access 125</t>
  </si>
  <si>
    <t>tvsiqube s</t>
  </si>
  <si>
    <t>jupiter zx colour</t>
  </si>
  <si>
    <t>bajaj chetak electric scooter battery price</t>
  </si>
  <si>
    <t>honda activa 6g price on road</t>
  </si>
  <si>
    <t>suzuki 125 new model</t>
  </si>
  <si>
    <t>iqube electric scooter</t>
  </si>
  <si>
    <t>jupiter zx price</t>
  </si>
  <si>
    <t>chetak electric showroom near me</t>
  </si>
  <si>
    <t>honda activa colours</t>
  </si>
  <si>
    <t>access 125 black</t>
  </si>
  <si>
    <t>tvs iqube st launch date</t>
  </si>
  <si>
    <t>tvs jupiter classic price</t>
  </si>
  <si>
    <t>bajaj chetak electric scooter showroom</t>
  </si>
  <si>
    <t>honda6g</t>
  </si>
  <si>
    <t>access 125 colours 2022</t>
  </si>
  <si>
    <t>tvs iqube st launching date</t>
  </si>
  <si>
    <t>tvs jupiter ex showroom price</t>
  </si>
  <si>
    <t>bajaj electric showroom</t>
  </si>
  <si>
    <t>price of activa 6g</t>
  </si>
  <si>
    <t>access 125 new model 2023</t>
  </si>
  <si>
    <t>iqube tvs price</t>
  </si>
  <si>
    <t>tvs jupiter zx colours 2020</t>
  </si>
  <si>
    <t>bajaj scooter electric</t>
  </si>
  <si>
    <t>activa 6g colours 2022 price</t>
  </si>
  <si>
    <t>access 125 new model price</t>
  </si>
  <si>
    <t>iqube booking</t>
  </si>
  <si>
    <t>jupiter 125 on road price</t>
  </si>
  <si>
    <t>chetak electric scooter battery price</t>
  </si>
  <si>
    <t>activa 6g images</t>
  </si>
  <si>
    <t>access 125 special edition</t>
  </si>
  <si>
    <t>tvs i qube range</t>
  </si>
  <si>
    <t>colour tvs jupiter</t>
  </si>
  <si>
    <t>electric scooter bajaj chetak</t>
  </si>
  <si>
    <t>activa 6g all colour</t>
  </si>
  <si>
    <t>access 125 new model 2022</t>
  </si>
  <si>
    <t>tvs iqube range</t>
  </si>
  <si>
    <t>jupiter classic price</t>
  </si>
  <si>
    <t>bajaj chetak electric scooter range</t>
  </si>
  <si>
    <t>activa 6g blue colour</t>
  </si>
  <si>
    <t>access 125 showroom near me</t>
  </si>
  <si>
    <t>iqube s</t>
  </si>
  <si>
    <t>tvs jupiter new model</t>
  </si>
  <si>
    <t>bajaj chetak electric scooter rate</t>
  </si>
  <si>
    <t>activa 6g premium</t>
  </si>
  <si>
    <t>access 125 top model price</t>
  </si>
  <si>
    <t>iqube scooter</t>
  </si>
  <si>
    <t>cost of jupiter scooter</t>
  </si>
  <si>
    <t>bajaj electric scooter near me</t>
  </si>
  <si>
    <t>activa 6g special edition</t>
  </si>
  <si>
    <t>images of suzuki access 125</t>
  </si>
  <si>
    <t>iqube electric price</t>
  </si>
  <si>
    <t>jupiter moped price</t>
  </si>
  <si>
    <t>bajaj electric scooter review</t>
  </si>
  <si>
    <t>honda activa 6g dlx</t>
  </si>
  <si>
    <t>suzuki 125 scooty</t>
  </si>
  <si>
    <t>tvs iqube electric price</t>
  </si>
  <si>
    <t>tvs jupiter classic edition</t>
  </si>
  <si>
    <t>bajaj new electric scooter</t>
  </si>
  <si>
    <t>scooty activa 6g</t>
  </si>
  <si>
    <t>suzuki access 125 pic</t>
  </si>
  <si>
    <t>tvs iqube s price</t>
  </si>
  <si>
    <t>tvs jupiter grande</t>
  </si>
  <si>
    <t>price of chetak electric scooter</t>
  </si>
  <si>
    <t>activa 6 g black</t>
  </si>
  <si>
    <t>suzuki scooter 125</t>
  </si>
  <si>
    <t>tvs iqube st booking</t>
  </si>
  <si>
    <t>tvs jupiter showroom near me</t>
  </si>
  <si>
    <t>bajaj chetak electric scooter near me</t>
  </si>
  <si>
    <t>activa 6g black</t>
  </si>
  <si>
    <t>suzuki access colour</t>
  </si>
  <si>
    <t>tvs iqube st on road price</t>
  </si>
  <si>
    <t>tvs jupiter zx disc</t>
  </si>
  <si>
    <t>bajaj chetak scooter electric</t>
  </si>
  <si>
    <t>activa 6g cc</t>
  </si>
  <si>
    <t>suzuki access mileage</t>
  </si>
  <si>
    <t>iqube on road price</t>
  </si>
  <si>
    <t>tvs jupiter 125 ex showroom price</t>
  </si>
  <si>
    <t>bajaj chetak scooter electric price</t>
  </si>
  <si>
    <t>activa 6g white colour</t>
  </si>
  <si>
    <t>access 125 ex showroom price</t>
  </si>
  <si>
    <t>iqube onroad price</t>
  </si>
  <si>
    <t>tvs jupiter 125 new model 2022</t>
  </si>
  <si>
    <t>bajaj electric scooter showroom</t>
  </si>
  <si>
    <t>activa honda 6g</t>
  </si>
  <si>
    <t>access gadi</t>
  </si>
  <si>
    <t>tvs iqube 2022</t>
  </si>
  <si>
    <t>tvs jupiter 125 on road price</t>
  </si>
  <si>
    <t>chetak electric range</t>
  </si>
  <si>
    <t>honda activa 6g images</t>
  </si>
  <si>
    <t>access suzuki new model</t>
  </si>
  <si>
    <t>iqube electric bike</t>
  </si>
  <si>
    <t>new jupiter 125</t>
  </si>
  <si>
    <t>chetak electric scooter near me</t>
  </si>
  <si>
    <t>activa 6g limited edition</t>
  </si>
  <si>
    <t>access 125 cc</t>
  </si>
  <si>
    <t>iqube electric bike price</t>
  </si>
  <si>
    <t>tvs jupiter 125 colours</t>
  </si>
  <si>
    <t>chetak electric scooter range</t>
  </si>
  <si>
    <t>activa 6g premium edition</t>
  </si>
  <si>
    <t>access 125 colours 2023</t>
  </si>
  <si>
    <t>tvs iqube electric bike</t>
  </si>
  <si>
    <t>tvs jupiter 125 price on road</t>
  </si>
  <si>
    <t>electric chetak on road price</t>
  </si>
  <si>
    <t>activa i on road price</t>
  </si>
  <si>
    <t>access 125 new model 2023 price</t>
  </si>
  <si>
    <t>tvs iqube near me</t>
  </si>
  <si>
    <t>jupiter showroom near me</t>
  </si>
  <si>
    <t>electric chetak scooter</t>
  </si>
  <si>
    <t>honda 6g price</t>
  </si>
  <si>
    <t>colour suzuki access 125</t>
  </si>
  <si>
    <t>hybrid tvs iqube</t>
  </si>
  <si>
    <t>jupiter zx on road price</t>
  </si>
  <si>
    <t>bajaj auto electric scooter</t>
  </si>
  <si>
    <t>honda activa deluxe</t>
  </si>
  <si>
    <t>suzuki access 125 weight</t>
  </si>
  <si>
    <t>iqube colours</t>
  </si>
  <si>
    <t>tvs jupiter basic</t>
  </si>
  <si>
    <t>bajaj check electric scooter</t>
  </si>
  <si>
    <t>activa 6 g rate</t>
  </si>
  <si>
    <t>access 125 all colour</t>
  </si>
  <si>
    <t>tvs iqube booking status</t>
  </si>
  <si>
    <t>tvs jupiter zx on road price</t>
  </si>
  <si>
    <t>bajaj electric scooter chetak</t>
  </si>
  <si>
    <t>activa 6 g scooty</t>
  </si>
  <si>
    <t>access 125 blue colour</t>
  </si>
  <si>
    <t>tvs iqube charger price</t>
  </si>
  <si>
    <t>jupiter 125 cc</t>
  </si>
  <si>
    <t>chetak bajaj electric scooter</t>
  </si>
  <si>
    <t>activa 6g colour price</t>
  </si>
  <si>
    <t>access 125 bluetooth</t>
  </si>
  <si>
    <t>tvs iqube online booking</t>
  </si>
  <si>
    <t>tvs jupiter 125 new model 2021</t>
  </si>
  <si>
    <t>chetak electric scooter booking</t>
  </si>
  <si>
    <t>activa 6g deluxe price</t>
  </si>
  <si>
    <t>access 125 colour</t>
  </si>
  <si>
    <t>iqube battery price</t>
  </si>
  <si>
    <t>tvs jupiter 125 new model 2023</t>
  </si>
  <si>
    <t>electric bajaj scooter price</t>
  </si>
  <si>
    <t>activa 6g photo</t>
  </si>
  <si>
    <t>access 125 new model 2021</t>
  </si>
  <si>
    <t>iqube tvs electric scooter price</t>
  </si>
  <si>
    <t>jupiter 2 wheeler</t>
  </si>
  <si>
    <t>new chetak electric scooter price</t>
  </si>
  <si>
    <t>activa 6g scooty</t>
  </si>
  <si>
    <t>access 125 new price</t>
  </si>
  <si>
    <t>tvs iqube accessories</t>
  </si>
  <si>
    <t>jupiter classic on road price</t>
  </si>
  <si>
    <t>on road price of bajaj chetak electric scooter</t>
  </si>
  <si>
    <t>activa dlx price</t>
  </si>
  <si>
    <t>access 125 top model</t>
  </si>
  <si>
    <t>tvs iqube electric scooter showroom near me</t>
  </si>
  <si>
    <t>jupiter classic price on road</t>
  </si>
  <si>
    <t>bajaj chetak electric scooter booking online</t>
  </si>
  <si>
    <t>black activa 6g</t>
  </si>
  <si>
    <t>access 125 white</t>
  </si>
  <si>
    <t>iqube bike</t>
  </si>
  <si>
    <t>jupiter two wheeler</t>
  </si>
  <si>
    <t>bajaj chetak electric scooter launch date</t>
  </si>
  <si>
    <t>on road price of activa 6g</t>
  </si>
  <si>
    <t>new suzuki access 125</t>
  </si>
  <si>
    <t>iqube scooter price</t>
  </si>
  <si>
    <t>tvs jupiter 110</t>
  </si>
  <si>
    <t>bajaj chetak electric scooter online booking</t>
  </si>
  <si>
    <t>activa 6g colours 2020</t>
  </si>
  <si>
    <t>price new model access 125</t>
  </si>
  <si>
    <t>tvs electric scooter iqube price</t>
  </si>
  <si>
    <t>tvs jupiter classic colors</t>
  </si>
  <si>
    <t>bajaj chetak electric scooter subsidy</t>
  </si>
  <si>
    <t>activa 6g deluxe colors</t>
  </si>
  <si>
    <t>access new colours</t>
  </si>
  <si>
    <t>tvs iqube charger</t>
  </si>
  <si>
    <t>average of tvs jupiter</t>
  </si>
  <si>
    <t>bajaj electric chetak scooter price</t>
  </si>
  <si>
    <t>activa 6g deluxe colour</t>
  </si>
  <si>
    <t>access on road price</t>
  </si>
  <si>
    <t>tvs iqube images</t>
  </si>
  <si>
    <t>black tvs jupiter</t>
  </si>
  <si>
    <t>bajaj new electric scooter price</t>
  </si>
  <si>
    <t>activa 6g matte black</t>
  </si>
  <si>
    <t>access suzuki showroom</t>
  </si>
  <si>
    <t>tvs iqube battery</t>
  </si>
  <si>
    <t>jupiter classic colors</t>
  </si>
  <si>
    <t>bajaj upcoming electric scooter</t>
  </si>
  <si>
    <t>activa 6g red colour</t>
  </si>
  <si>
    <t>suzuki 125 new</t>
  </si>
  <si>
    <t>tvs iqube battery replacement cost</t>
  </si>
  <si>
    <t>jupiter gadi</t>
  </si>
  <si>
    <t>chetak bajaj electric scooter specifications</t>
  </si>
  <si>
    <t>activa 6g standard</t>
  </si>
  <si>
    <t>suzuki access 125 bluetooth</t>
  </si>
  <si>
    <t>iqube tvs electric scooter</t>
  </si>
  <si>
    <t>jupiter grande edition</t>
  </si>
  <si>
    <t>chetak electric booking</t>
  </si>
  <si>
    <t>activa 6g white</t>
  </si>
  <si>
    <t>suzuki access 125 new model 2023</t>
  </si>
  <si>
    <t>price of tvs iqube</t>
  </si>
  <si>
    <t>jupiter latest model</t>
  </si>
  <si>
    <t>chetak electric gadi</t>
  </si>
  <si>
    <t>honda activa 6g premium edition</t>
  </si>
  <si>
    <t>suzuki access ex showroom price</t>
  </si>
  <si>
    <t>tvs iqube booking online</t>
  </si>
  <si>
    <t>new jupiter price</t>
  </si>
  <si>
    <t>chetak electric specifications</t>
  </si>
  <si>
    <t>activa 6g best colour</t>
  </si>
  <si>
    <t>suzuki access showroom</t>
  </si>
  <si>
    <t>tvs iqube ex showroom price</t>
  </si>
  <si>
    <t>new tvs jupiter</t>
  </si>
  <si>
    <t>cost of bajaj chetak electric scooter</t>
  </si>
  <si>
    <t>activa 6g black colour price</t>
  </si>
  <si>
    <t>access 125 bluetooth colour</t>
  </si>
  <si>
    <t>tvs iqube s on road price</t>
  </si>
  <si>
    <t>tvs jupiter black colour</t>
  </si>
  <si>
    <t>electric bajaj chetak on road price</t>
  </si>
  <si>
    <t>activa 6g showroom price</t>
  </si>
  <si>
    <t>access 125 grey</t>
  </si>
  <si>
    <t>tvs iqube showroom</t>
  </si>
  <si>
    <t>tvs jupiter normal</t>
  </si>
  <si>
    <t>bajaj chetak electric customer care number</t>
  </si>
  <si>
    <t>color honda activa 6g</t>
  </si>
  <si>
    <t>access 125 images</t>
  </si>
  <si>
    <t>tvs iqube st availability</t>
  </si>
  <si>
    <t>jupiter tvs zx colours</t>
  </si>
  <si>
    <t>bajaj chetak electric scooter black</t>
  </si>
  <si>
    <t>6g activa colour</t>
  </si>
  <si>
    <t>suzuki access 125 new model 2020</t>
  </si>
  <si>
    <t>tvs iqube st booking status</t>
  </si>
  <si>
    <t>tvs jupiter models</t>
  </si>
  <si>
    <t>bajaj chetak electric scooter charging cost</t>
  </si>
  <si>
    <t>activa 6 g blue</t>
  </si>
  <si>
    <t>access suzuki bike</t>
  </si>
  <si>
    <t>tvs jupiter electric</t>
  </si>
  <si>
    <t>tvs jupiter zx colours 2021</t>
  </si>
  <si>
    <t>bajaj chetak electric scooter launch</t>
  </si>
  <si>
    <t>activa 6g blue</t>
  </si>
  <si>
    <t>bike suzuki access</t>
  </si>
  <si>
    <t>electric scooter iqube</t>
  </si>
  <si>
    <t>tvs jupiter zx smartxonnect</t>
  </si>
  <si>
    <t>bajaj electric scooter range</t>
  </si>
  <si>
    <t>activa 6g green colour</t>
  </si>
  <si>
    <t>access 125 blue</t>
  </si>
  <si>
    <t>iqube electric scooter on road price</t>
  </si>
  <si>
    <t>jupiter 125 white colour</t>
  </si>
  <si>
    <t>chetak bajaj electric</t>
  </si>
  <si>
    <t>activa 6g showroom near me</t>
  </si>
  <si>
    <t>access 125 greenish blue</t>
  </si>
  <si>
    <t>iqube range</t>
  </si>
  <si>
    <t>jupiter 125cc</t>
  </si>
  <si>
    <t>chetak electric near me</t>
  </si>
  <si>
    <t>activa deluxe 6g</t>
  </si>
  <si>
    <t>access 125 silver colour</t>
  </si>
  <si>
    <t>iqube st on road price</t>
  </si>
  <si>
    <t>new tvs jupiter 125</t>
  </si>
  <si>
    <t>chetak electric scooter showroom</t>
  </si>
  <si>
    <t>activa honda 6g price</t>
  </si>
  <si>
    <t>access 125 white colour</t>
  </si>
  <si>
    <t>price tvs iqube</t>
  </si>
  <si>
    <t>tvs jupiter 125 cc</t>
  </si>
  <si>
    <t>chetak electric showroom</t>
  </si>
  <si>
    <t>activa scooty 6g</t>
  </si>
  <si>
    <t>suzuki access 125 cc</t>
  </si>
  <si>
    <t>tvs iqube cost</t>
  </si>
  <si>
    <t>bike tvs jupiter</t>
  </si>
  <si>
    <t>chetak smart electric scooter</t>
  </si>
  <si>
    <t>blue activa 6g</t>
  </si>
  <si>
    <t>suzuki access 125 colours 2022</t>
  </si>
  <si>
    <t>tvs iqube launch date</t>
  </si>
  <si>
    <t>blue tvs jupiter</t>
  </si>
  <si>
    <t>cost of chetak electric scooter</t>
  </si>
  <si>
    <t>honda 6g activa</t>
  </si>
  <si>
    <t>suzuki access 125 modified</t>
  </si>
  <si>
    <t>tvs iqube new model</t>
  </si>
  <si>
    <t>jupiter bike color</t>
  </si>
  <si>
    <t>electric bajaj scooter</t>
  </si>
  <si>
    <t>scooty activa 6g price</t>
  </si>
  <si>
    <t>suzuki access 125 special edition on road price</t>
  </si>
  <si>
    <t>book tvs iqube</t>
  </si>
  <si>
    <t>jupiter top model</t>
  </si>
  <si>
    <t>electric chetak review</t>
  </si>
  <si>
    <t>6g scooty</t>
  </si>
  <si>
    <t>access top model</t>
  </si>
  <si>
    <t>booking tvs iqube</t>
  </si>
  <si>
    <t>jupiter zx disc</t>
  </si>
  <si>
    <t>bajaj chetak electric scooter engine cc</t>
  </si>
  <si>
    <t>activa 6g deluxe on road price</t>
  </si>
  <si>
    <t>new access suzuki</t>
  </si>
  <si>
    <t>iqube cost</t>
  </si>
  <si>
    <t>tvs jupiter 2020</t>
  </si>
  <si>
    <t>bajaj chetak electric scooter specifications and price</t>
  </si>
  <si>
    <t>activa 6g digital meter</t>
  </si>
  <si>
    <t>suzuki scooty on road price</t>
  </si>
  <si>
    <t>iqube electric scooter showroom near me</t>
  </si>
  <si>
    <t>tvs jupiter blue colour</t>
  </si>
  <si>
    <t>bajaj electric scooter online booking</t>
  </si>
  <si>
    <t>activa 6g ex showroom price</t>
  </si>
  <si>
    <t>access 125 latest model</t>
  </si>
  <si>
    <t>iqube st booking</t>
  </si>
  <si>
    <t>tvs jupiter motorcycle</t>
  </si>
  <si>
    <t>bajaj electric vehicle showroom</t>
  </si>
  <si>
    <t>activa 6g grey</t>
  </si>
  <si>
    <t>access 125 scooter</t>
  </si>
  <si>
    <t>price of tvs iqube electric scooter</t>
  </si>
  <si>
    <t>tvs jupiter new model 2022</t>
  </si>
  <si>
    <t>bajaj two wheeler electric scooter</t>
  </si>
  <si>
    <t>activa 6g grey colour price</t>
  </si>
  <si>
    <t>suzuki access 125 black colour</t>
  </si>
  <si>
    <t>tvs electric activa</t>
  </si>
  <si>
    <t>tvs jupiter review</t>
  </si>
  <si>
    <t>book bajaj chetak electric online</t>
  </si>
  <si>
    <t>activa 6g matte grey</t>
  </si>
  <si>
    <t>suzuki access 125 new model 2022</t>
  </si>
  <si>
    <t>tvs electric iqube price</t>
  </si>
  <si>
    <t>tvs jupiter zx colours 2022</t>
  </si>
  <si>
    <t>buy bajaj chetak electric scooter</t>
  </si>
  <si>
    <t>activa 6g premium colour</t>
  </si>
  <si>
    <t>access 125 brown colour</t>
  </si>
  <si>
    <t>tvs i qube scooter</t>
  </si>
  <si>
    <t>tvs jupiter zx disc price</t>
  </si>
  <si>
    <t>chetak electric black</t>
  </si>
  <si>
    <t>activa 6g premium colours</t>
  </si>
  <si>
    <t>access 125 colours new model</t>
  </si>
  <si>
    <t>tvs iqube electric showroom near me</t>
  </si>
  <si>
    <t>jupiter 125 blue colour</t>
  </si>
  <si>
    <t>chetak electric scooter launch date</t>
  </si>
  <si>
    <t>activa 6g price black colour</t>
  </si>
  <si>
    <t>access 125 details</t>
  </si>
  <si>
    <t>tvs iqube price on road</t>
  </si>
  <si>
    <t>tvs 125 jupiter</t>
  </si>
  <si>
    <t>chetak new electric scooter</t>
  </si>
  <si>
    <t>activa 6g road price</t>
  </si>
  <si>
    <t>access 125 drum</t>
  </si>
  <si>
    <t>tvs iqube scooter</t>
  </si>
  <si>
    <t>2nd hand tvs jupiter</t>
  </si>
  <si>
    <t>electric scooter chetak specifications</t>
  </si>
  <si>
    <t>activa 6g scooty price</t>
  </si>
  <si>
    <t>access 125 review</t>
  </si>
  <si>
    <t>tvs iqube test price</t>
  </si>
  <si>
    <t>jupiter all colour</t>
  </si>
  <si>
    <t>electric scooter of bajaj</t>
  </si>
  <si>
    <t>activa 6g white colour price</t>
  </si>
  <si>
    <t>access 125 special edition colors</t>
  </si>
  <si>
    <t>tvsmotor iqube</t>
  </si>
  <si>
    <t>jupiter base model</t>
  </si>
  <si>
    <t>electric scooter price chetak</t>
  </si>
  <si>
    <t>activa deluxe colour</t>
  </si>
  <si>
    <t>access 125 specs</t>
  </si>
  <si>
    <t>book iqube</t>
  </si>
  <si>
    <t>jupiter black colour</t>
  </si>
  <si>
    <t>new bajaj electric scooter</t>
  </si>
  <si>
    <t>activa deluxe colours</t>
  </si>
  <si>
    <t>all colours of suzuki access 125</t>
  </si>
  <si>
    <t>electric scooter tvs iqube</t>
  </si>
  <si>
    <t>jupiter new model 2021</t>
  </si>
  <si>
    <t>new bajaj electric scooter price</t>
  </si>
  <si>
    <t>colour of activa 6g</t>
  </si>
  <si>
    <t>black suzuki access 125</t>
  </si>
  <si>
    <t>iqube booking status</t>
  </si>
  <si>
    <t>jupiter new model price</t>
  </si>
  <si>
    <t>about bajaj chetak electric scooter</t>
  </si>
  <si>
    <t>cost of activa 6g</t>
  </si>
  <si>
    <t>greenish blue access 125</t>
  </si>
  <si>
    <t>iqube online booking</t>
  </si>
  <si>
    <t>jupiter new scooter</t>
  </si>
  <si>
    <t>bajaj auto chetak electric scooter price</t>
  </si>
  <si>
    <t>grey activa 6g</t>
  </si>
  <si>
    <t>new suzuki access 125 price</t>
  </si>
  <si>
    <t>tvs iqube charging cost</t>
  </si>
  <si>
    <t>jupiter tvs second hand</t>
  </si>
  <si>
    <t>bajaj auto electric scooter price</t>
  </si>
  <si>
    <t>honda 6g scooty</t>
  </si>
  <si>
    <t>special edition suzuki access 125</t>
  </si>
  <si>
    <t>tvs iqube electric bike price</t>
  </si>
  <si>
    <t>jupiter vehicle</t>
  </si>
  <si>
    <t>bajaj chetak electric charging unit</t>
  </si>
  <si>
    <t>honda activa 6g black colour</t>
  </si>
  <si>
    <t>suzuki access 125 all colors</t>
  </si>
  <si>
    <t>tvs iqube ev</t>
  </si>
  <si>
    <t>tvs jupiter latest model</t>
  </si>
  <si>
    <t>bajaj chetak electric scooter battery</t>
  </si>
  <si>
    <t>honda activa 6g colors</t>
  </si>
  <si>
    <t>suzuki access 125 blue color</t>
  </si>
  <si>
    <t>tvs iqube models</t>
  </si>
  <si>
    <t>tvs jupiter standard</t>
  </si>
  <si>
    <t>bajaj chetak electric scooter buy online</t>
  </si>
  <si>
    <t>honda activa 6g showroom near me</t>
  </si>
  <si>
    <t>suzuki access 125 blue colour</t>
  </si>
  <si>
    <t>tvs iqube rate</t>
  </si>
  <si>
    <t>tvs jupiter tyre</t>
  </si>
  <si>
    <t>bajaj chetak electric scooter cc</t>
  </si>
  <si>
    <t>honda activa on road</t>
  </si>
  <si>
    <t>suzuki access 125 details</t>
  </si>
  <si>
    <t>tvs iqube st colours</t>
  </si>
  <si>
    <t>tvs jupiter used</t>
  </si>
  <si>
    <t>bajaj chetak electric scooter contact number</t>
  </si>
  <si>
    <t>scooty 6g</t>
  </si>
  <si>
    <t>suzuki access 125 model</t>
  </si>
  <si>
    <t>tvs iqube st price on road</t>
  </si>
  <si>
    <t>tvs jupiter white</t>
  </si>
  <si>
    <t>bajaj chetak electric scooter customer care number</t>
  </si>
  <si>
    <t>activa 6g bike</t>
  </si>
  <si>
    <t>suzuki access 125 specs</t>
  </si>
  <si>
    <t>tvs motor com iqube</t>
  </si>
  <si>
    <t>tvs jupiter white colour</t>
  </si>
  <si>
    <t>bajaj chetak electric scooter review in hindi</t>
  </si>
  <si>
    <t>activa 6g brown colour</t>
  </si>
  <si>
    <t>suzuki access 125 top model</t>
  </si>
  <si>
    <t>tvsmotor com iqube</t>
  </si>
  <si>
    <t>jupiter 125 disc</t>
  </si>
  <si>
    <t>bajaj chetak electric subsidy</t>
  </si>
  <si>
    <t>activa 6g honda</t>
  </si>
  <si>
    <t>suzuki access 125 weight in kg</t>
  </si>
  <si>
    <t>electric tvs iqube</t>
  </si>
  <si>
    <t>jupiter 125 mileage per liter</t>
  </si>
  <si>
    <t>bajaj chetak new electric scooter</t>
  </si>
  <si>
    <t>activa 6g images colours</t>
  </si>
  <si>
    <t>access new model 2022</t>
  </si>
  <si>
    <t>jupiter iqube</t>
  </si>
  <si>
    <t>red jupiter tvs</t>
  </si>
  <si>
    <t>bajaj chetak new electric scooter price</t>
  </si>
  <si>
    <t>activa 6g meter</t>
  </si>
  <si>
    <t>axis suzuki</t>
  </si>
  <si>
    <t>tvs electric iqube</t>
  </si>
  <si>
    <t>tvs jupiter 2023</t>
  </si>
  <si>
    <t>bajaj electric chetak scooter</t>
  </si>
  <si>
    <t>activa 6g price colour</t>
  </si>
  <si>
    <t>suzuki access images</t>
  </si>
  <si>
    <t>tvs iqube booking price</t>
  </si>
  <si>
    <t>tvs jupiter all colors</t>
  </si>
  <si>
    <t>bajaj electric scooter launch date</t>
  </si>
  <si>
    <t>activa 6g red</t>
  </si>
  <si>
    <t>suzuki access model</t>
  </si>
  <si>
    <t>tvs iqube colours price</t>
  </si>
  <si>
    <t>tvs jupiter new model 2023</t>
  </si>
  <si>
    <t>bajaj electric scooter rate</t>
  </si>
  <si>
    <t>activa 6g special edition price</t>
  </si>
  <si>
    <t>suzuki access special edition</t>
  </si>
  <si>
    <t>tvs iqube details</t>
  </si>
  <si>
    <t>tvs jupiter red colour</t>
  </si>
  <si>
    <t>bajaj electric scooter website</t>
  </si>
  <si>
    <t>activa colour 6g</t>
  </si>
  <si>
    <t>access 125 bluetooth price</t>
  </si>
  <si>
    <t>tvs iqube ev price</t>
  </si>
  <si>
    <t>tvs jupiter showroom</t>
  </si>
  <si>
    <t>bajaj ki electric scooter</t>
  </si>
  <si>
    <t>activa price 6g</t>
  </si>
  <si>
    <t>access 125 colours 2021</t>
  </si>
  <si>
    <t>tvs iqube new model 2022</t>
  </si>
  <si>
    <t>tvs jupiter top model</t>
  </si>
  <si>
    <t>battery bajaj electric scooter</t>
  </si>
  <si>
    <t>honda activa 6g colors images</t>
  </si>
  <si>
    <t>access 125 colours 2022 price</t>
  </si>
  <si>
    <t>tvs iqube scooter price</t>
  </si>
  <si>
    <t>tvs jupiter zx ex showroom price</t>
  </si>
  <si>
    <t>book bajaj chetak electric</t>
  </si>
  <si>
    <t>honda activa 6g grey colour</t>
  </si>
  <si>
    <t>access 125 features</t>
  </si>
  <si>
    <t>tvs jupiter electric price</t>
  </si>
  <si>
    <t>jupiter 125 colour</t>
  </si>
  <si>
    <t>book chetak electric scooter</t>
  </si>
  <si>
    <t>honda activa 6g limited edition</t>
  </si>
  <si>
    <t>access 125 model</t>
  </si>
  <si>
    <t>www tvsiqube</t>
  </si>
  <si>
    <t>tvs jupiter 125 blue colour</t>
  </si>
  <si>
    <t>chetak electric launch date</t>
  </si>
  <si>
    <t>honda activa 6g standard</t>
  </si>
  <si>
    <t>access 125 new model 2020</t>
  </si>
  <si>
    <t>electric scooter iqube price</t>
  </si>
  <si>
    <t>tvs jupiter 125cc</t>
  </si>
  <si>
    <t>chetak electric scooter black</t>
  </si>
  <si>
    <t>honda activa 6g white colour</t>
  </si>
  <si>
    <t>access 125 price black</t>
  </si>
  <si>
    <t>tvs iqube electric scooter battery price</t>
  </si>
  <si>
    <t>jupiter 2 wheeler price</t>
  </si>
  <si>
    <t>chetak electric scooter charging</t>
  </si>
  <si>
    <t>honda scooty activa 6g</t>
  </si>
  <si>
    <t>access 125 price new model</t>
  </si>
  <si>
    <t>iqube bike price</t>
  </si>
  <si>
    <t>jupiter all model</t>
  </si>
  <si>
    <t>chetak electric scooter online booking</t>
  </si>
  <si>
    <t>price activa 6g</t>
  </si>
  <si>
    <t>black access 125 price</t>
  </si>
  <si>
    <t>iqube tvs booking</t>
  </si>
  <si>
    <t>jupiter standard colors</t>
  </si>
  <si>
    <t>chetak scooter price electric</t>
  </si>
  <si>
    <t>price of honda activa 6g</t>
  </si>
  <si>
    <t>blue access 125</t>
  </si>
  <si>
    <t>iqube tvs on road price</t>
  </si>
  <si>
    <t>jupiter top model price</t>
  </si>
  <si>
    <t>electric bajaj chetak scooter</t>
  </si>
  <si>
    <t>activa 6g anniversary edition</t>
  </si>
  <si>
    <t>grey access 125</t>
  </si>
  <si>
    <t>new tvs iqube</t>
  </si>
  <si>
    <t>jupiter two wheeler price</t>
  </si>
  <si>
    <t>electric chetak specifications</t>
  </si>
  <si>
    <t>activa 6g cost</t>
  </si>
  <si>
    <t>ss 125 suzuki</t>
  </si>
  <si>
    <t>on road price of tvs iqube</t>
  </si>
  <si>
    <t>tvs jupiter 110 on road price</t>
  </si>
  <si>
    <t>electric scooter in bajaj</t>
  </si>
  <si>
    <t>activa 6g on road</t>
  </si>
  <si>
    <t>suzuki 125 scooter price</t>
  </si>
  <si>
    <t>tvs electric scooter iqube</t>
  </si>
  <si>
    <t>tvs jupiter all models</t>
  </si>
  <si>
    <t>new bajaj chetak electric scooter</t>
  </si>
  <si>
    <t>activa 6g price white colour</t>
  </si>
  <si>
    <t>suzuki 125 ss</t>
  </si>
  <si>
    <t>tvs iqube bike</t>
  </si>
  <si>
    <t>tvs jupiter base model</t>
  </si>
  <si>
    <t>new chetak electric</t>
  </si>
  <si>
    <t>activa 6g red colour price</t>
  </si>
  <si>
    <t>suzuki access 125 colours 2023</t>
  </si>
  <si>
    <t>tvs iqube electric scooter on road price</t>
  </si>
  <si>
    <t>tvs jupiter classic on road price</t>
  </si>
  <si>
    <t>new electric chetak</t>
  </si>
  <si>
    <t>activa 6g silver colour</t>
  </si>
  <si>
    <t>suzuki access 125 gray colour</t>
  </si>
  <si>
    <t>tvs iqube emi</t>
  </si>
  <si>
    <t>tvs jupiter grande edition</t>
  </si>
  <si>
    <t>price bajaj chetak electric scooter</t>
  </si>
  <si>
    <t>activa deluxe on road price</t>
  </si>
  <si>
    <t>suzuki access 125 grey</t>
  </si>
  <si>
    <t>tvs iqube km range</t>
  </si>
  <si>
    <t>tvs jupiter grande edition colours</t>
  </si>
  <si>
    <t>range of bajaj chetak electric scooter</t>
  </si>
  <si>
    <t>activa dlx on road price</t>
  </si>
  <si>
    <t>suzuki access 125 grey colour</t>
  </si>
  <si>
    <t>tvs iqube offers</t>
  </si>
  <si>
    <t>tvs jupiter grey</t>
  </si>
  <si>
    <t>rate of bajaj chetak electric scooter</t>
  </si>
  <si>
    <t>black activa 6g price</t>
  </si>
  <si>
    <t>suzuki access 125 ride connect</t>
  </si>
  <si>
    <t>tvs iqube online booking status</t>
  </si>
  <si>
    <t>tvs jupiter smart x connect</t>
  </si>
  <si>
    <t>review of bajaj chetak electric scooter</t>
  </si>
  <si>
    <t>honda 6g activa price</t>
  </si>
  <si>
    <t>suzuki access 125 scooter price</t>
  </si>
  <si>
    <t>tvs iqube st range</t>
  </si>
  <si>
    <t>125cc tvs jupiter price 2021</t>
  </si>
  <si>
    <t>subsidy on bajaj chetak electric scooter</t>
  </si>
  <si>
    <t>honda activa 6g blue colour</t>
  </si>
  <si>
    <t>access special edition</t>
  </si>
  <si>
    <t>tvs iqube top model</t>
  </si>
  <si>
    <t>jupiter 125 cc price</t>
  </si>
  <si>
    <t>upcoming bajaj electric scooter</t>
  </si>
  <si>
    <t>honda scooty 6g</t>
  </si>
  <si>
    <t>suzuki access new colour</t>
  </si>
  <si>
    <t>electric iqube</t>
  </si>
  <si>
    <t>jupiter 125 grey colour</t>
  </si>
  <si>
    <t>bajaj check electric</t>
  </si>
  <si>
    <t>on road price activa 6g</t>
  </si>
  <si>
    <t>suzuki access scooter price</t>
  </si>
  <si>
    <t>electric tvs iqube price</t>
  </si>
  <si>
    <t>jupiter 125 new model</t>
  </si>
  <si>
    <t>bajaj chetak electric battery</t>
  </si>
  <si>
    <t>scooty price activa 6g</t>
  </si>
  <si>
    <t>access 125 bike price</t>
  </si>
  <si>
    <t>hero iqube</t>
  </si>
  <si>
    <t>tvs jupiter 125 review</t>
  </si>
  <si>
    <t>bajaj chetak electric battery kwh</t>
  </si>
  <si>
    <t>white activa 6g</t>
  </si>
  <si>
    <t>access 125 meter price</t>
  </si>
  <si>
    <t>iqube booking online</t>
  </si>
  <si>
    <t>cc of tvs jupiter</t>
  </si>
  <si>
    <t>bajaj chetak electric official website</t>
  </si>
  <si>
    <t>6g honda activa</t>
  </si>
  <si>
    <t>access 125 modification accessories</t>
  </si>
  <si>
    <t>iqube charger price</t>
  </si>
  <si>
    <t>features of tvs jupiter</t>
  </si>
  <si>
    <t>bajaj chetak electric scooter 2022</t>
  </si>
  <si>
    <t>activa 110 deluxe</t>
  </si>
  <si>
    <t>access 125 price 2022</t>
  </si>
  <si>
    <t>iqube ev</t>
  </si>
  <si>
    <t>jupiter 110 colour</t>
  </si>
  <si>
    <t>bajaj chetak electric scooter buy</t>
  </si>
  <si>
    <t>activa 6g 2023 price</t>
  </si>
  <si>
    <t>access 125 red</t>
  </si>
  <si>
    <t>iqube new model</t>
  </si>
  <si>
    <t>jupiter 2018 model</t>
  </si>
  <si>
    <t>bajaj chetak electric scooter cost per km</t>
  </si>
  <si>
    <t>activa 6g gold colour</t>
  </si>
  <si>
    <t>access 125 red colour</t>
  </si>
  <si>
    <t>tvs electric bike iqube price</t>
  </si>
  <si>
    <t>jupiter base model price</t>
  </si>
  <si>
    <t>bajaj chetak electric scooter down payment</t>
  </si>
  <si>
    <t>activa 6g limited edition price</t>
  </si>
  <si>
    <t>access 125 ride connect edition</t>
  </si>
  <si>
    <t>tvs electric scooter iqube st price</t>
  </si>
  <si>
    <t>jupiter bike images</t>
  </si>
  <si>
    <t>bajaj chetak electric scooter features and price</t>
  </si>
  <si>
    <t>activa 6g premium edition colours</t>
  </si>
  <si>
    <t>access 125 se price</t>
  </si>
  <si>
    <t>tvs iqube all colours</t>
  </si>
  <si>
    <t>jupiter classic scooter</t>
  </si>
  <si>
    <t>bajaj chetak electric scooter information</t>
  </si>
  <si>
    <t>activa 6g premium price</t>
  </si>
  <si>
    <t>access 125 showroom</t>
  </si>
  <si>
    <t>tvs iqube availability</t>
  </si>
  <si>
    <t>jupiter new model 2020</t>
  </si>
  <si>
    <t>bajaj chetak electric scooter malayalam</t>
  </si>
  <si>
    <t>activa 6g price black</t>
  </si>
  <si>
    <t>access 125 showroom price</t>
  </si>
  <si>
    <t>tvs iqube booking near me</t>
  </si>
  <si>
    <t>new jupiter tvs price</t>
  </si>
  <si>
    <t>bajaj chetak electric scooter new model</t>
  </si>
  <si>
    <t>activa 6g price colors</t>
  </si>
  <si>
    <t>access 125 special edition price</t>
  </si>
  <si>
    <t>tvs iqube charging</t>
  </si>
  <si>
    <t>tvs jupiter 2023 model price</t>
  </si>
  <si>
    <t>bajaj chetak electric scooter price and specifications</t>
  </si>
  <si>
    <t>activa 6g yellow colour</t>
  </si>
  <si>
    <t>access 125 speedometer</t>
  </si>
  <si>
    <t>tvs iqube electric on road price</t>
  </si>
  <si>
    <t>tvs jupiter bike price</t>
  </si>
  <si>
    <t>bajaj chetak electric scooter price in up</t>
  </si>
  <si>
    <t>activa scooty 6g price</t>
  </si>
  <si>
    <t>access125 2022</t>
  </si>
  <si>
    <t>tvs iqube electric scooter booking</t>
  </si>
  <si>
    <t>tvs jupiter bike rate</t>
  </si>
  <si>
    <t>bajaj chetak electric scooter review in telugu</t>
  </si>
  <si>
    <t>honda activa 6g deluxe price</t>
  </si>
  <si>
    <t>features of suzuki access 125</t>
  </si>
  <si>
    <t>tvs iqube electric scooter features</t>
  </si>
  <si>
    <t>tvs jupiter colors 2020</t>
  </si>
  <si>
    <t>bajaj chetak electric scooter sales</t>
  </si>
  <si>
    <t>honda activa 6g red colour</t>
  </si>
  <si>
    <t>hero access 125</t>
  </si>
  <si>
    <t>tvs iqube motor</t>
  </si>
  <si>
    <t>tvs jupiter grande price</t>
  </si>
  <si>
    <t>bajaj chetak electric scooter showroom in pcmc</t>
  </si>
  <si>
    <t>honda scooty colour</t>
  </si>
  <si>
    <t>mileage suzuki access 125 price</t>
  </si>
  <si>
    <t>tvs iqube spare parts price list</t>
  </si>
  <si>
    <t>tvs jupiter model version</t>
  </si>
  <si>
    <t>bajaj chetak electric scooter website</t>
  </si>
  <si>
    <t>on road activa 6g price</t>
  </si>
  <si>
    <t>red access 125</t>
  </si>
  <si>
    <t>tvs iqube top model price</t>
  </si>
  <si>
    <t>tvs jupiter new model 2021</t>
  </si>
  <si>
    <t>bajaj chetak electric website</t>
  </si>
  <si>
    <t>red activa 6g</t>
  </si>
  <si>
    <t>suzuki 125 scooty price</t>
  </si>
  <si>
    <t>tvs iqube variants</t>
  </si>
  <si>
    <t>tvs jupiter offers</t>
  </si>
  <si>
    <t>bajaj chetak ev electric scooter price</t>
  </si>
  <si>
    <t>scooty 6g price</t>
  </si>
  <si>
    <t>suzuki access 125 bike price</t>
  </si>
  <si>
    <t>tvs iqube variants and price</t>
  </si>
  <si>
    <t>tvs jupiter zx disc on road price</t>
  </si>
  <si>
    <t>bajaj electric scooter 2022</t>
  </si>
  <si>
    <t>6g activa honda</t>
  </si>
  <si>
    <t>suzuki access 125 bluetooth colours</t>
  </si>
  <si>
    <t>tvs scooty iqube</t>
  </si>
  <si>
    <t>125cc tvs jupiter price on road</t>
  </si>
  <si>
    <t>bajaj electric scooter battery</t>
  </si>
  <si>
    <t>6g activa on road price</t>
  </si>
  <si>
    <t>suzuki access 125 mileage and price</t>
  </si>
  <si>
    <t>electric bike iqube</t>
  </si>
  <si>
    <t>jupiter 125 blue</t>
  </si>
  <si>
    <t>bajaj electric scooter charging</t>
  </si>
  <si>
    <t>activa 6g 20th anniversary edition</t>
  </si>
  <si>
    <t>suzuki access 125 mileage price</t>
  </si>
  <si>
    <t>honda iqube</t>
  </si>
  <si>
    <t>jupiter 125 colors price</t>
  </si>
  <si>
    <t>bajaj electric scooter chetak specifications</t>
  </si>
  <si>
    <t>activa 6g black colour images</t>
  </si>
  <si>
    <t>suzuki access 125 near me</t>
  </si>
  <si>
    <t>iqube ev price</t>
  </si>
  <si>
    <t>jupiter 125 review</t>
  </si>
  <si>
    <t>bajaj electric scooter cost</t>
  </si>
  <si>
    <t>activa 6g black matte</t>
  </si>
  <si>
    <t>suzuki access 125 se price</t>
  </si>
  <si>
    <t>iqube images</t>
  </si>
  <si>
    <t>tvs jupiter 125 new model 2022 price</t>
  </si>
  <si>
    <t>bajaj electric scooter new</t>
  </si>
  <si>
    <t>activa 6g blue colour price</t>
  </si>
  <si>
    <t>suzuki access 125 silver</t>
  </si>
  <si>
    <t>iqube price on road</t>
  </si>
  <si>
    <t>classic tvs jupiter</t>
  </si>
  <si>
    <t>bajaj electric scooter new model</t>
  </si>
  <si>
    <t>activa 6g cng price</t>
  </si>
  <si>
    <t>suzuki access 125 silver color</t>
  </si>
  <si>
    <t>iqube price tvs electric scooter</t>
  </si>
  <si>
    <t>jupiter 2017 model price</t>
  </si>
  <si>
    <t>bajaj electric scooter official website</t>
  </si>
  <si>
    <t>activa 6g colours all</t>
  </si>
  <si>
    <t>suzuki access 125 special edition price</t>
  </si>
  <si>
    <t>iqube tvs showroom near me</t>
  </si>
  <si>
    <t>jupiter 2019 model price</t>
  </si>
  <si>
    <t>bajaj electric scooter upcoming</t>
  </si>
  <si>
    <t>activa 6g deluxe black colour</t>
  </si>
  <si>
    <t>suzuki access 125 speedometer price</t>
  </si>
  <si>
    <t>tvs activa electric</t>
  </si>
  <si>
    <t>jupiter bike on road price</t>
  </si>
  <si>
    <t>bajaj scooter chetak electric</t>
  </si>
  <si>
    <t>activa 6g digital speedometer</t>
  </si>
  <si>
    <t>suzuki access 125 white</t>
  </si>
  <si>
    <t>tvs electric activa price</t>
  </si>
  <si>
    <t>jupiter engine cc</t>
  </si>
  <si>
    <t>bajaj scooter electric booking</t>
  </si>
  <si>
    <t>activa 6g gold edition</t>
  </si>
  <si>
    <t>suzuki access bike price</t>
  </si>
  <si>
    <t>tvs ev iqube</t>
  </si>
  <si>
    <t>jupiter ex showroom price</t>
  </si>
  <si>
    <t>bajaj scooter electric scooter</t>
  </si>
  <si>
    <t>activa 6g mat</t>
  </si>
  <si>
    <t>suzuki access top model</t>
  </si>
  <si>
    <t>tvs i qube st price</t>
  </si>
  <si>
    <t>jupiter gadi price</t>
  </si>
  <si>
    <t>bajaj scooter price electric</t>
  </si>
  <si>
    <t>activa 6g matte axis grey metallic</t>
  </si>
  <si>
    <t>access 125 disc</t>
  </si>
  <si>
    <t>tvs iqube 2022 price</t>
  </si>
  <si>
    <t>jupiter showroom price</t>
  </si>
  <si>
    <t>bajaj super electric scooter</t>
  </si>
  <si>
    <t>activa 6g metallic grey</t>
  </si>
  <si>
    <t>access 125 disc brake price</t>
  </si>
  <si>
    <t>tvs iqube base model</t>
  </si>
  <si>
    <t>jupiter zx drum</t>
  </si>
  <si>
    <t>bajaj urbanite chetak electric scooter price</t>
  </si>
  <si>
    <t>activa 6g offer</t>
  </si>
  <si>
    <t>access 125 emi</t>
  </si>
  <si>
    <t>tvs iqube base model price</t>
  </si>
  <si>
    <t>jupiter zx starlight blue</t>
  </si>
  <si>
    <t>battery price of bajaj electric scooter</t>
  </si>
  <si>
    <t>activa 6g pics</t>
  </si>
  <si>
    <t>access 125 meter</t>
  </si>
  <si>
    <t>tvs iqube basic model</t>
  </si>
  <si>
    <t>second hand tvs jupiter price</t>
  </si>
  <si>
    <t>book bajaj electric scooter</t>
  </si>
  <si>
    <t>activa 6g premium edition price</t>
  </si>
  <si>
    <t>access 125 mirror price</t>
  </si>
  <si>
    <t>tvs iqube cost per km</t>
  </si>
  <si>
    <t>tvs jupiter 2021</t>
  </si>
  <si>
    <t>book chetak electric</t>
  </si>
  <si>
    <t>activa 6g price in</t>
  </si>
  <si>
    <t>access 125 new model 2020 price</t>
  </si>
  <si>
    <t>tvs iqube electric scooter range</t>
  </si>
  <si>
    <t>tvs jupiter 2022</t>
  </si>
  <si>
    <t>booking of chetak electric scooter</t>
  </si>
  <si>
    <t>activa 6g price on road price</t>
  </si>
  <si>
    <t>access 125 new model 2022 price</t>
  </si>
  <si>
    <t>tvs iqube mg motors</t>
  </si>
  <si>
    <t>tvs jupiter average per liter</t>
  </si>
  <si>
    <t>buy bajaj electric scooter</t>
  </si>
  <si>
    <t>activa 6g special edition black</t>
  </si>
  <si>
    <t>access 125 new model colours</t>
  </si>
  <si>
    <t>tvs iqube motor price</t>
  </si>
  <si>
    <t>tvs jupiter brown</t>
  </si>
  <si>
    <t>buy chetak electric</t>
  </si>
  <si>
    <t>activa 6gb</t>
  </si>
  <si>
    <t>access 125 price colors</t>
  </si>
  <si>
    <t>tvs iqube official website</t>
  </si>
  <si>
    <t>tvs jupiter brown colour</t>
  </si>
  <si>
    <t>chetak electric bajaj</t>
  </si>
  <si>
    <t>activa colors 6g</t>
  </si>
  <si>
    <t>access 125 price colour</t>
  </si>
  <si>
    <t>tvs iqube s accessories</t>
  </si>
  <si>
    <t>tvs jupiter classic price on road</t>
  </si>
  <si>
    <t>chetak electric battery</t>
  </si>
  <si>
    <t>honda activa 6g black</t>
  </si>
  <si>
    <t>access 125 price top model</t>
  </si>
  <si>
    <t>tvs iqube s range</t>
  </si>
  <si>
    <t>tvs jupiter colors 2021</t>
  </si>
  <si>
    <t>chetak electric cost</t>
  </si>
  <si>
    <t>honda activa 6g cc</t>
  </si>
  <si>
    <t>access 125 top model colours</t>
  </si>
  <si>
    <t>tvs iqube st booking open date</t>
  </si>
  <si>
    <t>tvs jupiter green colour</t>
  </si>
  <si>
    <t>chetak electric review 2022</t>
  </si>
  <si>
    <t>honda activa 6g colours price</t>
  </si>
  <si>
    <t>access 125 white colour price</t>
  </si>
  <si>
    <t>tvs iqube st booking start date</t>
  </si>
  <si>
    <t>tvs jupiter mileage and price</t>
  </si>
  <si>
    <t>chetak electric scooter battery</t>
  </si>
  <si>
    <t>honda activa 6g photo</t>
  </si>
  <si>
    <t>review of suzuki access 125</t>
  </si>
  <si>
    <t>tvs iqube st electric scooter price</t>
  </si>
  <si>
    <t>tvs jupiter mileage price</t>
  </si>
  <si>
    <t>chetak electric scooter cc</t>
  </si>
  <si>
    <t>honda activa 6g rate</t>
  </si>
  <si>
    <t>special edition access 125 colours</t>
  </si>
  <si>
    <t>tvs iqube st showroom near me</t>
  </si>
  <si>
    <t>tvs jupiter new model 2020 price</t>
  </si>
  <si>
    <t>chetak electric scooter cost</t>
  </si>
  <si>
    <t>honda activa 6g scooty</t>
  </si>
  <si>
    <t>suzuki access 125 bluetooth price</t>
  </si>
  <si>
    <t>tvs iqube website</t>
  </si>
  <si>
    <t>tvs jupiter standard colors</t>
  </si>
  <si>
    <t>chetak electric scooter website</t>
  </si>
  <si>
    <t>honda scooty 6g price</t>
  </si>
  <si>
    <t>suzuki access 125 greenish blue</t>
  </si>
  <si>
    <t>tvs iqube white</t>
  </si>
  <si>
    <t>tvs jupiter zx colours 2019</t>
  </si>
  <si>
    <t>electric scooter by bajaj</t>
  </si>
  <si>
    <t>matte black activa 6g</t>
  </si>
  <si>
    <t>suzuki access 125 latest model</t>
  </si>
  <si>
    <t>electric activa tvs</t>
  </si>
  <si>
    <t>jupiter 125 all colour</t>
  </si>
  <si>
    <t>electric scooter chetak bajaj</t>
  </si>
  <si>
    <t>pearl siren blue activa 6g</t>
  </si>
  <si>
    <t>suzuki access 125 mileage 2022</t>
  </si>
  <si>
    <t>electric bike tvs iqube</t>
  </si>
  <si>
    <t>jupiter 125 all colours</t>
  </si>
  <si>
    <t>electric scooter from bajaj</t>
  </si>
  <si>
    <t>activa 6g 2022</t>
  </si>
  <si>
    <t>suzuki access 125 showroom</t>
  </si>
  <si>
    <t>electric scooter tvs iqube st</t>
  </si>
  <si>
    <t>jupiter 125 black colour</t>
  </si>
  <si>
    <t>new bajaj chetak electric</t>
  </si>
  <si>
    <t>activa 6g bike price</t>
  </si>
  <si>
    <t>access gadi price</t>
  </si>
  <si>
    <t>iqube models</t>
  </si>
  <si>
    <t>jupiter 125 cc colour</t>
  </si>
  <si>
    <t>new bajaj chetak electric price</t>
  </si>
  <si>
    <t>activa 6g colours 2021 price</t>
  </si>
  <si>
    <t>access scooty colors</t>
  </si>
  <si>
    <t>iqube showroom</t>
  </si>
  <si>
    <t>new jupiter 125 price</t>
  </si>
  <si>
    <t>new bajaj chetak electric scooter 2022</t>
  </si>
  <si>
    <t>activa 6g how much cc</t>
  </si>
  <si>
    <t>access scooty new model</t>
  </si>
  <si>
    <t>iqube st booking open date</t>
  </si>
  <si>
    <t>tvs jupiter 125 cc price</t>
  </si>
  <si>
    <t>new bajaj chetak electric scooter price</t>
  </si>
  <si>
    <t>activa 6g premium on road price</t>
  </si>
  <si>
    <t>scooty suzuki access price</t>
  </si>
  <si>
    <t>iqube test price</t>
  </si>
  <si>
    <t>tvs jupiter 125cc on road price</t>
  </si>
  <si>
    <t>new chetak electric scooter</t>
  </si>
  <si>
    <t>activa 6g price average</t>
  </si>
  <si>
    <t>suzuki access near me</t>
  </si>
  <si>
    <t>iqube tvs price on road</t>
  </si>
  <si>
    <t>buy tvs jupiter online</t>
  </si>
  <si>
    <t>new electric scooter chetak</t>
  </si>
  <si>
    <t>activa 6g price bhuj</t>
  </si>
  <si>
    <t>suzuki access review</t>
  </si>
  <si>
    <t>iqube vehicle</t>
  </si>
  <si>
    <t>jupiter 110 on road price</t>
  </si>
  <si>
    <t>price of bajaj electric chetak scooter</t>
  </si>
  <si>
    <t>activa 6g price grey colour</t>
  </si>
  <si>
    <t>access 125 black price</t>
  </si>
  <si>
    <t>new tvs iqube 2022</t>
  </si>
  <si>
    <t>jupiter 2016 model</t>
  </si>
  <si>
    <t>price of chetak electric</t>
  </si>
  <si>
    <t>colour activa 6g</t>
  </si>
  <si>
    <t>access 125 bluetooth edition price</t>
  </si>
  <si>
    <t>price of iqube electric scooter</t>
  </si>
  <si>
    <t>jupiter 2020 model price</t>
  </si>
  <si>
    <t>price of electric chetak</t>
  </si>
  <si>
    <t>colour in activa 6g</t>
  </si>
  <si>
    <t>access 125 colours price</t>
  </si>
  <si>
    <t>price of tvs iqube st</t>
  </si>
  <si>
    <t>jupiter black colour price</t>
  </si>
  <si>
    <t>review of chetak electric scooter</t>
  </si>
  <si>
    <t>ex showroom price of activa 6g</t>
  </si>
  <si>
    <t>access 125 disc alloy bluetooth</t>
  </si>
  <si>
    <t>tvs 1 qube</t>
  </si>
  <si>
    <t>jupiter cc engine</t>
  </si>
  <si>
    <t>specifications of bajaj chetak electric scooter</t>
  </si>
  <si>
    <t>honda activa 6g deluxe colors</t>
  </si>
  <si>
    <t>access 125 drum color</t>
  </si>
  <si>
    <t>tvs activa electric price</t>
  </si>
  <si>
    <t>jupiter cost</t>
  </si>
  <si>
    <t>upcoming bajaj chetak electric scooter</t>
  </si>
  <si>
    <t>honda activa 6g offer</t>
  </si>
  <si>
    <t>access 125 drum price</t>
  </si>
  <si>
    <t>tvs electric iqube st price</t>
  </si>
  <si>
    <t>jupiter starlight blue</t>
  </si>
  <si>
    <t>www bajaj electric scooter</t>
  </si>
  <si>
    <t>honda activa deluxe price</t>
  </si>
  <si>
    <t>access 125 grey colour price</t>
  </si>
  <si>
    <t>tvs iqube 2023</t>
  </si>
  <si>
    <t>jupiter tvs new model price</t>
  </si>
  <si>
    <t>honda activa dlx price</t>
  </si>
  <si>
    <t>access 125 mileage 2022</t>
  </si>
  <si>
    <t>tvs iqube accessories price list</t>
  </si>
  <si>
    <t>showroom price of tvs jupiter</t>
  </si>
  <si>
    <t>on road price of honda activa 6g</t>
  </si>
  <si>
    <t>access 125 mileage and price</t>
  </si>
  <si>
    <t>tvs iqube all models</t>
  </si>
  <si>
    <t>tvs jupiter 2016 model price</t>
  </si>
  <si>
    <t>price honda activa 6g</t>
  </si>
  <si>
    <t>access 125 mileage price</t>
  </si>
  <si>
    <t>tvs iqube colours 2022</t>
  </si>
  <si>
    <t>tvs jupiter 2019 model price</t>
  </si>
  <si>
    <t>activa 110 on road price</t>
  </si>
  <si>
    <t>access 125 new model 2021 price</t>
  </si>
  <si>
    <t>tvs iqube driving range</t>
  </si>
  <si>
    <t>tvs jupiter cc engine</t>
  </si>
  <si>
    <t>activa 6g 110</t>
  </si>
  <si>
    <t>access 125 price 2020</t>
  </si>
  <si>
    <t>tvs iqube electric colours</t>
  </si>
  <si>
    <t>tvs jupiter classic edition on road price</t>
  </si>
  <si>
    <t>activa 6g 2020</t>
  </si>
  <si>
    <t>access 125 price bhuj</t>
  </si>
  <si>
    <t>tvs iqube electric scooter near me</t>
  </si>
  <si>
    <t>tvs jupiter colors 2022</t>
  </si>
  <si>
    <t>activa 6g 2021</t>
  </si>
  <si>
    <t>access 125 price mileage</t>
  </si>
  <si>
    <t>tvs iqube engine cc</t>
  </si>
  <si>
    <t>tvs jupiter cover</t>
  </si>
  <si>
    <t>activa 6g 2023</t>
  </si>
  <si>
    <t>suzuki access 125 accessories price list</t>
  </si>
  <si>
    <t>tvs iqube ev showroom near me</t>
  </si>
  <si>
    <t>tvs jupiter digital meter price</t>
  </si>
  <si>
    <t>activa 6g all colors</t>
  </si>
  <si>
    <t>suzuki access 125 blue</t>
  </si>
  <si>
    <t>tvs iqube fast charging</t>
  </si>
  <si>
    <t>tvs jupiter near me</t>
  </si>
  <si>
    <t>activa 6g back side</t>
  </si>
  <si>
    <t>suzuki access 125 colours 2021</t>
  </si>
  <si>
    <t>tvs iqube latest model</t>
  </si>
  <si>
    <t>tvs jupiter online booking</t>
  </si>
  <si>
    <t>activa 6g black price</t>
  </si>
  <si>
    <t>suzuki access 125 drum brake</t>
  </si>
  <si>
    <t>tvs iqube launch</t>
  </si>
  <si>
    <t>tvs jupiter online purchase</t>
  </si>
  <si>
    <t>activa 6g colours black</t>
  </si>
  <si>
    <t>suzuki access 125 mileage 2021</t>
  </si>
  <si>
    <t>tvs iqube maintenance cost</t>
  </si>
  <si>
    <t>tvs jupiter red colour price</t>
  </si>
  <si>
    <t>activa 6g deluxe grey colour</t>
  </si>
  <si>
    <t>suzuki access 125 mirror price</t>
  </si>
  <si>
    <t>tvs iqube om sai autowheels llp</t>
  </si>
  <si>
    <t>tvs jupiter side panel price</t>
  </si>
  <si>
    <t>activa 6g deluxe images</t>
  </si>
  <si>
    <t>suzuki access 125 red colour</t>
  </si>
  <si>
    <t>tvs iqube pore's auto</t>
  </si>
  <si>
    <t>jupiter 125 colours 2022</t>
  </si>
  <si>
    <t>activa 6g digital meter price</t>
  </si>
  <si>
    <t>suzuki access 125 suzuki bikes</t>
  </si>
  <si>
    <t>tvs iqube real range</t>
  </si>
  <si>
    <t>jupiter 125 disc colors</t>
  </si>
  <si>
    <t>activa 6g hd images</t>
  </si>
  <si>
    <t>suzuki scooter access 125 price</t>
  </si>
  <si>
    <t>tvs iqube release date</t>
  </si>
  <si>
    <t>jupiter 125 disc colours</t>
  </si>
  <si>
    <t>activa 6g mat black</t>
  </si>
  <si>
    <t>suzuki access all colour</t>
  </si>
  <si>
    <t>tvs iqube s images</t>
  </si>
  <si>
    <t>jupiter 125 new model 2021</t>
  </si>
  <si>
    <t>activa 6g matte black price</t>
  </si>
  <si>
    <t>suzuki access average</t>
  </si>
  <si>
    <t>tvs iqube sd motors</t>
  </si>
  <si>
    <t>jupiter 125cc colour</t>
  </si>
  <si>
    <t>activa 6g matte colour</t>
  </si>
  <si>
    <t>suzuki access latest model</t>
  </si>
  <si>
    <t>tvs iqube smart electric scooter price</t>
  </si>
  <si>
    <t>price of jupiter 125</t>
  </si>
  <si>
    <t>activa 6g online booking</t>
  </si>
  <si>
    <t>access 125 disc brake</t>
  </si>
  <si>
    <t>tvs iqube st electric scooter</t>
  </si>
  <si>
    <t>price tvs jupiter 125</t>
  </si>
  <si>
    <t>activa 6g price 2021</t>
  </si>
  <si>
    <t>access 125 headlight price</t>
  </si>
  <si>
    <t>tvs iqube st online booking</t>
  </si>
  <si>
    <t>tvs 125 jupiter price</t>
  </si>
  <si>
    <t>activa 6g price 2022</t>
  </si>
  <si>
    <t>access 125 latest</t>
  </si>
  <si>
    <t>tvs iqube twitter</t>
  </si>
  <si>
    <t>tvs jupiter 125 disc</t>
  </si>
  <si>
    <t>activa 6g price and colour</t>
  </si>
  <si>
    <t>access 125 maroon colour</t>
  </si>
  <si>
    <t>tvs scooty iqube price</t>
  </si>
  <si>
    <t>tvs jupiter 125 white colour</t>
  </si>
  <si>
    <t>activa 6g scooter</t>
  </si>
  <si>
    <t>access 125 new model mileage</t>
  </si>
  <si>
    <t>tvs st iqube</t>
  </si>
  <si>
    <t>exchange offer tvs jupiter</t>
  </si>
  <si>
    <t>activa 6g special edition colours</t>
  </si>
  <si>
    <t>access 125 ride connect edition price</t>
  </si>
  <si>
    <t>iqube 2022</t>
  </si>
  <si>
    <t>jupiter 110 zx</t>
  </si>
  <si>
    <t>activa special edition 6g</t>
  </si>
  <si>
    <t>access 125 suzuki scooty</t>
  </si>
  <si>
    <t>iqube electric bike showroom near me</t>
  </si>
  <si>
    <t>jupiter 2015 model</t>
  </si>
  <si>
    <t>buy activa 6g</t>
  </si>
  <si>
    <t>access 125 variants</t>
  </si>
  <si>
    <t>iqube launch date</t>
  </si>
  <si>
    <t>jupiter 2018 model price</t>
  </si>
  <si>
    <t>colors of activa 6g</t>
  </si>
  <si>
    <t>new access 125 mileage</t>
  </si>
  <si>
    <t>iqube rate</t>
  </si>
  <si>
    <t>jupiter 2021 model</t>
  </si>
  <si>
    <t>deluxe activa 6g</t>
  </si>
  <si>
    <t>offer on suzuki access 125</t>
  </si>
  <si>
    <t>iqube st price on road</t>
  </si>
  <si>
    <t>jupiter 2021 model price</t>
  </si>
  <si>
    <t>honda 6g deluxe</t>
  </si>
  <si>
    <t>suzuki access 125 2022</t>
  </si>
  <si>
    <t>iqube top model price</t>
  </si>
  <si>
    <t>jupiter 2x price</t>
  </si>
  <si>
    <t>honda activa 6g details</t>
  </si>
  <si>
    <t>suzuki access 125 2023</t>
  </si>
  <si>
    <t>iqube tvs iqube s</t>
  </si>
  <si>
    <t>jupiter bike rate</t>
  </si>
  <si>
    <t>honda activa 6g images all colours</t>
  </si>
  <si>
    <t>suzuki access 125 cover</t>
  </si>
  <si>
    <t>iqube tvs range</t>
  </si>
  <si>
    <t>jupiter grande edition price</t>
  </si>
  <si>
    <t>honda activa 6g maroon colour</t>
  </si>
  <si>
    <t>suzuki access 125 disc brake</t>
  </si>
  <si>
    <t>iqube tvs st price</t>
  </si>
  <si>
    <t>jupiter grande price</t>
  </si>
  <si>
    <t>honda activa 6g pics</t>
  </si>
  <si>
    <t>suzuki access 125 drum</t>
  </si>
  <si>
    <t>price of iqube</t>
  </si>
  <si>
    <t>jupiter new colour</t>
  </si>
  <si>
    <t>honda activa 6g premium edition on road price</t>
  </si>
  <si>
    <t>suzuki access 125 drum price</t>
  </si>
  <si>
    <t>range of tvs iqube</t>
  </si>
  <si>
    <t>jupiter side panel price</t>
  </si>
  <si>
    <t>honda activa 6g price colors</t>
  </si>
  <si>
    <t>suzuki access 125 meter price</t>
  </si>
  <si>
    <t>tvs ev iqube price</t>
  </si>
  <si>
    <t>jupiter smart x connect price</t>
  </si>
  <si>
    <t>honda activa 6g price colours</t>
  </si>
  <si>
    <t>suzuki access 125 new model 2021</t>
  </si>
  <si>
    <t>tvs ev iqube st price</t>
  </si>
  <si>
    <t>jupiter vehicle price</t>
  </si>
  <si>
    <t>honda activa price 6g</t>
  </si>
  <si>
    <t>suzuki access 125 new model 2023 price</t>
  </si>
  <si>
    <t>tvs iqube 140 km range price</t>
  </si>
  <si>
    <t>jupiter zx blue</t>
  </si>
  <si>
    <t>maroon colour activa 6g</t>
  </si>
  <si>
    <t>suzuki access 125 online booking</t>
  </si>
  <si>
    <t>tvs iqube 2023 price</t>
  </si>
  <si>
    <t>jupiter zx purple</t>
  </si>
  <si>
    <t>mat black activa 6g</t>
  </si>
  <si>
    <t>suzuki access 125 se</t>
  </si>
  <si>
    <t>tvs iqube all model price</t>
  </si>
  <si>
    <t>tvs jupiter 110 price</t>
  </si>
  <si>
    <t>matte grey activa 6g</t>
  </si>
  <si>
    <t>suzuki access 125 special edition colors</t>
  </si>
  <si>
    <t>tvs iqube all models price</t>
  </si>
  <si>
    <t>tvs jupiter 2017 model price</t>
  </si>
  <si>
    <t>offer on activa 6g</t>
  </si>
  <si>
    <t>suzuki access 125 top model price</t>
  </si>
  <si>
    <t>tvs iqube bike price</t>
  </si>
  <si>
    <t>tvs jupiter 2018 model price</t>
  </si>
  <si>
    <t>scooty honda activa 6g</t>
  </si>
  <si>
    <t>suzuki access 125 variants</t>
  </si>
  <si>
    <t>tvs iqube binsar automobiles</t>
  </si>
  <si>
    <t>tvs jupiter 2022 model</t>
  </si>
  <si>
    <t>showroom price of activa 6g</t>
  </si>
  <si>
    <t>suzuki access 125 white colour</t>
  </si>
  <si>
    <t>tvs iqube casa motors pvt ltd</t>
  </si>
  <si>
    <t>tvs jupiter 2023 model</t>
  </si>
  <si>
    <t>special edition activa 6g</t>
  </si>
  <si>
    <t>access bike colours</t>
  </si>
  <si>
    <t>tvs iqube cc</t>
  </si>
  <si>
    <t>tvs jupiter base model price</t>
  </si>
  <si>
    <t>today activa 6g price</t>
  </si>
  <si>
    <t>access moped</t>
  </si>
  <si>
    <t>tvs iqube cover</t>
  </si>
  <si>
    <t>tvs jupiter bs iv</t>
  </si>
  <si>
    <t>6g activa price on road</t>
  </si>
  <si>
    <t>access scooter on road price</t>
  </si>
  <si>
    <t>tvs iqube deni automobiles</t>
  </si>
  <si>
    <t>tvs jupiter details</t>
  </si>
  <si>
    <t>6g honda activa price</t>
  </si>
  <si>
    <t>access scooty on road price</t>
  </si>
  <si>
    <t>tvs iqube electric bike showroom near me</t>
  </si>
  <si>
    <t>tvs jupiter disc brake</t>
  </si>
  <si>
    <t>activa 6g black colour on road price</t>
  </si>
  <si>
    <t>suzuki access 110</t>
  </si>
  <si>
    <t>tvs iqube electric e scooter price</t>
  </si>
  <si>
    <t>tvs jupiter exchange offer</t>
  </si>
  <si>
    <t>activa 6g cc details</t>
  </si>
  <si>
    <t>suzuki access 150 price</t>
  </si>
  <si>
    <t>tvs iqube electric scooter images</t>
  </si>
  <si>
    <t>tvs jupiter grande colours</t>
  </si>
  <si>
    <t>activa 6g colors grey</t>
  </si>
  <si>
    <t>suzuki access 150cc price</t>
  </si>
  <si>
    <t>tvs iqube emi price</t>
  </si>
  <si>
    <t>tvs jupiter on road</t>
  </si>
  <si>
    <t>activa 6g dark blue</t>
  </si>
  <si>
    <t>suzuki access black</t>
  </si>
  <si>
    <t>tvs iqube fast charger price</t>
  </si>
  <si>
    <t>tvs jupiter service cost</t>
  </si>
  <si>
    <t>activa 6g deluxe blue colour</t>
  </si>
  <si>
    <t>suzuki access black colour</t>
  </si>
  <si>
    <t>tvs iqube full charging cost</t>
  </si>
  <si>
    <t>tvs jupiter service price</t>
  </si>
  <si>
    <t>activa 6g features and price</t>
  </si>
  <si>
    <t>suzuki access blue colour</t>
  </si>
  <si>
    <t>tvs iqube hub motor</t>
  </si>
  <si>
    <t>tvs jupiter side mirror price</t>
  </si>
  <si>
    <t>activa 6g full details</t>
  </si>
  <si>
    <t>suzuki access two wheeler</t>
  </si>
  <si>
    <t>tvs iqube hybrid scooter</t>
  </si>
  <si>
    <t>tvs jupiter silver</t>
  </si>
  <si>
    <t>activa 6g gold</t>
  </si>
  <si>
    <t>suzuki axis scooty</t>
  </si>
  <si>
    <t>tvs iqube lotus auto</t>
  </si>
  <si>
    <t>tvs jupiter silver colour</t>
  </si>
  <si>
    <t>activa 6g gold edition price</t>
  </si>
  <si>
    <t>access 125 extra fittings</t>
  </si>
  <si>
    <t>tvs iqube models and price</t>
  </si>
  <si>
    <t>tvs jupiter zx starlight blue</t>
  </si>
  <si>
    <t>activa 6g grey matte colour</t>
  </si>
  <si>
    <t>access 125 foot mat</t>
  </si>
  <si>
    <t>tvs iqube new model 2022 launch date</t>
  </si>
  <si>
    <t>jupiter 125 drum</t>
  </si>
  <si>
    <t>activa 6g honda price</t>
  </si>
  <si>
    <t>access 125 greenish blue price</t>
  </si>
  <si>
    <t>tvs iqube price with subsidy</t>
  </si>
  <si>
    <t>jupiter 125 features</t>
  </si>
  <si>
    <t>activa 6g in black colour</t>
  </si>
  <si>
    <t>access 125 latest model price</t>
  </si>
  <si>
    <t>tvs iqube range test</t>
  </si>
  <si>
    <t>jupiter 125 grey</t>
  </si>
  <si>
    <t>activa 6g near me</t>
  </si>
  <si>
    <t>access 125 lock price</t>
  </si>
  <si>
    <t>tvs iqube s booking</t>
  </si>
  <si>
    <t>jupiter 125 price on road</t>
  </si>
  <si>
    <t>activa 6g price 2023</t>
  </si>
  <si>
    <t>access 125 lock set price</t>
  </si>
  <si>
    <t>tvs iqube s charger price</t>
  </si>
  <si>
    <t>jupiter 125 top model</t>
  </si>
  <si>
    <t>activa 6g price deluxe</t>
  </si>
  <si>
    <t>access 125 new colour 2022</t>
  </si>
  <si>
    <t>tvs iqube st booking online</t>
  </si>
  <si>
    <t>tvs jupiter 125 grey colour</t>
  </si>
  <si>
    <t>activa 6g price on road 2022</t>
  </si>
  <si>
    <t>access 125 new colour price</t>
  </si>
  <si>
    <t>tvs iqube st launch</t>
  </si>
  <si>
    <t>classic jupiter price</t>
  </si>
  <si>
    <t>activa 6g quotation</t>
  </si>
  <si>
    <t>access 125 new edition</t>
  </si>
  <si>
    <t>tvs iqube true range</t>
  </si>
  <si>
    <t>jupiter 110 price</t>
  </si>
  <si>
    <t>activa 6g rs</t>
  </si>
  <si>
    <t>access 125 new version</t>
  </si>
  <si>
    <t>tvs jupiter electric bike</t>
  </si>
  <si>
    <t>jupiter 2020 model</t>
  </si>
  <si>
    <t>activa 6g scooty colours</t>
  </si>
  <si>
    <t>access 125 on road</t>
  </si>
  <si>
    <t>tvs jupiter electric bike price</t>
  </si>
  <si>
    <t>jupiter base model on road price</t>
  </si>
  <si>
    <t>activa 6g standard price</t>
  </si>
  <si>
    <t>access 125 royal bronze</t>
  </si>
  <si>
    <t>tvs jupiter iqube</t>
  </si>
  <si>
    <t>jupiter classic blue colour</t>
  </si>
  <si>
    <t>activa bike on road price</t>
  </si>
  <si>
    <t>access 125 special edition on road price</t>
  </si>
  <si>
    <t>tvs ola</t>
  </si>
  <si>
    <t>jupiter latest model price</t>
  </si>
  <si>
    <t>activa bike price on road</t>
  </si>
  <si>
    <t>access 125 top model on road price</t>
  </si>
  <si>
    <t>2022 tvs iqube electric scooter</t>
  </si>
  <si>
    <t>jupiter second hand price</t>
  </si>
  <si>
    <t>activa deluxe 6g price</t>
  </si>
  <si>
    <t>access 125cc 2022 model</t>
  </si>
  <si>
    <t>ev iqube</t>
  </si>
  <si>
    <t>jupiter standard on road price</t>
  </si>
  <si>
    <t>activa honda 6g colours</t>
  </si>
  <si>
    <t>black suzuki access 125 price</t>
  </si>
  <si>
    <t>hero iqube electric scooter</t>
  </si>
  <si>
    <t>jupiter zx blue colour</t>
  </si>
  <si>
    <t>activa premium 6g</t>
  </si>
  <si>
    <t>buy suzuki access 125</t>
  </si>
  <si>
    <t>iqube base model price</t>
  </si>
  <si>
    <t>jupiter zx cc</t>
  </si>
  <si>
    <t>bike activa 6g</t>
  </si>
  <si>
    <t>new suzuki access 125 colours</t>
  </si>
  <si>
    <t>iqube ev scooter</t>
  </si>
  <si>
    <t>jupiter zx smart connect</t>
  </si>
  <si>
    <t>dlx activa</t>
  </si>
  <si>
    <t>suzuki access 125 bluetooth edition on road price</t>
  </si>
  <si>
    <t>iqube latest model</t>
  </si>
  <si>
    <t>latest tvs jupiter</t>
  </si>
  <si>
    <t>gst on activa 6g</t>
  </si>
  <si>
    <t>suzuki access 125 bluetooth on road price</t>
  </si>
  <si>
    <t>iqube motor</t>
  </si>
  <si>
    <t>new model jupiter price</t>
  </si>
  <si>
    <t>honda activa 110 on road price</t>
  </si>
  <si>
    <t>suzuki access 125 brown colour</t>
  </si>
  <si>
    <t>iqube s range</t>
  </si>
  <si>
    <t>starlight blue jupiter</t>
  </si>
  <si>
    <t>honda activa 6g cc details</t>
  </si>
  <si>
    <t>suzuki access 125 cc price</t>
  </si>
  <si>
    <t>iqube st tvs price</t>
  </si>
  <si>
    <t>starlight blue jupiter zx</t>
  </si>
  <si>
    <t>honda activa 6g deluxe images</t>
  </si>
  <si>
    <t>suzuki access 125 disc alloy bluetooth</t>
  </si>
  <si>
    <t>iqube top model</t>
  </si>
  <si>
    <t>tvs jupiter 2015 model price</t>
  </si>
  <si>
    <t>honda activa 6g matte black</t>
  </si>
  <si>
    <t>suzuki access 125 emi</t>
  </si>
  <si>
    <t>iqube tvs showroom</t>
  </si>
  <si>
    <t>tvs jupiter base model colours</t>
  </si>
  <si>
    <t>honda activa 6g online booking</t>
  </si>
  <si>
    <t>suzuki access 125 extra fittings</t>
  </si>
  <si>
    <t>iqube tvs st</t>
  </si>
  <si>
    <t>tvs jupiter basic model colours</t>
  </si>
  <si>
    <t>honda activa 6g white</t>
  </si>
  <si>
    <t>suzuki access 125 for sale</t>
  </si>
  <si>
    <t>iqube variants</t>
  </si>
  <si>
    <t>tvs jupiter basic on road price</t>
  </si>
  <si>
    <t>honda activa 6g white colour price</t>
  </si>
  <si>
    <t>suzuki access 125 new model 2022 price</t>
  </si>
  <si>
    <t>new iqube</t>
  </si>
  <si>
    <t>tvs jupiter black colour price</t>
  </si>
  <si>
    <t>honda activa deluxe 6g</t>
  </si>
  <si>
    <t>suzuki access 125 price showroom near me</t>
  </si>
  <si>
    <t>tvs electric jupiter</t>
  </si>
  <si>
    <t>tvs jupiter classic edition ex showroom price</t>
  </si>
  <si>
    <t>honda bikes activa 6g</t>
  </si>
  <si>
    <t>suzuki access 125 scooty mileage</t>
  </si>
  <si>
    <t>tvs electric scooter iqube st</t>
  </si>
  <si>
    <t>tvs jupiter coil price</t>
  </si>
  <si>
    <t>honda scooty black colour</t>
  </si>
  <si>
    <t>suzuki access 125 seat assembly</t>
  </si>
  <si>
    <t>tvs i qube electric bike</t>
  </si>
  <si>
    <t>tvs jupiter colours 2022</t>
  </si>
  <si>
    <t>images of activa 6g</t>
  </si>
  <si>
    <t>suzuki access 125 showroom price</t>
  </si>
  <si>
    <t>tvs i qube electric scooter</t>
  </si>
  <si>
    <t>tvs jupiter disk brake price</t>
  </si>
  <si>
    <t>limited edition activa 6g</t>
  </si>
  <si>
    <t>suzuki access 125 speedometer</t>
  </si>
  <si>
    <t>tvs iqube 2022 model price</t>
  </si>
  <si>
    <t>tvs jupiter engine</t>
  </si>
  <si>
    <t>maroon activa 6g</t>
  </si>
  <si>
    <t>suzuki access 125 white colour price</t>
  </si>
  <si>
    <t>tvs iqube 2022 new model</t>
  </si>
  <si>
    <t>tvs jupiter grande edition price</t>
  </si>
  <si>
    <t>matt grey activa 6g</t>
  </si>
  <si>
    <t>suzuki access 125cc 2023 model</t>
  </si>
  <si>
    <t>tvs iqube 2022 on road price</t>
  </si>
  <si>
    <t>tvs jupiter grande on road price</t>
  </si>
  <si>
    <t>white activa 6g price</t>
  </si>
  <si>
    <t>access bike colour</t>
  </si>
  <si>
    <t>tvs iqube buy</t>
  </si>
  <si>
    <t>tvs jupiter mirror price</t>
  </si>
  <si>
    <t>activa 110 6g</t>
  </si>
  <si>
    <t>access new model colour</t>
  </si>
  <si>
    <t>tvs iqube buy online</t>
  </si>
  <si>
    <t>tvs jupiter new colour</t>
  </si>
  <si>
    <t>activa 6g booking</t>
  </si>
  <si>
    <t>suzuki access 150</t>
  </si>
  <si>
    <t>tvs iqube charger watt</t>
  </si>
  <si>
    <t>tvs jupiter old model</t>
  </si>
  <si>
    <t>activa 6g chocolate colour</t>
  </si>
  <si>
    <t>suzuki access new model 2022</t>
  </si>
  <si>
    <t>tvs iqube electric booking</t>
  </si>
  <si>
    <t>tvs jupiter purple colour</t>
  </si>
  <si>
    <t>activa 6g deluxe speedometer</t>
  </si>
  <si>
    <t>suzuki access scooty mileage</t>
  </si>
  <si>
    <t>tvs iqube electric range</t>
  </si>
  <si>
    <t>tvs jupiter smart x connect price</t>
  </si>
  <si>
    <t>activa 6g deluxe white colour</t>
  </si>
  <si>
    <t>access 125 digital</t>
  </si>
  <si>
    <t>tvs iqube electric s</t>
  </si>
  <si>
    <t>tvs jupiter starlight blue</t>
  </si>
  <si>
    <t>activa 6g edition</t>
  </si>
  <si>
    <t>access 125 guard price</t>
  </si>
  <si>
    <t>tvs iqube electric scooter launch date</t>
  </si>
  <si>
    <t>tvs jupiter titanium grey</t>
  </si>
  <si>
    <t>activa 6g fuel lid cover price</t>
  </si>
  <si>
    <t>access 125 new model average</t>
  </si>
  <si>
    <t>tvs iqube electric scooter online booking</t>
  </si>
  <si>
    <t>tvs jupiter two wheeler</t>
  </si>
  <si>
    <t>activa 6g hp</t>
  </si>
  <si>
    <t>access 125 new model black</t>
  </si>
  <si>
    <t>tvs iqube electric st</t>
  </si>
  <si>
    <t>tvs jupiter walnut brown</t>
  </si>
  <si>
    <t>activa 6g images price</t>
  </si>
  <si>
    <t>access 125 price 2023</t>
  </si>
  <si>
    <t>tvs iqube helmet</t>
  </si>
  <si>
    <t>tvs jupiter white price</t>
  </si>
  <si>
    <t>activa 6g ke colour</t>
  </si>
  <si>
    <t>access 125 price black colour</t>
  </si>
  <si>
    <t>tvs iqube hub motor price</t>
  </si>
  <si>
    <t>tvs jupiter xconnect</t>
  </si>
  <si>
    <t>activa 6g limited edition on road price</t>
  </si>
  <si>
    <t>access 125 price new model 2022</t>
  </si>
  <si>
    <t>tvs iqube new</t>
  </si>
  <si>
    <t>tvs jupiter zx image</t>
  </si>
  <si>
    <t>activa 6g market price</t>
  </si>
  <si>
    <t>access 125 scooty colours</t>
  </si>
  <si>
    <t>tvs iqube new price</t>
  </si>
  <si>
    <t>jupiter 125cc on road price</t>
  </si>
  <si>
    <t>activa 6g maroon colour price</t>
  </si>
  <si>
    <t>access 125 top end model</t>
  </si>
  <si>
    <t>tvs iqube on road</t>
  </si>
  <si>
    <t>low price 125cc tvs jupiter price</t>
  </si>
  <si>
    <t>activa 6g mat grey</t>
  </si>
  <si>
    <t>access 125cc 2021 model</t>
  </si>
  <si>
    <t>tvs iqube petrol</t>
  </si>
  <si>
    <t>tvs jupiter 125 all colours</t>
  </si>
  <si>
    <t>activa 6g matte grey colour</t>
  </si>
  <si>
    <t>access scooty 125</t>
  </si>
  <si>
    <t>tvs iqube price after subsidy</t>
  </si>
  <si>
    <t>tvs jupiter 125 cc mileage</t>
  </si>
  <si>
    <t>activa 6g metallic black</t>
  </si>
  <si>
    <t>grey suzuki access 125 price</t>
  </si>
  <si>
    <t>tvs iqube quotation</t>
  </si>
  <si>
    <t>tvs jupiter 125 colors 2022</t>
  </si>
  <si>
    <t>activa 6g mrp</t>
  </si>
  <si>
    <t>hero access 125 price</t>
  </si>
  <si>
    <t>tvs iqube s charger</t>
  </si>
  <si>
    <t>tvs jupiter 125 colours 2022</t>
  </si>
  <si>
    <t>activa 6g premium edition on road price</t>
  </si>
  <si>
    <t>new access 125 black</t>
  </si>
  <si>
    <t>tvs iqube s electric scooter price</t>
  </si>
  <si>
    <t>tvs jupiter 125 showroom near me</t>
  </si>
  <si>
    <t>activa 6g price 2020</t>
  </si>
  <si>
    <t>new model access 125 on road price</t>
  </si>
  <si>
    <t>tvs iqube s model</t>
  </si>
  <si>
    <t>bajaj jupiter</t>
  </si>
  <si>
    <t>activa 6g price blue colour</t>
  </si>
  <si>
    <t>road price suzuki access 125</t>
  </si>
  <si>
    <t>tvs iqube screen</t>
  </si>
  <si>
    <t>black jupiter price</t>
  </si>
  <si>
    <t>activa 6g price honda</t>
  </si>
  <si>
    <t>suzuki 125 access 2018 price</t>
  </si>
  <si>
    <t>tvs iqube showroom price</t>
  </si>
  <si>
    <t>jupiter 2016 model price</t>
  </si>
  <si>
    <t>activa 6g price showroom</t>
  </si>
  <si>
    <t>suzuki access 125 2020</t>
  </si>
  <si>
    <t>tvs iqube st images</t>
  </si>
  <si>
    <t>jupiter 2019 model</t>
  </si>
  <si>
    <t>activa 6g price today</t>
  </si>
  <si>
    <t>suzuki access 125 2021</t>
  </si>
  <si>
    <t>tvs iqube st model</t>
  </si>
  <si>
    <t>jupiter bike average</t>
  </si>
  <si>
    <t>activa 6g showroom</t>
  </si>
  <si>
    <t>suzuki access 125 all model</t>
  </si>
  <si>
    <t>tvs iqube st model launch date</t>
  </si>
  <si>
    <t>jupiter classic cc</t>
  </si>
  <si>
    <t>activa 6g standard colours</t>
  </si>
  <si>
    <t>suzuki access 125 black colour price</t>
  </si>
  <si>
    <t>tvs iqube standard</t>
  </si>
  <si>
    <t>jupiter classic new model</t>
  </si>
  <si>
    <t>activa 6g start button</t>
  </si>
  <si>
    <t>suzuki access 125 colors images</t>
  </si>
  <si>
    <t>tvs iqube std</t>
  </si>
  <si>
    <t>jupiter standard price</t>
  </si>
  <si>
    <t>activa 6g today price</t>
  </si>
  <si>
    <t>suzuki access 125 disc</t>
  </si>
  <si>
    <t>tvs iqube the bharath automobile</t>
  </si>
  <si>
    <t>jupiter tail light glass</t>
  </si>
  <si>
    <t>activa 6gb price</t>
  </si>
  <si>
    <t>suzuki access 125 headlight price</t>
  </si>
  <si>
    <t>tvs iqube u &amp; v ventures</t>
  </si>
  <si>
    <t>jupiter zx all colour</t>
  </si>
  <si>
    <t>activa bike 6g</t>
  </si>
  <si>
    <t>suzuki access 125 limited edition</t>
  </si>
  <si>
    <t>tvs iqube upcoming model</t>
  </si>
  <si>
    <t>jupiter zx disc on road price</t>
  </si>
  <si>
    <t>activa scooty blue colour</t>
  </si>
  <si>
    <t>suzuki access 125 meter</t>
  </si>
  <si>
    <t>tvs new iqube</t>
  </si>
  <si>
    <t>jupiter zx features</t>
  </si>
  <si>
    <t>activa special edition on road price</t>
  </si>
  <si>
    <t>suzuki access 125 near showroom</t>
  </si>
  <si>
    <t>tvs ola electric scooter</t>
  </si>
  <si>
    <t>jupiter zx model</t>
  </si>
  <si>
    <t>all colours of activa 6g</t>
  </si>
  <si>
    <t>suzuki access 125 new model 2020 price</t>
  </si>
  <si>
    <t>tvsiqube tvsmotor com</t>
  </si>
  <si>
    <t>jupiter zx purple colour</t>
  </si>
  <si>
    <t>blue colour activa 6g</t>
  </si>
  <si>
    <t>suzuki access 125 new model 2021 price</t>
  </si>
  <si>
    <t>2022 tvs iqube</t>
  </si>
  <si>
    <t>price list of tvs jupiter</t>
  </si>
  <si>
    <t>buy activa 6g online</t>
  </si>
  <si>
    <t>suzuki access 125 price colors</t>
  </si>
  <si>
    <t>about tvs iqube electric scooter</t>
  </si>
  <si>
    <t>tvs classic jupiter price</t>
  </si>
  <si>
    <t>cost of honda activa 6g</t>
  </si>
  <si>
    <t>suzuki access 125 price new model</t>
  </si>
  <si>
    <t>activa iqube</t>
  </si>
  <si>
    <t>tvs jupiter 110 colours</t>
  </si>
  <si>
    <t>dark blue activa 6g</t>
  </si>
  <si>
    <t>suzuki access 125 scooter</t>
  </si>
  <si>
    <t>activa iqube price</t>
  </si>
  <si>
    <t>tvs jupiter 2014 model price</t>
  </si>
  <si>
    <t>decent blue metallic activa 6g</t>
  </si>
  <si>
    <t>suzuki access 125 seat price</t>
  </si>
  <si>
    <t>book tvs iqube online</t>
  </si>
  <si>
    <t>tvs jupiter 2017 model</t>
  </si>
  <si>
    <t>gray activa 6g</t>
  </si>
  <si>
    <t>access burgman</t>
  </si>
  <si>
    <t>book tvs iqube st</t>
  </si>
  <si>
    <t>tvs jupiter 2018</t>
  </si>
  <si>
    <t>honda 6g scooty price</t>
  </si>
  <si>
    <t>access scooter mileage</t>
  </si>
  <si>
    <t>electric tvs jupiter</t>
  </si>
  <si>
    <t>tvs jupiter 2018 model</t>
  </si>
  <si>
    <t>honda activa 6g black colour price</t>
  </si>
  <si>
    <t>access special edition colours</t>
  </si>
  <si>
    <t>hybrid scooter tvs iqube price</t>
  </si>
  <si>
    <t>tvs jupiter 2019</t>
  </si>
  <si>
    <t>honda activa 6g blue</t>
  </si>
  <si>
    <t>access top model colour</t>
  </si>
  <si>
    <t>iqube charger cost</t>
  </si>
  <si>
    <t>tvs jupiter 2020 price</t>
  </si>
  <si>
    <t>honda activa 6g cost</t>
  </si>
  <si>
    <t>suzuki access all model</t>
  </si>
  <si>
    <t>iqube electric booking</t>
  </si>
  <si>
    <t>tvs jupiter 2021 model</t>
  </si>
  <si>
    <t>honda activa 6g grey colour price</t>
  </si>
  <si>
    <t>suzuki access colours 2022</t>
  </si>
  <si>
    <t>iqube electric range</t>
  </si>
  <si>
    <t>tvs jupiter 2021 model price</t>
  </si>
  <si>
    <t>honda activa 6g premium</t>
  </si>
  <si>
    <t>suzuki access greenish blue</t>
  </si>
  <si>
    <t>iqube electric scooter range</t>
  </si>
  <si>
    <t>tvs jupiter 2022 model price</t>
  </si>
  <si>
    <t>honda activa 6g scooty price</t>
  </si>
  <si>
    <t>suzuki access model version</t>
  </si>
  <si>
    <t>iqube fast charging</t>
  </si>
  <si>
    <t>tvs jupiter bs iv price</t>
  </si>
  <si>
    <t>honda activa 6g special edition on road price</t>
  </si>
  <si>
    <t>suzuki access new model 2023</t>
  </si>
  <si>
    <t>iqube s features</t>
  </si>
  <si>
    <t>tvs jupiter chassis price</t>
  </si>
  <si>
    <t>honda activa 6g special edition price</t>
  </si>
  <si>
    <t>suzuki access special edition colours</t>
  </si>
  <si>
    <t>iqube s model</t>
  </si>
  <si>
    <t>tvs jupiter classic edition price</t>
  </si>
  <si>
    <t>honda activa 6g yellow colour</t>
  </si>
  <si>
    <t>suzuki access white colour</t>
  </si>
  <si>
    <t>iqube s tvs price</t>
  </si>
  <si>
    <t>tvs jupiter classic image</t>
  </si>
  <si>
    <t>honda activa premium edition on road price</t>
  </si>
  <si>
    <t>access 125 coffee colour</t>
  </si>
  <si>
    <t>iqube st booking status</t>
  </si>
  <si>
    <t>tvs jupiter guard</t>
  </si>
  <si>
    <t>matt black activa 6g</t>
  </si>
  <si>
    <t>access 125 colour variants</t>
  </si>
  <si>
    <t>iqube st electric scooter price</t>
  </si>
  <si>
    <t>tvs jupiter latest model 2022</t>
  </si>
  <si>
    <t>matte axis grey metallic activa 6g</t>
  </si>
  <si>
    <t>access 125 colours 2021 model</t>
  </si>
  <si>
    <t>iqube st tvs</t>
  </si>
  <si>
    <t>tvs jupiter matte black</t>
  </si>
  <si>
    <t>metallic grey activa 6g</t>
  </si>
  <si>
    <t>access 125 dark blue</t>
  </si>
  <si>
    <t>iqube subsidy</t>
  </si>
  <si>
    <t>tvs jupiter new model 2021 price</t>
  </si>
  <si>
    <t>price of activa 6g on road</t>
  </si>
  <si>
    <t>access 125 disc price</t>
  </si>
  <si>
    <t>iqube tvs s</t>
  </si>
  <si>
    <t>tvs jupiter new model 2022 price</t>
  </si>
  <si>
    <t>6 g activa</t>
  </si>
  <si>
    <t>access 125 display</t>
  </si>
  <si>
    <t>iqube tvs scooty</t>
  </si>
  <si>
    <t>tvs jupiter sheet metal wheel</t>
  </si>
  <si>
    <t>about activa 6g</t>
  </si>
  <si>
    <t>access 125 drum brake</t>
  </si>
  <si>
    <t>launch date of tvs iqube st</t>
  </si>
  <si>
    <t>tvs jupiter shocker price</t>
  </si>
  <si>
    <t>activa 5g 6g</t>
  </si>
  <si>
    <t>access 125 emi price</t>
  </si>
  <si>
    <t>mahindra iqube</t>
  </si>
  <si>
    <t>tvs jupiter standard price</t>
  </si>
  <si>
    <t>activa 6g 2022 price</t>
  </si>
  <si>
    <t>access 125 gold colour</t>
  </si>
  <si>
    <t>near by tvs iqube showroom</t>
  </si>
  <si>
    <t>tvs jupiter suspension</t>
  </si>
  <si>
    <t>activa 6g back</t>
  </si>
  <si>
    <t>access 125 light</t>
  </si>
  <si>
    <t>new tvs iqube price</t>
  </si>
  <si>
    <t>tvs jupiter tail light glass</t>
  </si>
  <si>
    <t>activa 6g bike colours</t>
  </si>
  <si>
    <t>access 125 metallic blue</t>
  </si>
  <si>
    <t>online booking tvs iqube</t>
  </si>
  <si>
    <t>tvs jupiter windshield</t>
  </si>
  <si>
    <t>activa 6g black and gold</t>
  </si>
  <si>
    <t>access 125 model 2020</t>
  </si>
  <si>
    <t>price tvs iqube st</t>
  </si>
  <si>
    <t>tvs jupiter zx blue</t>
  </si>
  <si>
    <t>activa 6g buy online</t>
  </si>
  <si>
    <t>access 125 new model black colour</t>
  </si>
  <si>
    <t>tvs 1 qube price</t>
  </si>
  <si>
    <t>tvs jupiter zx blue colour</t>
  </si>
  <si>
    <t>activa 6g charging port</t>
  </si>
  <si>
    <t>access 125 new model on road price</t>
  </si>
  <si>
    <t>tvs electric bike iqube</t>
  </si>
  <si>
    <t>tvs jupiter zx disc colours</t>
  </si>
  <si>
    <t>activa 6g cherry colour</t>
  </si>
  <si>
    <t>access 125 price 2021</t>
  </si>
  <si>
    <t>tvs electric iqube s</t>
  </si>
  <si>
    <t>tvs jupiter zx drum</t>
  </si>
  <si>
    <t>activa 6g colours 2022 on road price</t>
  </si>
  <si>
    <t>access 125 price average</t>
  </si>
  <si>
    <t>tvs electric iqube st</t>
  </si>
  <si>
    <t>jupiter 125 cc new model</t>
  </si>
  <si>
    <t>activa 6g dark blue colour</t>
  </si>
  <si>
    <t>access 125 ride connect edition on road price</t>
  </si>
  <si>
    <t>tvs electric scooter iqube s</t>
  </si>
  <si>
    <t>jupiter 125 cc on road price</t>
  </si>
  <si>
    <t>activa 6g dashboard</t>
  </si>
  <si>
    <t>access 125 seat</t>
  </si>
  <si>
    <t>tvs electric scooter iqube st launch date</t>
  </si>
  <si>
    <t>jupiter 125 smart connect</t>
  </si>
  <si>
    <t>activa 6g deluxe meter</t>
  </si>
  <si>
    <t>access 125 two wheeler</t>
  </si>
  <si>
    <t>tvs ev iqube st</t>
  </si>
  <si>
    <t>jupiter classic 125cc</t>
  </si>
  <si>
    <t>activa 6g deluxe price on road</t>
  </si>
  <si>
    <t>buy suzuki access 125 online</t>
  </si>
  <si>
    <t>tvs i qube s price</t>
  </si>
  <si>
    <t>new tvs jupiter 125 price</t>
  </si>
  <si>
    <t>activa 6g digital</t>
  </si>
  <si>
    <t>new access 125 on road price</t>
  </si>
  <si>
    <t>tvs iqube 145 km range</t>
  </si>
  <si>
    <t>price of tvs jupiter 125</t>
  </si>
  <si>
    <t>activa 6g exchange offer</t>
  </si>
  <si>
    <t>scooty suzuki access 125</t>
  </si>
  <si>
    <t>tvs iqube 150 km range</t>
  </si>
  <si>
    <t>tvs jupiter 125 colour</t>
  </si>
  <si>
    <t>activa 6g fuel indicator</t>
  </si>
  <si>
    <t>suzuki 125 on road price</t>
  </si>
  <si>
    <t>tvs iqube 2022 booking</t>
  </si>
  <si>
    <t>tvs jupiter 125 disc price</t>
  </si>
  <si>
    <t>activa 6g gadi</t>
  </si>
  <si>
    <t>suzuki access 125 3d view</t>
  </si>
  <si>
    <t>tvs iqube 2022 model</t>
  </si>
  <si>
    <t>tvs jupiter 125 features</t>
  </si>
  <si>
    <t>activa 6g gray color</t>
  </si>
  <si>
    <t>suzuki access 125 accessories price</t>
  </si>
  <si>
    <t>tvs iqube 2022 range</t>
  </si>
  <si>
    <t>tvs jupiter 125 new model</t>
  </si>
  <si>
    <t>activa 6g how many cc</t>
  </si>
  <si>
    <t>suzuki access 125 bluetooth edition</t>
  </si>
  <si>
    <t>tvs iqube 2022 st price</t>
  </si>
  <si>
    <t>tvs jupiter 125 new model 2022 colours</t>
  </si>
  <si>
    <t>activa 6g matte black colour</t>
  </si>
  <si>
    <t>suzuki access 125 bluetooth edition colours</t>
  </si>
  <si>
    <t>tvs iqube 3</t>
  </si>
  <si>
    <t>tvs jupiter 125 top model</t>
  </si>
  <si>
    <t>activa 6g price all colours</t>
  </si>
  <si>
    <t>suzuki access 125 burgman price</t>
  </si>
  <si>
    <t>tvs iqube 4s automobiles</t>
  </si>
  <si>
    <t>tvs jupiter 125cc colours</t>
  </si>
  <si>
    <t>activa 6g price image</t>
  </si>
  <si>
    <t>suzuki access 125 chrome accessories price</t>
  </si>
  <si>
    <t>tvs iqube all variants</t>
  </si>
  <si>
    <t>tvs jupiter zx 125cc price</t>
  </si>
  <si>
    <t>activa 6g price premium</t>
  </si>
  <si>
    <t>suzuki access 125 chrome kit</t>
  </si>
  <si>
    <t>tvs iqube all variants price</t>
  </si>
  <si>
    <t>buy tvs jupiter</t>
  </si>
  <si>
    <t>activa 6g price red colour</t>
  </si>
  <si>
    <t>suzuki access 125 maroon colour</t>
  </si>
  <si>
    <t>tvs iqube charging at home</t>
  </si>
  <si>
    <t>jupiter 2018 model second hand price</t>
  </si>
  <si>
    <t>activa 6g price white</t>
  </si>
  <si>
    <t>suzuki access 125 new model on road price</t>
  </si>
  <si>
    <t>tvs iqube details in hindi</t>
  </si>
  <si>
    <t>jupiter 2022 model price</t>
  </si>
  <si>
    <t>activa 6g scooter price</t>
  </si>
  <si>
    <t>suzuki access 125 new model price black colour</t>
  </si>
  <si>
    <t>tvs iqube electric images</t>
  </si>
  <si>
    <t>jupiter black price</t>
  </si>
  <si>
    <t>activa 6g white price</t>
  </si>
  <si>
    <t>suzuki access 125 new model price on road</t>
  </si>
  <si>
    <t>tvs iqube electric near me</t>
  </si>
  <si>
    <t>jupiter classic 2018 model price</t>
  </si>
  <si>
    <t>activa 6g with price</t>
  </si>
  <si>
    <t>suzuki access 125 special edition 2021</t>
  </si>
  <si>
    <t>tvs iqube electric online booking</t>
  </si>
  <si>
    <t>jupiter classic price 2022</t>
  </si>
  <si>
    <t>activa 6g yellow</t>
  </si>
  <si>
    <t>suzuki access 125 special edition 2022</t>
  </si>
  <si>
    <t>tvs iqube electric scooter charging cost</t>
  </si>
  <si>
    <t>jupiter digital meter price</t>
  </si>
  <si>
    <t>activa activa 6g</t>
  </si>
  <si>
    <t>suzuki access 125 top model colours</t>
  </si>
  <si>
    <t>tvs iqube electric scooter details</t>
  </si>
  <si>
    <t>jupiter grande edition colours</t>
  </si>
  <si>
    <t>activa bs 6g price</t>
  </si>
  <si>
    <t>suzuki access 125 top model on road price</t>
  </si>
  <si>
    <t>tvs iqube electric scooter price on road</t>
  </si>
  <si>
    <t>jupiter grande edition price 2021</t>
  </si>
  <si>
    <t>activa grey colour 6g</t>
  </si>
  <si>
    <t>suzuki access 125cc 2022 model</t>
  </si>
  <si>
    <t>tvs iqube electric scooter showroom</t>
  </si>
  <si>
    <t>jupiter new model 2021 price</t>
  </si>
  <si>
    <t>activa honda 6g on road price</t>
  </si>
  <si>
    <t>suzuki scooty 125 cc price</t>
  </si>
  <si>
    <t>tvs iqube electric st launch date</t>
  </si>
  <si>
    <t>jupiter shocker price</t>
  </si>
  <si>
    <t>activa scooter on road price</t>
  </si>
  <si>
    <t>suzuki xs 125 price</t>
  </si>
  <si>
    <t>tvs iqube electric st price</t>
  </si>
  <si>
    <t>jupiter zx black colour</t>
  </si>
  <si>
    <t>activa scooty price 6g</t>
  </si>
  <si>
    <t>access 2020 model price</t>
  </si>
  <si>
    <t>tvs iqube electric std</t>
  </si>
  <si>
    <t>jupiter zx disc price</t>
  </si>
  <si>
    <t>activa standard on road price</t>
  </si>
  <si>
    <t>access gadi new model</t>
  </si>
  <si>
    <t>tvs iqube emi options</t>
  </si>
  <si>
    <t>jupiter zx drum colours</t>
  </si>
  <si>
    <t>black colour activa 6g</t>
  </si>
  <si>
    <t>access scooter showroom near me</t>
  </si>
  <si>
    <t>tvs iqube for sale</t>
  </si>
  <si>
    <t>jupiter zx green colour</t>
  </si>
  <si>
    <t>colour of honda activa 6g</t>
  </si>
  <si>
    <t>access scooty black colour</t>
  </si>
  <si>
    <t>tvs iqube full details</t>
  </si>
  <si>
    <t>jupiter zx specification</t>
  </si>
  <si>
    <t>copper activa 6g</t>
  </si>
  <si>
    <t>access scooty images</t>
  </si>
  <si>
    <t>tvs iqube hitech motors and automobiles</t>
  </si>
  <si>
    <t>new jupiter on road price</t>
  </si>
  <si>
    <t>current price of activa 6g</t>
  </si>
  <si>
    <t>access top model on road price</t>
  </si>
  <si>
    <t>tvs iqube how to charge</t>
  </si>
  <si>
    <t>second hand jupiter price</t>
  </si>
  <si>
    <t>exchange offer on activa 6g</t>
  </si>
  <si>
    <t>new suzuki access price</t>
  </si>
  <si>
    <t>tvs iqube hybrid</t>
  </si>
  <si>
    <t>tvs jupiter 2015 model</t>
  </si>
  <si>
    <t>grey colour scooty activa 6g</t>
  </si>
  <si>
    <t>suzuki access 100cc price</t>
  </si>
  <si>
    <t>tvs iqube information</t>
  </si>
  <si>
    <t>tvs jupiter 2016</t>
  </si>
  <si>
    <t>honda 6g bike</t>
  </si>
  <si>
    <t>suzuki access 110 on road price</t>
  </si>
  <si>
    <t>tvs iqube kwh</t>
  </si>
  <si>
    <t>tvs jupiter 2016 model</t>
  </si>
  <si>
    <t>honda activa 6g all colours images</t>
  </si>
  <si>
    <t>suzuki access 2022 model</t>
  </si>
  <si>
    <t>tvs iqube latest model price</t>
  </si>
  <si>
    <t>tvs jupiter 2016 second hand price</t>
  </si>
  <si>
    <t>honda activa 6g anniversary edition</t>
  </si>
  <si>
    <t>suzuki access 2023 model</t>
  </si>
  <si>
    <t>tvs iqube motor type</t>
  </si>
  <si>
    <t>tvs jupiter 2018 second hand price</t>
  </si>
  <si>
    <t>honda activa 6g bike</t>
  </si>
  <si>
    <t>suzuki access blue</t>
  </si>
  <si>
    <t>tvs iqube new launch</t>
  </si>
  <si>
    <t>tvs jupiter 2020 model</t>
  </si>
  <si>
    <t>honda activa 6g digital meter</t>
  </si>
  <si>
    <t>suzuki access burgman</t>
  </si>
  <si>
    <t>tvs iqube new model 2022 price</t>
  </si>
  <si>
    <t>tvs jupiter 360 view</t>
  </si>
  <si>
    <t>honda activa 6g green colour</t>
  </si>
  <si>
    <t>suzuki access drum</t>
  </si>
  <si>
    <t>tvs iqube new model launch date</t>
  </si>
  <si>
    <t>tvs jupiter base model on road price</t>
  </si>
  <si>
    <t>honda activa 6g near me</t>
  </si>
  <si>
    <t>suzuki access gadi</t>
  </si>
  <si>
    <t>tvs iqube new version</t>
  </si>
  <si>
    <t>tvs jupiter engine price</t>
  </si>
  <si>
    <t>honda activa 6g price black colour</t>
  </si>
  <si>
    <t>suzuki access silver colour</t>
  </si>
  <si>
    <t>tvs iqube not charging</t>
  </si>
  <si>
    <t>tvs jupiter fuel gauge price</t>
  </si>
  <si>
    <t>honda activa 6g price white colour</t>
  </si>
  <si>
    <t>access 125 cover price</t>
  </si>
  <si>
    <t>tvs iqube om enterprises</t>
  </si>
  <si>
    <t>tvs jupiter gadi</t>
  </si>
  <si>
    <t>honda activa 6g red</t>
  </si>
  <si>
    <t>access 125 digital price</t>
  </si>
  <si>
    <t>tvs iqube on road price after subsidy</t>
  </si>
  <si>
    <t>tvs jupiter golden colour</t>
  </si>
  <si>
    <t>honda activa 6g silver colour</t>
  </si>
  <si>
    <t>access 125 drum alloy bluetooth</t>
  </si>
  <si>
    <t>tvs iqube price emi</t>
  </si>
  <si>
    <t>tvs jupiter green colour price</t>
  </si>
  <si>
    <t>honda activa 6g standard on road price</t>
  </si>
  <si>
    <t>access 125 floor mat</t>
  </si>
  <si>
    <t>tvs iqube price range</t>
  </si>
  <si>
    <t>tvs jupiter latest model 2021</t>
  </si>
  <si>
    <t>honda bike 6g</t>
  </si>
  <si>
    <t>access 125 gadi</t>
  </si>
  <si>
    <t>tvs iqube price st</t>
  </si>
  <si>
    <t>tvs jupiter maroon colour</t>
  </si>
  <si>
    <t>honda shine 6g</t>
  </si>
  <si>
    <t>access 125 gray colour</t>
  </si>
  <si>
    <t>tvs iqube range per charge</t>
  </si>
  <si>
    <t>tvs jupiter matte blue</t>
  </si>
  <si>
    <t>offer on honda activa 6g</t>
  </si>
  <si>
    <t>access 125 latest colours</t>
  </si>
  <si>
    <t>tvs iqube running cost</t>
  </si>
  <si>
    <t>tvs jupiter meter</t>
  </si>
  <si>
    <t>price of 6g activa</t>
  </si>
  <si>
    <t>access 125 latest model 2022</t>
  </si>
  <si>
    <t>tvs iqube s electric</t>
  </si>
  <si>
    <t>tvs jupiter mirror</t>
  </si>
  <si>
    <t>red colour activa 6g</t>
  </si>
  <si>
    <t>access 125 led headlight price</t>
  </si>
  <si>
    <t>tvs iqube smart electric scooter</t>
  </si>
  <si>
    <t>tvs jupiter model and price</t>
  </si>
  <si>
    <t>road price of activa 6g</t>
  </si>
  <si>
    <t>access 125 limited edition price</t>
  </si>
  <si>
    <t>tvs iqube st 2022 price</t>
  </si>
  <si>
    <t>tvs jupiter old model price</t>
  </si>
  <si>
    <t>scooter activa 6g</t>
  </si>
  <si>
    <t>access 125 new model 2022 colours</t>
  </si>
  <si>
    <t>tvs iqube st 2023</t>
  </si>
  <si>
    <t>tvs jupiter rating</t>
  </si>
  <si>
    <t>scooty 6g activa</t>
  </si>
  <si>
    <t>access 125 offer</t>
  </si>
  <si>
    <t>tvs iqube st booking price</t>
  </si>
  <si>
    <t>tvs jupiter smart x connect colours</t>
  </si>
  <si>
    <t>scooty activa 6g colours</t>
  </si>
  <si>
    <t>access 125 price blue</t>
  </si>
  <si>
    <t>tvs iqube st cost</t>
  </si>
  <si>
    <t>tvs jupiter smartxonnect</t>
  </si>
  <si>
    <t>scooty honda activa 6g price</t>
  </si>
  <si>
    <t>access 125 price bluetooth</t>
  </si>
  <si>
    <t>tvs iqube st real range</t>
  </si>
  <si>
    <t>tvs jupiter standard on road price</t>
  </si>
  <si>
    <t>special edition activa 6g price</t>
  </si>
  <si>
    <t>access 125 price emi</t>
  </si>
  <si>
    <t>tvs iqube st twitter</t>
  </si>
  <si>
    <t>tvs jupiter top model price</t>
  </si>
  <si>
    <t>yellow activa 6g</t>
  </si>
  <si>
    <t>access 125 price new</t>
  </si>
  <si>
    <t>tvs iqube start price</t>
  </si>
  <si>
    <t>tvs jupiter zx 2022</t>
  </si>
  <si>
    <t>6g activa black</t>
  </si>
  <si>
    <t>access 125 red colour price</t>
  </si>
  <si>
    <t>tvs iqube std price</t>
  </si>
  <si>
    <t>tvs jupiter zx cc</t>
  </si>
  <si>
    <t>6g activa honda price</t>
  </si>
  <si>
    <t>access 125 scooter price</t>
  </si>
  <si>
    <t>tvs iqube test drive booking</t>
  </si>
  <si>
    <t>tvs jupiter zx colours 2020 price</t>
  </si>
  <si>
    <t>6g activa price 2022</t>
  </si>
  <si>
    <t>access 125 steel guard price</t>
  </si>
  <si>
    <t>tvs iqube test ride booking</t>
  </si>
  <si>
    <t>tvs jupiter zx specification</t>
  </si>
  <si>
    <t>activa 6g all details</t>
  </si>
  <si>
    <t>access scooter 125</t>
  </si>
  <si>
    <t>tvs iqube touch screen</t>
  </si>
  <si>
    <t>www tvs jupiter</t>
  </si>
  <si>
    <t>activa 6g amount</t>
  </si>
  <si>
    <t>bike suzuki access 125</t>
  </si>
  <si>
    <t>tvs iqubest</t>
  </si>
  <si>
    <t>jupiter 125 disc on road price</t>
  </si>
  <si>
    <t>activa 6g ash colour</t>
  </si>
  <si>
    <t>grey colour access 125</t>
  </si>
  <si>
    <t>tvs scooter iqube</t>
  </si>
  <si>
    <t>jupiter 125 disc price</t>
  </si>
  <si>
    <t>activa 6g bike cover</t>
  </si>
  <si>
    <t>latest suzuki access 125</t>
  </si>
  <si>
    <t>tvs showroom iqube</t>
  </si>
  <si>
    <t>jupiter 125 new</t>
  </si>
  <si>
    <t>activa 6g brake</t>
  </si>
  <si>
    <t>new model suzuki access 125 price</t>
  </si>
  <si>
    <t>tvsi qube</t>
  </si>
  <si>
    <t>jupiter 125 new model 2022 price</t>
  </si>
  <si>
    <t>activa 6g brown</t>
  </si>
  <si>
    <t>new suzuki access 125 on road price</t>
  </si>
  <si>
    <t>www tvs iqube com</t>
  </si>
  <si>
    <t>jupiter 125 top model price</t>
  </si>
  <si>
    <t>activa 6g brown colour price</t>
  </si>
  <si>
    <t>scooty suzuki 125</t>
  </si>
  <si>
    <t>book tvs iqube electric scooter</t>
  </si>
  <si>
    <t>jupiter 125 tvs</t>
  </si>
  <si>
    <t>activa 6g coffee colour</t>
  </si>
  <si>
    <t>scooty suzuki 125 price</t>
  </si>
  <si>
    <t>iqube electric st price</t>
  </si>
  <si>
    <t>jupiter classic 125cc on road price</t>
  </si>
  <si>
    <t>activa 6g current price</t>
  </si>
  <si>
    <t>scooty suzuki access 125 new model price</t>
  </si>
  <si>
    <t>iqube electric tvs</t>
  </si>
  <si>
    <t>jupiter tvs 125 cc</t>
  </si>
  <si>
    <t>activa 6g dark grey colour</t>
  </si>
  <si>
    <t>suzuki 125 access 2019 price</t>
  </si>
  <si>
    <t>new jupiter 125 colours</t>
  </si>
  <si>
    <t>activa 6g deluxe black</t>
  </si>
  <si>
    <t>suzuki 125 access 2021 price</t>
  </si>
  <si>
    <t>on road price of jupiter 125</t>
  </si>
  <si>
    <t>activa 6g deluxe colours images</t>
  </si>
  <si>
    <t>suzuki access 125 2017</t>
  </si>
  <si>
    <t>tvs jupiter 125 blue</t>
  </si>
  <si>
    <t>activa 6g full specification</t>
  </si>
  <si>
    <t>suzuki access 125 base model</t>
  </si>
  <si>
    <t>tvs jupiter 125 cc image</t>
  </si>
  <si>
    <t>activa 6g green colour price</t>
  </si>
  <si>
    <t>suzuki access 125 best colour</t>
  </si>
  <si>
    <t>tvs jupiter 125 cc on road price</t>
  </si>
  <si>
    <t>activa 6g grey colour on road price</t>
  </si>
  <si>
    <t>suzuki access 125 brake drum price</t>
  </si>
  <si>
    <t>tvs jupiter 125 disc colours</t>
  </si>
  <si>
    <t>activa 6g images black colour</t>
  </si>
  <si>
    <t>suzuki access 125 colour variants</t>
  </si>
  <si>
    <t>tvs jupiter 125 drum</t>
  </si>
  <si>
    <t>activa 6g images white</t>
  </si>
  <si>
    <t>suzuki access 125 dicky price</t>
  </si>
  <si>
    <t>tvs jupiter 125 smart connect</t>
  </si>
  <si>
    <t>activa 6g in grey colour</t>
  </si>
  <si>
    <t>suzuki access 125 disc brake price</t>
  </si>
  <si>
    <t>tvs jupiter classic 125 cc</t>
  </si>
  <si>
    <t>activa 6g in white colour</t>
  </si>
  <si>
    <t>suzuki access 125 disc price</t>
  </si>
  <si>
    <t>tvs new jupiter 125</t>
  </si>
  <si>
    <t>activa 6g kimat</t>
  </si>
  <si>
    <t>suzuki access 125 foot mat</t>
  </si>
  <si>
    <t>2018 jupiter price</t>
  </si>
  <si>
    <t>activa 6g mat price</t>
  </si>
  <si>
    <t>suzuki access 125 headlight</t>
  </si>
  <si>
    <t>current price of tvs jupiter</t>
  </si>
  <si>
    <t>activa 6g matt black</t>
  </si>
  <si>
    <t>suzuki access 125 key</t>
  </si>
  <si>
    <t>jupiter 110 classic</t>
  </si>
  <si>
    <t>activa 6g matt grey</t>
  </si>
  <si>
    <t>suzuki access 125 latest model price</t>
  </si>
  <si>
    <t>jupiter 2015 model price</t>
  </si>
  <si>
    <t>activa 6g matte blue</t>
  </si>
  <si>
    <t>suzuki access 125 led headlight</t>
  </si>
  <si>
    <t>jupiter 2015 model second hand price</t>
  </si>
  <si>
    <t>activa 6g meter photo</t>
  </si>
  <si>
    <t>suzuki access 125 led headlight price</t>
  </si>
  <si>
    <t>jupiter 2017 model second hand price</t>
  </si>
  <si>
    <t>activa 6g on the road price</t>
  </si>
  <si>
    <t>suzuki access 125 model 2017 price</t>
  </si>
  <si>
    <t>jupiter 4g price</t>
  </si>
  <si>
    <t>activa 6g online price</t>
  </si>
  <si>
    <t>suzuki access 125 new model colours</t>
  </si>
  <si>
    <t>jupiter basic price</t>
  </si>
  <si>
    <t>activa 6g p</t>
  </si>
  <si>
    <t>suzuki access 125 on road</t>
  </si>
  <si>
    <t>jupiter best model</t>
  </si>
  <si>
    <t>activa 6g petrol</t>
  </si>
  <si>
    <t>suzuki access 125 price black</t>
  </si>
  <si>
    <t>jupiter bike zx</t>
  </si>
  <si>
    <t>activa 6g plus</t>
  </si>
  <si>
    <t>suzuki access 125 red</t>
  </si>
  <si>
    <t>jupiter classic all colours</t>
  </si>
  <si>
    <t>activa 6g price and features</t>
  </si>
  <si>
    <t>suzuki access 125 ride connect edition</t>
  </si>
  <si>
    <t>jupiter classic disc</t>
  </si>
  <si>
    <t>activa 6g price features</t>
  </si>
  <si>
    <t>suzuki access 125 ride connect on road price</t>
  </si>
  <si>
    <t>jupiter classic engine cc</t>
  </si>
  <si>
    <t>activa 6g price in bhuj</t>
  </si>
  <si>
    <t>suzuki access 125 royal bronze</t>
  </si>
  <si>
    <t>jupiter classic model</t>
  </si>
  <si>
    <t>activa 6g price list</t>
  </si>
  <si>
    <t>suzuki access 125 special edition 2020 price</t>
  </si>
  <si>
    <t>jupiter grande edition on road price</t>
  </si>
  <si>
    <t>activa 6g price matte black</t>
  </si>
  <si>
    <t>suzuki access 125 standard</t>
  </si>
  <si>
    <t>jupiter grande edition price 2022</t>
  </si>
  <si>
    <t>activa 6g price price</t>
  </si>
  <si>
    <t>suzuki access 125 upcoming model 2022</t>
  </si>
  <si>
    <t>jupiter iqube price</t>
  </si>
  <si>
    <t>activa 6g price road price</t>
  </si>
  <si>
    <t>suzuki access 125cc 2019 model</t>
  </si>
  <si>
    <t>jupiter new model 2022 on road price</t>
  </si>
  <si>
    <t>activa 6g self start</t>
  </si>
  <si>
    <t>top model access 125</t>
  </si>
  <si>
    <t>jupiter old model price</t>
  </si>
  <si>
    <t>activa 6g sky blue colour</t>
  </si>
  <si>
    <t>www suzuki access 125 com</t>
  </si>
  <si>
    <t>jupiter online price</t>
  </si>
  <si>
    <t>activa 6g special edition on road price</t>
  </si>
  <si>
    <t>access new model bike</t>
  </si>
  <si>
    <t>jupiter price and mileage</t>
  </si>
  <si>
    <t>activa 6g standard on road price</t>
  </si>
  <si>
    <t>access new model scooty</t>
  </si>
  <si>
    <t>jupiter price mileage</t>
  </si>
  <si>
    <t>activa 6g total price</t>
  </si>
  <si>
    <t>access scooty model</t>
  </si>
  <si>
    <t>jupiter price new model</t>
  </si>
  <si>
    <t>activa 6g white colour on road price</t>
  </si>
  <si>
    <t>access scooty new model price</t>
  </si>
  <si>
    <t>jupiter scooter black</t>
  </si>
  <si>
    <t>activa 6g yellow colour price</t>
  </si>
  <si>
    <t>suzuki access 2021</t>
  </si>
  <si>
    <t>jupiter scooter review</t>
  </si>
  <si>
    <t>activa all colour 6g</t>
  </si>
  <si>
    <t>suzuki access 2022</t>
  </si>
  <si>
    <t>jupiter top model on road price</t>
  </si>
  <si>
    <t>activa black 6g</t>
  </si>
  <si>
    <t>suzuki access bluetooth price</t>
  </si>
  <si>
    <t>jupiter zx new model</t>
  </si>
  <si>
    <t>activa black colour 6g</t>
  </si>
  <si>
    <t>suzuki access colours 2021</t>
  </si>
  <si>
    <t>new jupiter zx</t>
  </si>
  <si>
    <t>activa on road price 6g</t>
  </si>
  <si>
    <t>suzuki access drum price</t>
  </si>
  <si>
    <t>old tvs jupiter</t>
  </si>
  <si>
    <t>activa premium edition on road price</t>
  </si>
  <si>
    <t>suzuki access key</t>
  </si>
  <si>
    <t>price of jupiter zx</t>
  </si>
  <si>
    <t>activa scooter 6g price</t>
  </si>
  <si>
    <t>suzuki access near showroom</t>
  </si>
  <si>
    <t>tubeless tyre for tvs jupiter</t>
  </si>
  <si>
    <t>activa scooty 6g colours</t>
  </si>
  <si>
    <t>suzuki access speedometer</t>
  </si>
  <si>
    <t>tvs jupiter 2017</t>
  </si>
  <si>
    <t>black matte activa 6g</t>
  </si>
  <si>
    <t>suzuki access top model price</t>
  </si>
  <si>
    <t>tvs jupiter 2017 second hand price</t>
  </si>
  <si>
    <t>blue activa 6g price</t>
  </si>
  <si>
    <t>suzuki access white</t>
  </si>
  <si>
    <t>tvs jupiter 2018 model on road price</t>
  </si>
  <si>
    <t>blue scooty activa</t>
  </si>
  <si>
    <t>suzuki axis price</t>
  </si>
  <si>
    <t>tvs jupiter 2019 model</t>
  </si>
  <si>
    <t>book activa 6g online</t>
  </si>
  <si>
    <t>access 125 chrome mirror price</t>
  </si>
  <si>
    <t>tvs jupiter 2020 model price</t>
  </si>
  <si>
    <t>brown activa 6g</t>
  </si>
  <si>
    <t>access 125 colours 2022 on road price</t>
  </si>
  <si>
    <t>tvs jupiter available colours</t>
  </si>
  <si>
    <t>golden activa 6g</t>
  </si>
  <si>
    <t>access 125 dicky price</t>
  </si>
  <si>
    <t>tvs jupiter backrest</t>
  </si>
  <si>
    <t>grey color activa 6g</t>
  </si>
  <si>
    <t>access 125 disc special edition</t>
  </si>
  <si>
    <t>tvs jupiter basic price</t>
  </si>
  <si>
    <t>grey colour activa 6g price</t>
  </si>
  <si>
    <t>access 125 display price</t>
  </si>
  <si>
    <t>tvs jupiter best model</t>
  </si>
  <si>
    <t>honda 6g scooter</t>
  </si>
  <si>
    <t>access 125 drum black</t>
  </si>
  <si>
    <t>tvs jupiter cng kit price</t>
  </si>
  <si>
    <t>honda activa 60</t>
  </si>
  <si>
    <t>access 125 drum model</t>
  </si>
  <si>
    <t>tvs jupiter com</t>
  </si>
  <si>
    <t>honda activa 6g 2022</t>
  </si>
  <si>
    <t>access 125 drum white</t>
  </si>
  <si>
    <t>tvs jupiter digital meter</t>
  </si>
  <si>
    <t>honda activa 6g booking</t>
  </si>
  <si>
    <t>access 125 exchange offer</t>
  </si>
  <si>
    <t>tvs jupiter ev price</t>
  </si>
  <si>
    <t>honda activa 6g brown colour</t>
  </si>
  <si>
    <t>access 125 fuel gauge price</t>
  </si>
  <si>
    <t>tvs jupiter finance</t>
  </si>
  <si>
    <t>honda activa 6g buy online</t>
  </si>
  <si>
    <t>access 125 fuel indicator</t>
  </si>
  <si>
    <t>tvs jupiter helmet</t>
  </si>
  <si>
    <t>honda activa 6g digital meter price</t>
  </si>
  <si>
    <t>access 125 images price</t>
  </si>
  <si>
    <t>tvs jupiter key shutter lock price</t>
  </si>
  <si>
    <t>honda activa 6g exchange offer</t>
  </si>
  <si>
    <t>access 125 in black colour</t>
  </si>
  <si>
    <t>tvs jupiter lock</t>
  </si>
  <si>
    <t>honda activa 6g golden colour</t>
  </si>
  <si>
    <t>access 125 indian price</t>
  </si>
  <si>
    <t>tvs jupiter millionr edition</t>
  </si>
  <si>
    <t>honda activa 6g limited edition price</t>
  </si>
  <si>
    <t>access 125 indicator light</t>
  </si>
  <si>
    <t>tvs jupiter official website</t>
  </si>
  <si>
    <t>honda activa 6g matte grey colour</t>
  </si>
  <si>
    <t>access 125 maroon</t>
  </si>
  <si>
    <t>tvs jupiter side panel</t>
  </si>
  <si>
    <t>honda activa 6g metallic grey</t>
  </si>
  <si>
    <t>access 125 maroon colour price</t>
  </si>
  <si>
    <t>tvs jupiter steel guard</t>
  </si>
  <si>
    <t>honda activa 6g meter</t>
  </si>
  <si>
    <t>access 125 model 2017 price</t>
  </si>
  <si>
    <t>tvs jupiter suspension price</t>
  </si>
  <si>
    <t>honda activa 6g on road</t>
  </si>
  <si>
    <t>access 125 model 2019</t>
  </si>
  <si>
    <t>tvs jupiter website</t>
  </si>
  <si>
    <t>honda activa 6g price list</t>
  </si>
  <si>
    <t>access 125 model 2022</t>
  </si>
  <si>
    <t>tvs jupiter zx average</t>
  </si>
  <si>
    <t>honda activa 6g red colour price</t>
  </si>
  <si>
    <t>access 125 models 2022</t>
  </si>
  <si>
    <t>tvs jupiter zx features</t>
  </si>
  <si>
    <t>honda activa 6g scooter</t>
  </si>
  <si>
    <t>access 125 new model 2022 bluetooth</t>
  </si>
  <si>
    <t>tvs jupiter zx green colour</t>
  </si>
  <si>
    <t>honda activa 6gb</t>
  </si>
  <si>
    <t>access 125 new model all colours</t>
  </si>
  <si>
    <t>tvs jupiter zx purple colour</t>
  </si>
  <si>
    <t>honda activa g6</t>
  </si>
  <si>
    <t>access 125 new model blue colour</t>
  </si>
  <si>
    <t>tvs jupiter zx review</t>
  </si>
  <si>
    <t>honda activa scooty 6g</t>
  </si>
  <si>
    <t>access 125 new model colour</t>
  </si>
  <si>
    <t>blue jupiter 125</t>
  </si>
  <si>
    <t>honda activa special edition on road price</t>
  </si>
  <si>
    <t>access 125 on emi</t>
  </si>
  <si>
    <t>jupiter 125 black</t>
  </si>
  <si>
    <t>honda bikes activa 6g price</t>
  </si>
  <si>
    <t>access 125 panel price</t>
  </si>
  <si>
    <t>jupiter 125 blue colour price</t>
  </si>
  <si>
    <t>honda scooty activa 6g price</t>
  </si>
  <si>
    <t>access 125 price 2021 model</t>
  </si>
  <si>
    <t>jupiter 125 latest model</t>
  </si>
  <si>
    <t>honda shine 6g price</t>
  </si>
  <si>
    <t>access 125 price in</t>
  </si>
  <si>
    <t>jupiter 125 model</t>
  </si>
  <si>
    <t>images of honda activa 6g</t>
  </si>
  <si>
    <t>access 125 price in bhuj</t>
  </si>
  <si>
    <t>jupiter 125 scooter</t>
  </si>
  <si>
    <t>mat axis grey metallic activa 6g</t>
  </si>
  <si>
    <t>access 125 price on road price</t>
  </si>
  <si>
    <t>jupiter 125cc color</t>
  </si>
  <si>
    <t>scooty colour activa 6g</t>
  </si>
  <si>
    <t>access 125 price special edition</t>
  </si>
  <si>
    <t>jupiter 125cc colors</t>
  </si>
  <si>
    <t>silver activa 6g</t>
  </si>
  <si>
    <t>access 125 price white</t>
  </si>
  <si>
    <t>jupiter bike 125 cc</t>
  </si>
  <si>
    <t>two wheeler activa 6g price</t>
  </si>
  <si>
    <t>access 125 price white colour</t>
  </si>
  <si>
    <t>jupiter scooter 125</t>
  </si>
  <si>
    <t>white colour activa 6g</t>
  </si>
  <si>
    <t>access 125 quotation</t>
  </si>
  <si>
    <t>jupiter tvs 125 price</t>
  </si>
  <si>
    <t>6g activa colors</t>
  </si>
  <si>
    <t>access 125 royal bronze price</t>
  </si>
  <si>
    <t>tvs jupiter 125 black</t>
  </si>
  <si>
    <t>6g activa rate</t>
  </si>
  <si>
    <t>access 125 rs</t>
  </si>
  <si>
    <t>tvs jupiter 125 black colour</t>
  </si>
  <si>
    <t>6g activa scooty</t>
  </si>
  <si>
    <t>access 125 shield price</t>
  </si>
  <si>
    <t>tvs jupiter 125 classic</t>
  </si>
  <si>
    <t>6g honda</t>
  </si>
  <si>
    <t>access 125 sky blue</t>
  </si>
  <si>
    <t>tvs jupiter 125 disc on road price</t>
  </si>
  <si>
    <t>activa 110 6g colours</t>
  </si>
  <si>
    <t>access 125 standard price</t>
  </si>
  <si>
    <t>tvs jupiter 125 new model 2021 price</t>
  </si>
  <si>
    <t>activa 60 price</t>
  </si>
  <si>
    <t>access 125 suzuki showroom</t>
  </si>
  <si>
    <t>tvs jupiter 125 white colour price</t>
  </si>
  <si>
    <t>activa 6g 2021 price</t>
  </si>
  <si>
    <t>access 125 today price</t>
  </si>
  <si>
    <t>tvs jupiter 125cc 2022 model</t>
  </si>
  <si>
    <t>activa 6g 2022 colours</t>
  </si>
  <si>
    <t>access 125 upcoming model 2022</t>
  </si>
  <si>
    <t>2017 jupiter price</t>
  </si>
  <si>
    <t>activa 6g 20th anniversary edition dlx</t>
  </si>
  <si>
    <t>access bike 125 price</t>
  </si>
  <si>
    <t>2019 jupiter price</t>
  </si>
  <si>
    <t>activa 6g activa</t>
  </si>
  <si>
    <t>access burgman 125 price</t>
  </si>
  <si>
    <t>bajaj jupiter price</t>
  </si>
  <si>
    <t>activa 6g anniversary edition price</t>
  </si>
  <si>
    <t>access new model 125</t>
  </si>
  <si>
    <t>grey tvs jupiter</t>
  </si>
  <si>
    <t>activa 6g black color</t>
  </si>
  <si>
    <t>access scooter 125 price</t>
  </si>
  <si>
    <t>jupiter 110 black</t>
  </si>
  <si>
    <t>activa 6g buy</t>
  </si>
  <si>
    <t>suzuki access 125 images price</t>
  </si>
  <si>
    <t>jupiter 110 zx colours</t>
  </si>
  <si>
    <t>activa 6g colour name</t>
  </si>
  <si>
    <t>suzuki access 125 indicator price</t>
  </si>
  <si>
    <t>jupiter 2014 model price</t>
  </si>
  <si>
    <t>activa 6g colours 2022 price on road</t>
  </si>
  <si>
    <t>suzuki access 125 key lock set</t>
  </si>
  <si>
    <t>jupiter 2016 model second hand price</t>
  </si>
  <si>
    <t>activa 6g copper</t>
  </si>
  <si>
    <t>suzuki access 125 new edition</t>
  </si>
  <si>
    <t>jupiter 2019 model second hand price</t>
  </si>
  <si>
    <t>activa 6g cost price</t>
  </si>
  <si>
    <t>suzuki access 125 new version</t>
  </si>
  <si>
    <t>jupiter all model price</t>
  </si>
  <si>
    <t>activa 6g deluxe matte grey</t>
  </si>
  <si>
    <t>suzuki access 125 petrol indicator</t>
  </si>
  <si>
    <t>jupiter blue colour price</t>
  </si>
  <si>
    <t>activa 6g deluxe red colour</t>
  </si>
  <si>
    <t>suzuki access 125 price 2018 model</t>
  </si>
  <si>
    <t>jupiter classic bike</t>
  </si>
  <si>
    <t>activa 6g dlx bs vi</t>
  </si>
  <si>
    <t>suzuki access 125 price 2019 model</t>
  </si>
  <si>
    <t>jupiter classic disc brake price</t>
  </si>
  <si>
    <t>activa 6g double colour</t>
  </si>
  <si>
    <t>suzuki access 125 price 2020</t>
  </si>
  <si>
    <t>jupiter classic features</t>
  </si>
  <si>
    <t>activa 6g glitter blue metallic</t>
  </si>
  <si>
    <t>suzuki access 125 price 2021 model</t>
  </si>
  <si>
    <t>jupiter grande on road price</t>
  </si>
  <si>
    <t>activa 6g golden colour price</t>
  </si>
  <si>
    <t>suzuki access 125 price top model</t>
  </si>
  <si>
    <t>jupiter model and price</t>
  </si>
  <si>
    <t>activa 6g how much price</t>
  </si>
  <si>
    <t>suzuki access 125 rectifier price</t>
  </si>
  <si>
    <t>jupiter new model colour</t>
  </si>
  <si>
    <t>activa 6g in blue colour</t>
  </si>
  <si>
    <t>suzuki access 125 red colour price</t>
  </si>
  <si>
    <t>jupiter new model on road price</t>
  </si>
  <si>
    <t>activa 6g ke price</t>
  </si>
  <si>
    <t>suzuki access 125 ride connect edition on road price</t>
  </si>
  <si>
    <t>jupiter scooter showroom near me</t>
  </si>
  <si>
    <t>activa 6g key features</t>
  </si>
  <si>
    <t>suzuki access 125 scooty colours</t>
  </si>
  <si>
    <t>jupiter tvs classic price</t>
  </si>
  <si>
    <t>activa 6g logo price</t>
  </si>
  <si>
    <t>suzuki access 125 seat</t>
  </si>
  <si>
    <t>jupiter zx black</t>
  </si>
  <si>
    <t>activa 6g look</t>
  </si>
  <si>
    <t>suzuki access 125 seat original</t>
  </si>
  <si>
    <t>jupiter zx colours 2022</t>
  </si>
  <si>
    <t>activa 6g mat grey colour</t>
  </si>
  <si>
    <t>suzuki access 125 silver colour price</t>
  </si>
  <si>
    <t>jupiter zx digital meter</t>
  </si>
  <si>
    <t>activa 6g matte</t>
  </si>
  <si>
    <t>suzuki access 125 special edition 2022 price</t>
  </si>
  <si>
    <t>jupiter zx disc colors</t>
  </si>
  <si>
    <t>activa 6g matte grey price</t>
  </si>
  <si>
    <t>suzuki access 125 special edition greenish blue</t>
  </si>
  <si>
    <t>jupiter zx disc colours</t>
  </si>
  <si>
    <t>activa 6g metallic blue</t>
  </si>
  <si>
    <t>suzuki access 125 special edition mileage</t>
  </si>
  <si>
    <t>jupiter zx matte black</t>
  </si>
  <si>
    <t>activa 6g metallic grey colour</t>
  </si>
  <si>
    <t>suzuki access 125 storage box price</t>
  </si>
  <si>
    <t>jupiter zx new model 2022</t>
  </si>
  <si>
    <t>activa 6g offer price</t>
  </si>
  <si>
    <t>suzuki access 125 which colour is best</t>
  </si>
  <si>
    <t>jupiter zx review</t>
  </si>
  <si>
    <t>activa 6g photo white colour</t>
  </si>
  <si>
    <t>suzuki access 125 with bluetooth</t>
  </si>
  <si>
    <t>jupiter110</t>
  </si>
  <si>
    <t>activa 6g premium black colour</t>
  </si>
  <si>
    <t>suzuki access uz 125</t>
  </si>
  <si>
    <t>old jupiter price</t>
  </si>
  <si>
    <t>activa 6g premium blue</t>
  </si>
  <si>
    <t>suzuki xx125 price</t>
  </si>
  <si>
    <t>purple jupiter zx</t>
  </si>
  <si>
    <t>activa 6g premium edition deluxe</t>
  </si>
  <si>
    <t>upcoming access 125</t>
  </si>
  <si>
    <t>tvs jupiter 110 zx</t>
  </si>
  <si>
    <t>activa 6g price and average</t>
  </si>
  <si>
    <t>white suzuki access 125</t>
  </si>
  <si>
    <t>tvs jupiter 2014 model</t>
  </si>
  <si>
    <t>activa 6g price colours 2022</t>
  </si>
  <si>
    <t>access disc brake price</t>
  </si>
  <si>
    <t>tvs jupiter 2015 model second hand price</t>
  </si>
  <si>
    <t>activa 6g price diwali offer</t>
  </si>
  <si>
    <t>access scooter new model</t>
  </si>
  <si>
    <t>tvs jupiter 2017 model price second hand</t>
  </si>
  <si>
    <t>activa 6g price ex showroom</t>
  </si>
  <si>
    <t>access scooty showroom</t>
  </si>
  <si>
    <t>tvs jupiter 2018 model second hand price</t>
  </si>
  <si>
    <t>activa 6g price green colour</t>
  </si>
  <si>
    <t>access scooty top model</t>
  </si>
  <si>
    <t>tvs jupiter 2nd hand price</t>
  </si>
  <si>
    <t>activa 6g price in showroom</t>
  </si>
  <si>
    <t>access suzuki access</t>
  </si>
  <si>
    <t>tvs jupiter 2x price</t>
  </si>
  <si>
    <t>activa 6g price near me</t>
  </si>
  <si>
    <t>suzuki access 135</t>
  </si>
  <si>
    <t>tvs jupiter bajaj finance</t>
  </si>
  <si>
    <t>activa 6g price on road 2021</t>
  </si>
  <si>
    <t>suzuki access 2018 model</t>
  </si>
  <si>
    <t>tvs jupiter black price</t>
  </si>
  <si>
    <t>activa 6g price scooty</t>
  </si>
  <si>
    <t>suzuki access 2020 model</t>
  </si>
  <si>
    <t>tvs jupiter blue colour price</t>
  </si>
  <si>
    <t>activa 6g price special edition</t>
  </si>
  <si>
    <t>suzuki access 2021 model</t>
  </si>
  <si>
    <t>tvs jupiter bluetooth</t>
  </si>
  <si>
    <t>activa 6g price with accessories</t>
  </si>
  <si>
    <t>suzuki access 2023</t>
  </si>
  <si>
    <t>tvs jupiter bluetooth connect</t>
  </si>
  <si>
    <t>activa 6g real price</t>
  </si>
  <si>
    <t>suzuki access 250</t>
  </si>
  <si>
    <t>tvs jupiter cc details</t>
  </si>
  <si>
    <t>activa 6g royal blue colour</t>
  </si>
  <si>
    <t>suzuki access accessories price list</t>
  </si>
  <si>
    <t>tvs jupiter charging socket price</t>
  </si>
  <si>
    <t>activa 6g scooty colour</t>
  </si>
  <si>
    <t>suzuki access bike colours</t>
  </si>
  <si>
    <t>tvs jupiter classic 2018 model price</t>
  </si>
  <si>
    <t>activa 6g showroom price near me</t>
  </si>
  <si>
    <t>suzuki access brown colour</t>
  </si>
  <si>
    <t>tvs jupiter classic blue colour</t>
  </si>
  <si>
    <t>activa 6g silver colour price</t>
  </si>
  <si>
    <t>suzuki access chrome kit</t>
  </si>
  <si>
    <t>tvs jupiter classic colours 2020</t>
  </si>
  <si>
    <t>activa 6g special edition price on road</t>
  </si>
  <si>
    <t>suzuki access exchange offer</t>
  </si>
  <si>
    <t>tvs jupiter classic new model</t>
  </si>
  <si>
    <t>activa bike 6g price</t>
  </si>
  <si>
    <t>suzuki access features</t>
  </si>
  <si>
    <t>tvs jupiter disc</t>
  </si>
  <si>
    <t>activa scooter 6g</t>
  </si>
  <si>
    <t>suzuki access latest</t>
  </si>
  <si>
    <t>tvs jupiter engine repair cost</t>
  </si>
  <si>
    <t>activa special edition 6g price</t>
  </si>
  <si>
    <t>suzuki access limited edition</t>
  </si>
  <si>
    <t>tvs jupiter glove box price</t>
  </si>
  <si>
    <t>activa standard 6g</t>
  </si>
  <si>
    <t>suzuki access meter price</t>
  </si>
  <si>
    <t>tvs jupiter grande price on road</t>
  </si>
  <si>
    <t>activa white 6g</t>
  </si>
  <si>
    <t>suzuki access scooter showroom near me</t>
  </si>
  <si>
    <t>tvs jupiter grey colour price</t>
  </si>
  <si>
    <t>black 6g activa</t>
  </si>
  <si>
    <t>suzuki access seat price</t>
  </si>
  <si>
    <t>tvs jupiter latest model price</t>
  </si>
  <si>
    <t>blue color activa 6g</t>
  </si>
  <si>
    <t>suzuki access variants</t>
  </si>
  <si>
    <t>tvs jupiter light</t>
  </si>
  <si>
    <t>blue colour scooty activa</t>
  </si>
  <si>
    <t>suzuki access website</t>
  </si>
  <si>
    <t>tvs jupiter market price</t>
  </si>
  <si>
    <t>buy honda activa 6g</t>
  </si>
  <si>
    <t>suzuki scooty access price</t>
  </si>
  <si>
    <t>tvs jupiter maroon colour price</t>
  </si>
  <si>
    <t>colours available in activa 6g</t>
  </si>
  <si>
    <t>suzuki suzuki access</t>
  </si>
  <si>
    <t>tvs jupiter mat</t>
  </si>
  <si>
    <t>ex showroom price activa 6g</t>
  </si>
  <si>
    <t>suzuki xs scooty</t>
  </si>
  <si>
    <t>tvs jupiter matte grey</t>
  </si>
  <si>
    <t>honda 6g price on road</t>
  </si>
  <si>
    <t>www suzuki access com</t>
  </si>
  <si>
    <t>tvs jupiter models and colours</t>
  </si>
  <si>
    <t>honda activa 6g 110</t>
  </si>
  <si>
    <t>access 125 cc scooty</t>
  </si>
  <si>
    <t>tvs jupiter near showroom</t>
  </si>
  <si>
    <t>honda activa 6g blue colour price</t>
  </si>
  <si>
    <t>access 125 chrome mirror</t>
  </si>
  <si>
    <t>tvs jupiter online price</t>
  </si>
  <si>
    <t>honda activa 6g book online</t>
  </si>
  <si>
    <t>access 125 disc colours</t>
  </si>
  <si>
    <t>tvs jupiter price 2020</t>
  </si>
  <si>
    <t>honda activa 6g copper colour</t>
  </si>
  <si>
    <t>access 125 disk brake price</t>
  </si>
  <si>
    <t>tvs jupiter price 2021</t>
  </si>
  <si>
    <t>honda activa 6g deluxe grey colour</t>
  </si>
  <si>
    <t>access 125 drum on road price</t>
  </si>
  <si>
    <t>tvs jupiter price new model</t>
  </si>
  <si>
    <t>honda activa 6g full details</t>
  </si>
  <si>
    <t>access 125 drum silver colour</t>
  </si>
  <si>
    <t>tvs jupiter relay price</t>
  </si>
  <si>
    <t>honda activa 6g hd images</t>
  </si>
  <si>
    <t>access 125 features and price</t>
  </si>
  <si>
    <t>tvs jupiter safety guard</t>
  </si>
  <si>
    <t>honda activa 6g matte black colour</t>
  </si>
  <si>
    <t>access 125 full details</t>
  </si>
  <si>
    <t>tvs jupiter safety guard price</t>
  </si>
  <si>
    <t>honda activa 6g matte grey</t>
  </si>
  <si>
    <t>access 125 greenish blue colour</t>
  </si>
  <si>
    <t>tvs jupiter service booking</t>
  </si>
  <si>
    <t>honda activa 6g online purchase</t>
  </si>
  <si>
    <t>access 125 ka price</t>
  </si>
  <si>
    <t>tvs jupiter side mirror</t>
  </si>
  <si>
    <t>honda activa 6g price and colours</t>
  </si>
  <si>
    <t>access 125 latest model colours</t>
  </si>
  <si>
    <t>tvs jupiter smart connect</t>
  </si>
  <si>
    <t>honda activa 6g price on road price</t>
  </si>
  <si>
    <t>access 125 metallic black price</t>
  </si>
  <si>
    <t>tvs jupiter special edition</t>
  </si>
  <si>
    <t>honda activa 6g scooty colours</t>
  </si>
  <si>
    <t>access 125 meter visor</t>
  </si>
  <si>
    <t>tvs jupiter today price</t>
  </si>
  <si>
    <t>honda activa 6g showroom</t>
  </si>
  <si>
    <t>access 125 model 2021</t>
  </si>
  <si>
    <t>tvs jupiter top model on road price</t>
  </si>
  <si>
    <t>honda activa 6g today price</t>
  </si>
  <si>
    <t>access 125 mrp</t>
  </si>
  <si>
    <t>tvs jupiter tyre size and price</t>
  </si>
  <si>
    <t>honda activa 6gb price</t>
  </si>
  <si>
    <t>access 125 new model 2021 colours</t>
  </si>
  <si>
    <t>tvs jupiter used scooter</t>
  </si>
  <si>
    <t>honda activa gold edition</t>
  </si>
  <si>
    <t>access 125 new model bluetooth price</t>
  </si>
  <si>
    <t>tvs jupiter white colour price</t>
  </si>
  <si>
    <t>honda activa sky blue colour</t>
  </si>
  <si>
    <t>access 125 new top model</t>
  </si>
  <si>
    <t>tvs jupiter yellow colour</t>
  </si>
  <si>
    <t>honda grazia 6g price</t>
  </si>
  <si>
    <t>access 125 nose price</t>
  </si>
  <si>
    <t>tvs jupiter zx all colours</t>
  </si>
  <si>
    <t>honda scooter 6g</t>
  </si>
  <si>
    <t>access 125 on road price 2022</t>
  </si>
  <si>
    <t>tvs jupiter zx black colour</t>
  </si>
  <si>
    <t>honda scooty 6g colours</t>
  </si>
  <si>
    <t>access 125 on road price black</t>
  </si>
  <si>
    <t>tvs jupiter zx bluetooth</t>
  </si>
  <si>
    <t>matte black colour activa 6g</t>
  </si>
  <si>
    <t>access 125 on road price emi</t>
  </si>
  <si>
    <t>tvs jupiter zx digital meter price</t>
  </si>
  <si>
    <t>metallic black activa 6g</t>
  </si>
  <si>
    <t>access 125 on road price mileage</t>
  </si>
  <si>
    <t>tvs jupiter zx drum colours</t>
  </si>
  <si>
    <t>pearl precious white activa 6g</t>
  </si>
  <si>
    <t>access 125 on road price new model</t>
  </si>
  <si>
    <t>tvs jupiter zx drum price</t>
  </si>
  <si>
    <t>premium activa 6g</t>
  </si>
  <si>
    <t>access 125 on road price top model</t>
  </si>
  <si>
    <t>tvs jupiter zx matte black</t>
  </si>
  <si>
    <t>rate of honda activa 6g</t>
  </si>
  <si>
    <t>access 125 price and colour</t>
  </si>
  <si>
    <t>tvs jupiter zx model</t>
  </si>
  <si>
    <t>scooty activa 6g on road price</t>
  </si>
  <si>
    <t>access 125 price new colour</t>
  </si>
  <si>
    <t>tvs jupiter zx smart connect</t>
  </si>
  <si>
    <t>scooty activa 6g price on road</t>
  </si>
  <si>
    <t>access 125 price new model 2021</t>
  </si>
  <si>
    <t>zx jupiter price</t>
  </si>
  <si>
    <t>scooty honda 6g</t>
  </si>
  <si>
    <t>access 125 price showroom</t>
  </si>
  <si>
    <t>125cc jupiter</t>
  </si>
  <si>
    <t>scooty price honda activa 6g</t>
  </si>
  <si>
    <t>access 125 scooty on road price</t>
  </si>
  <si>
    <t>cost of jupiter 125</t>
  </si>
  <si>
    <t>standard activa 6g</t>
  </si>
  <si>
    <t>access 125 shining black</t>
  </si>
  <si>
    <t>jupiter 125 360 view</t>
  </si>
  <si>
    <t>6g activa black colour</t>
  </si>
  <si>
    <t>access 125 special edition colour</t>
  </si>
  <si>
    <t>jupiter 125 drum colours</t>
  </si>
  <si>
    <t>6g activa photo</t>
  </si>
  <si>
    <t>access 125 standard colours</t>
  </si>
  <si>
    <t>jupiter 125 new colour</t>
  </si>
  <si>
    <t>6g honda activa colour</t>
  </si>
  <si>
    <t>access 125 top model colour</t>
  </si>
  <si>
    <t>jupiter 125 purple colour</t>
  </si>
  <si>
    <t>6g price activa</t>
  </si>
  <si>
    <t>access 125 top model mileage</t>
  </si>
  <si>
    <t>jupiter 125 showroom near me</t>
  </si>
  <si>
    <t>6g scooty activa</t>
  </si>
  <si>
    <t>access 125 two wheeler price</t>
  </si>
  <si>
    <t>jupiter 125 zx</t>
  </si>
  <si>
    <t>6gb activa price</t>
  </si>
  <si>
    <t>access 125 under seat storage</t>
  </si>
  <si>
    <t>tvs 125 cc jupiter</t>
  </si>
  <si>
    <t>about honda activa 6g</t>
  </si>
  <si>
    <t>access 125 visor price</t>
  </si>
  <si>
    <t>tvs 125 jupiter colours</t>
  </si>
  <si>
    <t>activa 6g 110 price</t>
  </si>
  <si>
    <t>access 125 white price</t>
  </si>
  <si>
    <t>tvs jupiter 125 2023</t>
  </si>
  <si>
    <t>activa 6g activa 6g</t>
  </si>
  <si>
    <t>access 125cc colours</t>
  </si>
  <si>
    <t>tvs jupiter 125 boot light buy online</t>
  </si>
  <si>
    <t>activa 6g be</t>
  </si>
  <si>
    <t>access 125cc mileage</t>
  </si>
  <si>
    <t>tvs jupiter 125 grey</t>
  </si>
  <si>
    <t>activa 6g black and white</t>
  </si>
  <si>
    <t>access 125cc on road price</t>
  </si>
  <si>
    <t>tvs jupiter 125 latest model</t>
  </si>
  <si>
    <t>activa 6g black colour photo</t>
  </si>
  <si>
    <t>access access 125</t>
  </si>
  <si>
    <t>tvs jupiter 125 model</t>
  </si>
  <si>
    <t>activa 6g classic</t>
  </si>
  <si>
    <t>access drum 125</t>
  </si>
  <si>
    <t>tvs jupiter 125 models</t>
  </si>
  <si>
    <t>activa 6g colours blue</t>
  </si>
  <si>
    <t>access gadi 125</t>
  </si>
  <si>
    <t>tvs jupiter 125 new</t>
  </si>
  <si>
    <t>activa 6g colours price on road</t>
  </si>
  <si>
    <t>dark blue access 125</t>
  </si>
  <si>
    <t>tvs jupiter 125 scooter</t>
  </si>
  <si>
    <t>activa 6g colours red</t>
  </si>
  <si>
    <t>grey suzuki access 125</t>
  </si>
  <si>
    <t>tvs jupiter 125 white</t>
  </si>
  <si>
    <t>activa 6g copper colour price</t>
  </si>
  <si>
    <t>suzuki access 125 price bluetooth</t>
  </si>
  <si>
    <t>tvs jupiter 125 zx</t>
  </si>
  <si>
    <t>activa 6g deluxe all colours</t>
  </si>
  <si>
    <t>suzuki access 125 price in</t>
  </si>
  <si>
    <t>tvs jupiter price 125 cc</t>
  </si>
  <si>
    <t>activa 6g design</t>
  </si>
  <si>
    <t>suzuki access 125 price in bhuj</t>
  </si>
  <si>
    <t>tvs scooter jupiter 125 disc</t>
  </si>
  <si>
    <t>activa 6g digital meter price on road</t>
  </si>
  <si>
    <t>suzuki access 125 price on road price</t>
  </si>
  <si>
    <t>jupiter 110 base model</t>
  </si>
  <si>
    <t>activa 6g digital metre</t>
  </si>
  <si>
    <t>suzuki access 125 quotation</t>
  </si>
  <si>
    <t>jupiter 110 basic model</t>
  </si>
  <si>
    <t>activa 6g diwali offer</t>
  </si>
  <si>
    <t>suzuki access 125 remodeling</t>
  </si>
  <si>
    <t>jupiter 110 blue colour</t>
  </si>
  <si>
    <t>activa 6g diwali offer 2022</t>
  </si>
  <si>
    <t>suzuki access 125 review 2022</t>
  </si>
  <si>
    <t>jupiter 110 smart connect</t>
  </si>
  <si>
    <t>activa 6g dlx cc</t>
  </si>
  <si>
    <t>suzuki access 125 review mileage</t>
  </si>
  <si>
    <t>jupiter 2020 price</t>
  </si>
  <si>
    <t>activa 6g edition price</t>
  </si>
  <si>
    <t>suzuki access 125 safety guard</t>
  </si>
  <si>
    <t>jupiter 2nd hand price</t>
  </si>
  <si>
    <t>activa 6g fuel</t>
  </si>
  <si>
    <t>suzuki access 125 safety guard price</t>
  </si>
  <si>
    <t>jupiter best colour</t>
  </si>
  <si>
    <t>activa 6g grey matte</t>
  </si>
  <si>
    <t>suzuki access 125 sky blue colour</t>
  </si>
  <si>
    <t>jupiter bike black colour</t>
  </si>
  <si>
    <t>activa 6g in road price</t>
  </si>
  <si>
    <t>suzuki access 125 special edition bluetooth</t>
  </si>
  <si>
    <t>jupiter bike colors images</t>
  </si>
  <si>
    <t>activa 6g mat colour</t>
  </si>
  <si>
    <t>suzuki access 125 special edition disc brake</t>
  </si>
  <si>
    <t>jupiter bike price 2022</t>
  </si>
  <si>
    <t>activa 6g metallic colour</t>
  </si>
  <si>
    <t>suzuki access 125 special edition disc brake on road price</t>
  </si>
  <si>
    <t>jupiter brown colour price</t>
  </si>
  <si>
    <t>activa 6g near by showroom</t>
  </si>
  <si>
    <t>suzuki access 125 standard price</t>
  </si>
  <si>
    <t>jupiter classic black colour</t>
  </si>
  <si>
    <t>activa 6g on road price with accessories</t>
  </si>
  <si>
    <t>suzuki access 125 today price</t>
  </si>
  <si>
    <t>jupiter classic brown colour</t>
  </si>
  <si>
    <t>activa 6g original price</t>
  </si>
  <si>
    <t>suzuki access 125 visor price</t>
  </si>
  <si>
    <t>jupiter classic edition</t>
  </si>
  <si>
    <t>activa 6g present price</t>
  </si>
  <si>
    <t>suzuki access 125 white price</t>
  </si>
  <si>
    <t>jupiter classic grey colour</t>
  </si>
  <si>
    <t>activa 6g price in black colour</t>
  </si>
  <si>
    <t>suzuki access 125cc 2021 model</t>
  </si>
  <si>
    <t>jupiter classic new model 2022</t>
  </si>
  <si>
    <t>activa 6g price in colour</t>
  </si>
  <si>
    <t>suzuki burgman 125 bluetooth</t>
  </si>
  <si>
    <t>jupiter classic rate</t>
  </si>
  <si>
    <t>activa 6g price in imphal loan</t>
  </si>
  <si>
    <t>suzuki flccess 125</t>
  </si>
  <si>
    <t>jupiter classic specification</t>
  </si>
  <si>
    <t>activa 6g price in on road</t>
  </si>
  <si>
    <t>suzuki swish 125 accessories</t>
  </si>
  <si>
    <t>jupiter fuel gauge price</t>
  </si>
  <si>
    <t>activa 6g price limited edition</t>
  </si>
  <si>
    <t>upcoming suzuki access 125</t>
  </si>
  <si>
    <t>jupiter gadi colour</t>
  </si>
  <si>
    <t>activa 6g price photo</t>
  </si>
  <si>
    <t>uz 125 suzuki</t>
  </si>
  <si>
    <t>jupiter grey colour price</t>
  </si>
  <si>
    <t>activa 6g price silver colour</t>
  </si>
  <si>
    <t>access bike black colour</t>
  </si>
  <si>
    <t>jupiter indicator price</t>
  </si>
  <si>
    <t>activa 6g price standard</t>
  </si>
  <si>
    <t>access bike scooty</t>
  </si>
  <si>
    <t>jupiter ke colour</t>
  </si>
  <si>
    <t>activa 6g purple colour price</t>
  </si>
  <si>
    <t>access gadi colour</t>
  </si>
  <si>
    <t>jupiter millionr edition price</t>
  </si>
  <si>
    <t>activa 6g rain cover</t>
  </si>
  <si>
    <t>access new gadi</t>
  </si>
  <si>
    <t>jupiter model list</t>
  </si>
  <si>
    <t>activa 6g rate price</t>
  </si>
  <si>
    <t>access new model on road price</t>
  </si>
  <si>
    <t>jupiter moped bike</t>
  </si>
  <si>
    <t>activa 6g scooty images</t>
  </si>
  <si>
    <t>access new scooty</t>
  </si>
  <si>
    <t>jupiter navy blue colour</t>
  </si>
  <si>
    <t>activa 6g scooty on road price</t>
  </si>
  <si>
    <t>access scooter colour</t>
  </si>
  <si>
    <t>jupiter price 2022</t>
  </si>
  <si>
    <t>activa 6g standard features</t>
  </si>
  <si>
    <t>access scooter colours</t>
  </si>
  <si>
    <t>jupiter price bhuj</t>
  </si>
  <si>
    <t>activa 6h price</t>
  </si>
  <si>
    <t>access scooty black</t>
  </si>
  <si>
    <t>jupiter price colour</t>
  </si>
  <si>
    <t>activa black 6g price</t>
  </si>
  <si>
    <t>access scooty photo</t>
  </si>
  <si>
    <t>jupiter price list</t>
  </si>
  <si>
    <t>activa blue 6g</t>
  </si>
  <si>
    <t>access suzuki colour</t>
  </si>
  <si>
    <t>jupiter price zx</t>
  </si>
  <si>
    <t>activa blue scooty</t>
  </si>
  <si>
    <t>new access gadi</t>
  </si>
  <si>
    <t>jupiter starting price</t>
  </si>
  <si>
    <t>activa g6 price</t>
  </si>
  <si>
    <t>suzuki access 135 price</t>
  </si>
  <si>
    <t>jupiter tvs black colour</t>
  </si>
  <si>
    <t>activa honda price 6g</t>
  </si>
  <si>
    <t>suzuki access 2017 model</t>
  </si>
  <si>
    <t>jupiter tvs blue colour</t>
  </si>
  <si>
    <t>activa i 6g price</t>
  </si>
  <si>
    <t>suzuki access 2019 model</t>
  </si>
  <si>
    <t>jupiter two wheeler colours</t>
  </si>
  <si>
    <t>activa red colour 6g</t>
  </si>
  <si>
    <t>suzuki access base model</t>
  </si>
  <si>
    <t>jupiter wheel price</t>
  </si>
  <si>
    <t>activa scooty 6g on road price</t>
  </si>
  <si>
    <t>suzuki access base model price</t>
  </si>
  <si>
    <t>jupiter zx 2021 model</t>
  </si>
  <si>
    <t>activa scooty road price</t>
  </si>
  <si>
    <t>suzuki access bluetooth colours</t>
  </si>
  <si>
    <t>jupiter zx classic</t>
  </si>
  <si>
    <t>activa showroom price 6g</t>
  </si>
  <si>
    <t>suzuki access burgman price</t>
  </si>
  <si>
    <t>jupiter zx colours 2021</t>
  </si>
  <si>
    <t>activa white colour 6g</t>
  </si>
  <si>
    <t>suzuki access cc</t>
  </si>
  <si>
    <t>jupiter zx drum price</t>
  </si>
  <si>
    <t>activa yellow colour scooty</t>
  </si>
  <si>
    <t>suzuki access colour variants</t>
  </si>
  <si>
    <t>jupiter zx matte blue</t>
  </si>
  <si>
    <t>average of honda activa 6g</t>
  </si>
  <si>
    <t>suzuki access disc brake price</t>
  </si>
  <si>
    <t>jupiter zx meter</t>
  </si>
  <si>
    <t>best colour for activa 6g</t>
  </si>
  <si>
    <t>suzuki access lock price</t>
  </si>
  <si>
    <t>jupiter zx smart connect price</t>
  </si>
  <si>
    <t>black activa scooty price</t>
  </si>
  <si>
    <t>suzuki access maroon colour</t>
  </si>
  <si>
    <t>jupiter zx top model</t>
  </si>
  <si>
    <t>black scooty activa 6g</t>
  </si>
  <si>
    <t>suzuki access meter</t>
  </si>
  <si>
    <t>latest jupiter price</t>
  </si>
  <si>
    <t>brown colour activa 6g</t>
  </si>
  <si>
    <t>suzuki access mirror price</t>
  </si>
  <si>
    <t>latest tvs jupiter price</t>
  </si>
  <si>
    <t>cost of activa 6g on road</t>
  </si>
  <si>
    <t>suzuki access official website</t>
  </si>
  <si>
    <t>new model tvs jupiter price</t>
  </si>
  <si>
    <t>digital meter in activa 6g</t>
  </si>
  <si>
    <t>suzuki access on road</t>
  </si>
  <si>
    <t>new tvs jupiter on road price</t>
  </si>
  <si>
    <t>diwali offer activa 6g price</t>
  </si>
  <si>
    <t>suzuki access price list</t>
  </si>
  <si>
    <t>new tvs jupiter zx</t>
  </si>
  <si>
    <t>grey metallic activa 6g</t>
  </si>
  <si>
    <t>suzuki access scooty colours</t>
  </si>
  <si>
    <t>quotation of tvs jupiter</t>
  </si>
  <si>
    <t>honda 6g activa colour</t>
  </si>
  <si>
    <t>suzuki access special edition price</t>
  </si>
  <si>
    <t>top model jupiter</t>
  </si>
  <si>
    <t>honda 6g activa on road price</t>
  </si>
  <si>
    <t>suzuki access top model colour</t>
  </si>
  <si>
    <t>tvs jupiter 2014 second hand price</t>
  </si>
  <si>
    <t>honda 6g scooter price</t>
  </si>
  <si>
    <t>suzuki flccess</t>
  </si>
  <si>
    <t>tvs jupiter 2021 price</t>
  </si>
  <si>
    <t>honda activa 110 6g</t>
  </si>
  <si>
    <t>suzuki scooty black colour</t>
  </si>
  <si>
    <t>tvs jupiter 2022 colours</t>
  </si>
  <si>
    <t>honda activa 6g bike cover</t>
  </si>
  <si>
    <t>suzuki scooty pic</t>
  </si>
  <si>
    <t>tvs jupiter 2022 price</t>
  </si>
  <si>
    <t>honda activa 6g bike price</t>
  </si>
  <si>
    <t>suzuki scooty ss</t>
  </si>
  <si>
    <t>tvs jupiter 2023 new model</t>
  </si>
  <si>
    <t>honda activa 6g black colour images</t>
  </si>
  <si>
    <t>suzuki ss scooter</t>
  </si>
  <si>
    <t>tvs jupiter 2x</t>
  </si>
  <si>
    <t>honda activa 6g deluxe black colour</t>
  </si>
  <si>
    <t>suzuki ss scooty price</t>
  </si>
  <si>
    <t>tvs jupiter 4g price</t>
  </si>
  <si>
    <t>honda activa 6g diwali offer</t>
  </si>
  <si>
    <t>access 125 colours special edition</t>
  </si>
  <si>
    <t>tvs jupiter all model price</t>
  </si>
  <si>
    <t>honda activa 6g fuel lid cover price</t>
  </si>
  <si>
    <t>access 125 current price</t>
  </si>
  <si>
    <t>tvs jupiter all models price list</t>
  </si>
  <si>
    <t>honda activa 6g helmet price</t>
  </si>
  <si>
    <t>access 125 disc brake colours</t>
  </si>
  <si>
    <t>tvs jupiter best colour</t>
  </si>
  <si>
    <t>honda activa 6g how much cc</t>
  </si>
  <si>
    <t>access 125 disc brake on road price</t>
  </si>
  <si>
    <t>tvs jupiter bike colours</t>
  </si>
  <si>
    <t>honda activa 6g metallic black colour</t>
  </si>
  <si>
    <t>access 125 disk</t>
  </si>
  <si>
    <t>tvs jupiter brake</t>
  </si>
  <si>
    <t>honda activa 6g official website</t>
  </si>
  <si>
    <t>access 125 doom price</t>
  </si>
  <si>
    <t>tvs jupiter bumper price</t>
  </si>
  <si>
    <t>honda activa 6g on road price with insurance</t>
  </si>
  <si>
    <t>access 125 drum alloy</t>
  </si>
  <si>
    <t>tvs jupiter classic colour</t>
  </si>
  <si>
    <t>honda activa 6g online booking offers</t>
  </si>
  <si>
    <t>access 125 edition</t>
  </si>
  <si>
    <t>tvs jupiter classic edition bs iv</t>
  </si>
  <si>
    <t>honda activa 6g premium edition price</t>
  </si>
  <si>
    <t>access 125 finance price</t>
  </si>
  <si>
    <t>tvs jupiter classic features</t>
  </si>
  <si>
    <t>honda activa 6g price grey colour</t>
  </si>
  <si>
    <t>access 125 full black</t>
  </si>
  <si>
    <t>tvs jupiter classic model</t>
  </si>
  <si>
    <t>honda activa 6g price red colour</t>
  </si>
  <si>
    <t>access 125 handle</t>
  </si>
  <si>
    <t>tvs jupiter classic specification</t>
  </si>
  <si>
    <t>honda activa 6g purple colour</t>
  </si>
  <si>
    <t>access 125 how much price</t>
  </si>
  <si>
    <t>tvs jupiter cng price</t>
  </si>
  <si>
    <t>honda activa 6g standard price</t>
  </si>
  <si>
    <t>access 125 ki price</t>
  </si>
  <si>
    <t>tvs jupiter dicky price</t>
  </si>
  <si>
    <t>honda activa bs 6g price</t>
  </si>
  <si>
    <t>access 125 ladies footrest price</t>
  </si>
  <si>
    <t>tvs jupiter diwali offer</t>
  </si>
  <si>
    <t>honda activa deluxe 6g colours</t>
  </si>
  <si>
    <t>access 125 market price</t>
  </si>
  <si>
    <t>tvs jupiter doom price</t>
  </si>
  <si>
    <t>honda activa scooty black colour</t>
  </si>
  <si>
    <t>access 125 model 2021 price</t>
  </si>
  <si>
    <t>tvs jupiter drum brake price</t>
  </si>
  <si>
    <t>honda aviator 6g price</t>
  </si>
  <si>
    <t>access 125 new blue colour</t>
  </si>
  <si>
    <t>tvs jupiter drum price</t>
  </si>
  <si>
    <t>honda scooter 6g price</t>
  </si>
  <si>
    <t>access 125 new edition price</t>
  </si>
  <si>
    <t>tvs jupiter duplicate key price</t>
  </si>
  <si>
    <t>honda scooter activa 6g</t>
  </si>
  <si>
    <t>access 125 new model 2021 on road price</t>
  </si>
  <si>
    <t>tvs jupiter front tyre</t>
  </si>
  <si>
    <t>honda scooty price 6g</t>
  </si>
  <si>
    <t>access 125 new model 2022 mileage</t>
  </si>
  <si>
    <t>tvs jupiter grande 2021 price</t>
  </si>
  <si>
    <t>mat axis grey metallic activa 6g price</t>
  </si>
  <si>
    <t>access 125 new model new colour</t>
  </si>
  <si>
    <t>tvs jupiter grande edition price on road</t>
  </si>
  <si>
    <t>on road price for activa 6g</t>
  </si>
  <si>
    <t>access 125 price all colours</t>
  </si>
  <si>
    <t>tvs jupiter horn price</t>
  </si>
  <si>
    <t>online book activa 6g</t>
  </si>
  <si>
    <t>access 125 price blue colour</t>
  </si>
  <si>
    <t>tvs jupiter images 2021</t>
  </si>
  <si>
    <t>price for activa 6g</t>
  </si>
  <si>
    <t>access 125 price disc brake</t>
  </si>
  <si>
    <t>tvs jupiter images 2022</t>
  </si>
  <si>
    <t>price of scooty activa 6g</t>
  </si>
  <si>
    <t>access 125 price on road 2022</t>
  </si>
  <si>
    <t>tvs jupiter images price</t>
  </si>
  <si>
    <t>purple activa 6g</t>
  </si>
  <si>
    <t>access 125 scooty new model</t>
  </si>
  <si>
    <t>tvs jupiter kick gear price</t>
  </si>
  <si>
    <t>scooter honda activa 6g</t>
  </si>
  <si>
    <t>access 125 scooty rate</t>
  </si>
  <si>
    <t>tvs jupiter limited edition</t>
  </si>
  <si>
    <t>scooty 6g activa price</t>
  </si>
  <si>
    <t>access 125 sep price</t>
  </si>
  <si>
    <t>tvs jupiter mrp</t>
  </si>
  <si>
    <t>scooty activa price on road</t>
  </si>
  <si>
    <t>access 125 special edition bluetooth</t>
  </si>
  <si>
    <t>tvs jupiter new edition</t>
  </si>
  <si>
    <t>silver colour activa 6g</t>
  </si>
  <si>
    <t>access 125 top model price on road</t>
  </si>
  <si>
    <t>tvs jupiter new model mileage</t>
  </si>
  <si>
    <t>white honda activa 6g</t>
  </si>
  <si>
    <t>access 125 upcoming model 2023</t>
  </si>
  <si>
    <t>tvs jupiter new version</t>
  </si>
  <si>
    <t>6g activa blue colour</t>
  </si>
  <si>
    <t>access 125 which colour is best</t>
  </si>
  <si>
    <t>tvs jupiter painting cost</t>
  </si>
  <si>
    <t>6g activa price black</t>
  </si>
  <si>
    <t>access 125 white special edition</t>
  </si>
  <si>
    <t>tvs jupiter panel price</t>
  </si>
  <si>
    <t>6g black activa</t>
  </si>
  <si>
    <t>access 125 with bluetooth price</t>
  </si>
  <si>
    <t>tvs jupiter pass light switch</t>
  </si>
  <si>
    <t>6g deluxe activa</t>
  </si>
  <si>
    <t>access 125 with guard</t>
  </si>
  <si>
    <t>tvs jupiter pink colour</t>
  </si>
  <si>
    <t>activa 110 6g price</t>
  </si>
  <si>
    <t>access 125 without disc brake</t>
  </si>
  <si>
    <t>tvs jupiter price 2022</t>
  </si>
  <si>
    <t>activa 110 premium edition</t>
  </si>
  <si>
    <t>access scooty 125 price</t>
  </si>
  <si>
    <t>tvs jupiter price in</t>
  </si>
  <si>
    <t>activa 6g anniversary edition on road price</t>
  </si>
  <si>
    <t>best colour in access 125</t>
  </si>
  <si>
    <t>tvs jupiter silver colour price</t>
  </si>
  <si>
    <t>activa 6g average price</t>
  </si>
  <si>
    <t>bluetooth access 125 price</t>
  </si>
  <si>
    <t>tvs jupiter smartxonnect price</t>
  </si>
  <si>
    <t>activa 6g black and grey colour</t>
  </si>
  <si>
    <t>brown colour access 125</t>
  </si>
  <si>
    <t>tvs jupiter starlight blue colour</t>
  </si>
  <si>
    <t>activa 6g black matte price</t>
  </si>
  <si>
    <t>cost of access 125 on road</t>
  </si>
  <si>
    <t>tvs jupiter top model 2022</t>
  </si>
  <si>
    <t>activa 6g blue colour paint</t>
  </si>
  <si>
    <t>digital access 125</t>
  </si>
  <si>
    <t>tvs jupiter xconnect price</t>
  </si>
  <si>
    <t>activa 6g chassis price</t>
  </si>
  <si>
    <t>new access 125 white colour</t>
  </si>
  <si>
    <t>tvs jupiter zx bs iv price</t>
  </si>
  <si>
    <t>activa 6g colours special edition</t>
  </si>
  <si>
    <t>new colour of access 125</t>
  </si>
  <si>
    <t>tvs jupiter zx colours 2022 price</t>
  </si>
  <si>
    <t>activa 6g complete price</t>
  </si>
  <si>
    <t>on road price of access 125 special edition</t>
  </si>
  <si>
    <t>tvs jupiter zx disc smartxonnect</t>
  </si>
  <si>
    <t>activa 6g cream colour</t>
  </si>
  <si>
    <t>price of access 125 on road</t>
  </si>
  <si>
    <t>tvs jupiter zx front panel price</t>
  </si>
  <si>
    <t>activa 6g deluxe digital meter</t>
  </si>
  <si>
    <t>showroom price of access 125</t>
  </si>
  <si>
    <t>tvs jupiter zx speedometer</t>
  </si>
  <si>
    <t>activa 6g deluxe maroon colour</t>
  </si>
  <si>
    <t>special edition access 125 price</t>
  </si>
  <si>
    <t>tvs jupiter zx tyre price</t>
  </si>
  <si>
    <t>activa 6g deluxe matte black</t>
  </si>
  <si>
    <t>suzuki 125 access on road price</t>
  </si>
  <si>
    <t>tvs zx jupiter price</t>
  </si>
  <si>
    <t>activa 6g digital price</t>
  </si>
  <si>
    <t>suzuki 125 special edition</t>
  </si>
  <si>
    <t>walnut brown tvs jupiter</t>
  </si>
  <si>
    <t>activa 6g dlx all colours</t>
  </si>
  <si>
    <t>suzuki access 125 2017 model</t>
  </si>
  <si>
    <t>zx jupiter colours</t>
  </si>
  <si>
    <t>activa 6g dlx ex showroom price</t>
  </si>
  <si>
    <t>suzuki access 125 2019 model</t>
  </si>
  <si>
    <t>125 cc jupiter</t>
  </si>
  <si>
    <t>activa 6g features mobile charging</t>
  </si>
  <si>
    <t>suzuki access 125 2022 model</t>
  </si>
  <si>
    <t>125 jupiter colours</t>
  </si>
  <si>
    <t>activa 6g final price</t>
  </si>
  <si>
    <t>suzuki access 125 all colours images</t>
  </si>
  <si>
    <t>125cc tvs jupiter price 2022</t>
  </si>
  <si>
    <t>activa 6g gadi price</t>
  </si>
  <si>
    <t>suzuki access 125 all variants</t>
  </si>
  <si>
    <t>grey jupiter 125</t>
  </si>
  <si>
    <t>activa 6g het bs vi price</t>
  </si>
  <si>
    <t>suzuki access 125 average new model</t>
  </si>
  <si>
    <t>jupiter 125 bike</t>
  </si>
  <si>
    <t>activa 6g how much rate</t>
  </si>
  <si>
    <t>suzuki access 125 base model price</t>
  </si>
  <si>
    <t>jupiter 125 boot light price</t>
  </si>
  <si>
    <t>activa 6g in black</t>
  </si>
  <si>
    <t>suzuki access 125 basic model colours</t>
  </si>
  <si>
    <t>jupiter 125 cc blue colour</t>
  </si>
  <si>
    <t>activa 6g in red colour</t>
  </si>
  <si>
    <t>suzuki access 125 blue colour images</t>
  </si>
  <si>
    <t>jupiter 125 details</t>
  </si>
  <si>
    <t>activa 6g is how much cc</t>
  </si>
  <si>
    <t>suzuki access 125 bluetooth review</t>
  </si>
  <si>
    <t>jupiter 125 disc blue colour</t>
  </si>
  <si>
    <t>activa 6g kick start</t>
  </si>
  <si>
    <t>suzuki access 125 bluetooth white colour</t>
  </si>
  <si>
    <t>jupiter 125 disc white colour</t>
  </si>
  <si>
    <t>activa 6g lowest price</t>
  </si>
  <si>
    <t>suzuki access 125 bs3</t>
  </si>
  <si>
    <t>jupiter 125 ex showroom price</t>
  </si>
  <si>
    <t>activa 6g mat black price</t>
  </si>
  <si>
    <t>suzuki access 125 burgman</t>
  </si>
  <si>
    <t>jupiter 125 meter</t>
  </si>
  <si>
    <t>activa 6g mat blue colour</t>
  </si>
  <si>
    <t>suzuki access 125 cc new model</t>
  </si>
  <si>
    <t>jupiter 125 red colour</t>
  </si>
  <si>
    <t>activa 6g matte black on road price</t>
  </si>
  <si>
    <t>suzuki access 125 price special edition</t>
  </si>
  <si>
    <t>jupiter 125 silver colour</t>
  </si>
  <si>
    <t>activa 6g metre</t>
  </si>
  <si>
    <t>suzuki access 125 red colour images</t>
  </si>
  <si>
    <t>jupiter 125 white colour top model</t>
  </si>
  <si>
    <t>activa 6g net price</t>
  </si>
  <si>
    <t>suzuki access 125 round mirror price</t>
  </si>
  <si>
    <t>jupiter 125cc 2022 model</t>
  </si>
  <si>
    <t>activa 6g official website</t>
  </si>
  <si>
    <t>suzuki access 125 royal blue colour</t>
  </si>
  <si>
    <t>jupiter new model 125</t>
  </si>
  <si>
    <t>activa 6g on price</t>
  </si>
  <si>
    <t>suzuki access 125 rs</t>
  </si>
  <si>
    <t>jupiter price 125</t>
  </si>
  <si>
    <t>activa 6g on road price black colour</t>
  </si>
  <si>
    <t>suzuki access 125 special edition blue colour</t>
  </si>
  <si>
    <t>jupiter price 125cc</t>
  </si>
  <si>
    <t>activa 6g on road price colours</t>
  </si>
  <si>
    <t>suzuki access 125 tail light price</t>
  </si>
  <si>
    <t>jupiter zx 125 cc</t>
  </si>
  <si>
    <t>activa 6g on road price white colour</t>
  </si>
  <si>
    <t>suzuki access 125 under seat storage price</t>
  </si>
  <si>
    <t>on road price jupiter 125</t>
  </si>
  <si>
    <t>activa 6g online</t>
  </si>
  <si>
    <t>suzuki access 125 usb charger</t>
  </si>
  <si>
    <t>on road price of tvs jupiter 125</t>
  </si>
  <si>
    <t>activa 6g online booking price</t>
  </si>
  <si>
    <t>suzuki access 125cc new model</t>
  </si>
  <si>
    <t>on road tvs jupiter 125cc price</t>
  </si>
  <si>
    <t>activa 6g online purchase</t>
  </si>
  <si>
    <t>suzuki axis 125cc</t>
  </si>
  <si>
    <t>tvs 125cc jupiter</t>
  </si>
  <si>
    <t>activa 6g pics and price</t>
  </si>
  <si>
    <t>suzuki fleece 125 price</t>
  </si>
  <si>
    <t>tvs jupiter 125 2022</t>
  </si>
  <si>
    <t>activa 6g premium blue colour</t>
  </si>
  <si>
    <t>suzuki scooter access 125 price on road</t>
  </si>
  <si>
    <t>tvs jupiter 125 360 view</t>
  </si>
  <si>
    <t>activa 6g price brown colour</t>
  </si>
  <si>
    <t>suzuki showroom access 125</t>
  </si>
  <si>
    <t>tvs jupiter 125 new model 2022 on road price</t>
  </si>
  <si>
    <t>activa 6g price cc</t>
  </si>
  <si>
    <t>suzuki swish 125 headlight visor</t>
  </si>
  <si>
    <t>tvs jupiter 125 red colour</t>
  </si>
  <si>
    <t>activa 6g price details</t>
  </si>
  <si>
    <t>top model suzuki access 125</t>
  </si>
  <si>
    <t>tvs jupiter 125 second hand price</t>
  </si>
  <si>
    <t>activa 6g price in 2020</t>
  </si>
  <si>
    <t>white access 125 price</t>
  </si>
  <si>
    <t>tvs jupiter 125 side panel price</t>
  </si>
  <si>
    <t>activa 6g price offers</t>
  </si>
  <si>
    <t>access bike model</t>
  </si>
  <si>
    <t>tvs jupiter 125 tyre price</t>
  </si>
  <si>
    <t>activa 6g prime price</t>
  </si>
  <si>
    <t>access ex showroom price</t>
  </si>
  <si>
    <t>tvs jupiter 125 zx smart connect</t>
  </si>
  <si>
    <t>activa 6g ret</t>
  </si>
  <si>
    <t>access gadi ki price</t>
  </si>
  <si>
    <t>2018 tvs jupiter price</t>
  </si>
  <si>
    <t>activa 6g scooty rate</t>
  </si>
  <si>
    <t>access scooty new colour</t>
  </si>
  <si>
    <t>2020 jupiter price</t>
  </si>
  <si>
    <t>activa 6g showroom rate</t>
  </si>
  <si>
    <t>access scooty new model 2020</t>
  </si>
  <si>
    <t>2020 tvs jupiter</t>
  </si>
  <si>
    <t>activa 6g up price</t>
  </si>
  <si>
    <t>access scooty suzuki</t>
  </si>
  <si>
    <t>about tvs jupiter</t>
  </si>
  <si>
    <t>activa 6g with digital meter</t>
  </si>
  <si>
    <t>access suzuki scooty price</t>
  </si>
  <si>
    <t>best jupiter model</t>
  </si>
  <si>
    <t>activa 6g110cc price</t>
  </si>
  <si>
    <t>access two wheeler colours</t>
  </si>
  <si>
    <t>book tvs jupiter</t>
  </si>
  <si>
    <t>activa blue colour 6g</t>
  </si>
  <si>
    <t>access two wheeler gadi</t>
  </si>
  <si>
    <t>jupiter 110 new model 2022</t>
  </si>
  <si>
    <t>activa g6 on road price</t>
  </si>
  <si>
    <t>access two wheeler new model</t>
  </si>
  <si>
    <t>jupiter 110 zx disc</t>
  </si>
  <si>
    <t>activa gadi 6g</t>
  </si>
  <si>
    <t>burgman access</t>
  </si>
  <si>
    <t>jupiter 2014 model second hand price</t>
  </si>
  <si>
    <t>activa honda 6g price on road</t>
  </si>
  <si>
    <t>new access on road price</t>
  </si>
  <si>
    <t>jupiter 2022 on road price</t>
  </si>
  <si>
    <t>activa honda 6g rate</t>
  </si>
  <si>
    <t>suzuki access 110cc</t>
  </si>
  <si>
    <t>jupiter b6 price</t>
  </si>
  <si>
    <t>activa premium 6g price</t>
  </si>
  <si>
    <t>suzuki access 110cc price</t>
  </si>
  <si>
    <t>jupiter bike blue colour</t>
  </si>
  <si>
    <t>activa rate 6g</t>
  </si>
  <si>
    <t>suzuki access 124</t>
  </si>
  <si>
    <t>jupiter bike classic</t>
  </si>
  <si>
    <t>activa scooty 6g black colour</t>
  </si>
  <si>
    <t>suzuki access 2019</t>
  </si>
  <si>
    <t>jupiter bike colours and price</t>
  </si>
  <si>
    <t>best helmet for activa 6g</t>
  </si>
  <si>
    <t>suzuki access 25</t>
  </si>
  <si>
    <t>jupiter black on road price</t>
  </si>
  <si>
    <t>black honda activa 6g</t>
  </si>
  <si>
    <t>suzuki access accessories price</t>
  </si>
  <si>
    <t>jupiter bs iv price</t>
  </si>
  <si>
    <t>blue honda activa 6g</t>
  </si>
  <si>
    <t>suzuki access best colour</t>
  </si>
  <si>
    <t>jupiter classic 110</t>
  </si>
  <si>
    <t>blue scooty activa 6g</t>
  </si>
  <si>
    <t>suzuki access black colour price</t>
  </si>
  <si>
    <t>jupiter classic 2019 model price</t>
  </si>
  <si>
    <t>book activa 6g</t>
  </si>
  <si>
    <t>suzuki access bluetooth edition</t>
  </si>
  <si>
    <t>jupiter classic average per litre</t>
  </si>
  <si>
    <t>buy honda activa 6g online</t>
  </si>
  <si>
    <t>suzuki access bluetooth edition price</t>
  </si>
  <si>
    <t>jupiter classic price 2021</t>
  </si>
  <si>
    <t>colours in honda activa 6g</t>
  </si>
  <si>
    <t>suzuki access disc</t>
  </si>
  <si>
    <t>jupiter classic top model</t>
  </si>
  <si>
    <t>dark grey activa 6g</t>
  </si>
  <si>
    <t>suzuki access disc brake</t>
  </si>
  <si>
    <t>jupiter classic white colour</t>
  </si>
  <si>
    <t>different colours of activa 6g</t>
  </si>
  <si>
    <t>suzuki access emi</t>
  </si>
  <si>
    <t>jupiter cng price</t>
  </si>
  <si>
    <t>discount on activa 6g</t>
  </si>
  <si>
    <t>suzuki access extra fittings</t>
  </si>
  <si>
    <t>jupiter cvti price</t>
  </si>
  <si>
    <t>dussehra offers on honda activa</t>
  </si>
  <si>
    <t>suzuki access foot mat</t>
  </si>
  <si>
    <t>jupiter model price</t>
  </si>
  <si>
    <t>fuel indicator in activa 6g</t>
  </si>
  <si>
    <t>suzuki access key set price</t>
  </si>
  <si>
    <t>jupiter new model 2021 on road price</t>
  </si>
  <si>
    <t>grey matte activa 6g</t>
  </si>
  <si>
    <t>suzuki access latest model 2022</t>
  </si>
  <si>
    <t>jupiter new model colours</t>
  </si>
  <si>
    <t>honda 6g deluxe price</t>
  </si>
  <si>
    <t>suzuki access mat</t>
  </si>
  <si>
    <t>jupiter price average</t>
  </si>
  <si>
    <t>honda 6g dlx price</t>
  </si>
  <si>
    <t>suzuki access meter visor</t>
  </si>
  <si>
    <t>jupiter price black colour</t>
  </si>
  <si>
    <t>honda 6g grey colour</t>
  </si>
  <si>
    <t>suzuki access new edition</t>
  </si>
  <si>
    <t>jupiter price classic</t>
  </si>
  <si>
    <t>honda activa 110 6g price</t>
  </si>
  <si>
    <t>suzuki access new model colours</t>
  </si>
  <si>
    <t>jupiter price new</t>
  </si>
  <si>
    <t>honda activa 6g bike colours</t>
  </si>
  <si>
    <t>suzuki access new version</t>
  </si>
  <si>
    <t>jupiter price top model</t>
  </si>
  <si>
    <t>honda activa 6g deluxe white colour</t>
  </si>
  <si>
    <t>suzuki access scooty new model</t>
  </si>
  <si>
    <t>jupiter purple colour price</t>
  </si>
  <si>
    <t>honda activa 6g discount</t>
  </si>
  <si>
    <t>suzuki access seat</t>
  </si>
  <si>
    <t>jupiter scooter classic</t>
  </si>
  <si>
    <t>honda activa 6g features and price</t>
  </si>
  <si>
    <t>suzuki access speedometer price</t>
  </si>
  <si>
    <t>jupiter scooter latest model</t>
  </si>
  <si>
    <t>honda activa 6g gold edition</t>
  </si>
  <si>
    <t>suzuki axis bike</t>
  </si>
  <si>
    <t>jupiter top model colour</t>
  </si>
  <si>
    <t>honda activa 6g how much price</t>
  </si>
  <si>
    <t>suzuki bluetooth scooter price</t>
  </si>
  <si>
    <t>jupiter two wheeler on road price</t>
  </si>
  <si>
    <t>honda activa 6g market price</t>
  </si>
  <si>
    <t>suzuki saluto price</t>
  </si>
  <si>
    <t>jupiter zx 110</t>
  </si>
  <si>
    <t>honda activa 6g mat</t>
  </si>
  <si>
    <t>suzuki scooty red colour</t>
  </si>
  <si>
    <t>jupiter zx 2022</t>
  </si>
  <si>
    <t>honda activa 6g mrp</t>
  </si>
  <si>
    <t>suzuki scooty white colour</t>
  </si>
  <si>
    <t>jupiter zx brown colour</t>
  </si>
  <si>
    <t>honda activa 6g on road price today</t>
  </si>
  <si>
    <t>suzuki ss price</t>
  </si>
  <si>
    <t>jupiter zx details</t>
  </si>
  <si>
    <t>honda activa 6g photos and price</t>
  </si>
  <si>
    <t>suzuki sx scooty</t>
  </si>
  <si>
    <t>jupiter zx digital meter details</t>
  </si>
  <si>
    <t>honda activa 6g premium edition colors</t>
  </si>
  <si>
    <t>access 125 different colours</t>
  </si>
  <si>
    <t>jupiter zx drum on road price</t>
  </si>
  <si>
    <t>honda activa 6g premium price</t>
  </si>
  <si>
    <t>access 125 disc on road price</t>
  </si>
  <si>
    <t>jupiter zx maroon colour</t>
  </si>
  <si>
    <t>honda activa 6g price 2022</t>
  </si>
  <si>
    <t>access 125 drum blue</t>
  </si>
  <si>
    <t>jupiter zx purple colour price</t>
  </si>
  <si>
    <t>honda activa 6g price bhuj</t>
  </si>
  <si>
    <t>access 125 dual tone price</t>
  </si>
  <si>
    <t>jupiter zx side panel price</t>
  </si>
  <si>
    <t>honda activa 6g price black</t>
  </si>
  <si>
    <t>access 125 extra fittings price</t>
  </si>
  <si>
    <t>jupiter zx white colour</t>
  </si>
  <si>
    <t>honda activa 6g price in</t>
  </si>
  <si>
    <t>access 125 fi</t>
  </si>
  <si>
    <t>new jupiter bike price</t>
  </si>
  <si>
    <t>honda activa 6g price online booking</t>
  </si>
  <si>
    <t>access 125 foot mat price</t>
  </si>
  <si>
    <t>new model jupiter 2022</t>
  </si>
  <si>
    <t>honda activa 6g price showroom</t>
  </si>
  <si>
    <t>access 125 for sale</t>
  </si>
  <si>
    <t>on road price of jupiter zx</t>
  </si>
  <si>
    <t>honda activa 6g price today</t>
  </si>
  <si>
    <t>access 125 gadi price</t>
  </si>
  <si>
    <t>price of tvs jupiter classic</t>
  </si>
  <si>
    <t>honda activa 6g standard colours images</t>
  </si>
  <si>
    <t>access 125 kimat</t>
  </si>
  <si>
    <t>tubeless tyre jupiter price</t>
  </si>
  <si>
    <t>honda activa 6g total price</t>
  </si>
  <si>
    <t>access 125 latest price</t>
  </si>
  <si>
    <t>tvs classic jupiter colours</t>
  </si>
  <si>
    <t>honda activa 6g which colour is best</t>
  </si>
  <si>
    <t>access 125 lock system price</t>
  </si>
  <si>
    <t>tvs jupiter 100</t>
  </si>
  <si>
    <t>honda activa 6g white colour on road price</t>
  </si>
  <si>
    <t>access 125 metre</t>
  </si>
  <si>
    <t>tvs jupiter 109 cc price</t>
  </si>
  <si>
    <t>honda activa g6 price</t>
  </si>
  <si>
    <t>access 125 model price</t>
  </si>
  <si>
    <t>tvs jupiter 110 new model 2022</t>
  </si>
  <si>
    <t>honda activa on road price 6g</t>
  </si>
  <si>
    <t>access 125 new model 2021 bluetooth</t>
  </si>
  <si>
    <t>tvs jupiter 110 smart x connect</t>
  </si>
  <si>
    <t>honda activa scooty 6g price</t>
  </si>
  <si>
    <t>access 125 new model 2022 on road price</t>
  </si>
  <si>
    <t>125 jupiter price</t>
  </si>
  <si>
    <t>honda activa standard on road price</t>
  </si>
  <si>
    <t>access 125 new model features</t>
  </si>
  <si>
    <t>125 jupiter tvs</t>
  </si>
  <si>
    <t>honda bikes 6g price</t>
  </si>
  <si>
    <t>access 125 new model images</t>
  </si>
  <si>
    <t>jupiter 125 base model</t>
  </si>
  <si>
    <t>honda scooter activa 6g dlx bs vi price</t>
  </si>
  <si>
    <t>access 125 new model rate</t>
  </si>
  <si>
    <t>jupiter 125 digital meter</t>
  </si>
  <si>
    <t>honda scooty black colour price</t>
  </si>
  <si>
    <t>access 125 new model silver colour</t>
  </si>
  <si>
    <t>jupiter 125 digital meter features</t>
  </si>
  <si>
    <t>honda scooty blue</t>
  </si>
  <si>
    <t>access 125 new seat price</t>
  </si>
  <si>
    <t>jupiter 125 disc blue</t>
  </si>
  <si>
    <t>honda showroom activa 6g price</t>
  </si>
  <si>
    <t>access 125 on road price 2021</t>
  </si>
  <si>
    <t>jupiter 125 disc brake</t>
  </si>
  <si>
    <t>market price of activa 6g</t>
  </si>
  <si>
    <t>access 125 on road price colors</t>
  </si>
  <si>
    <t>jupiter 125 disc grey colour</t>
  </si>
  <si>
    <t>matte blue activa 6g</t>
  </si>
  <si>
    <t>access 125 on the road price</t>
  </si>
  <si>
    <t>jupiter 125 grey colour price</t>
  </si>
  <si>
    <t>metallic blue activa 6g</t>
  </si>
  <si>
    <t>access 125 premium edition</t>
  </si>
  <si>
    <t>jupiter 125 new model 2022</t>
  </si>
  <si>
    <t>on road price scooty activa</t>
  </si>
  <si>
    <t>access 125 price 2022 model</t>
  </si>
  <si>
    <t>jupiter 125 price mileage</t>
  </si>
  <si>
    <t>pearl precious white activa 6g price</t>
  </si>
  <si>
    <t>access 125 price and average</t>
  </si>
  <si>
    <t>jupiter 125 showroom price</t>
  </si>
  <si>
    <t>pink activa 6g</t>
  </si>
  <si>
    <t>access 125 price digital</t>
  </si>
  <si>
    <t>jupiter 125 top model on road price</t>
  </si>
  <si>
    <t>royal blue activa 6g</t>
  </si>
  <si>
    <t>access 125 price list</t>
  </si>
  <si>
    <t>jupiter 125 tyre price</t>
  </si>
  <si>
    <t>scooter activa 6g price</t>
  </si>
  <si>
    <t>access 125 price suzuki</t>
  </si>
  <si>
    <t>jupiter blue colour 125</t>
  </si>
  <si>
    <t>scotty 6g activa</t>
  </si>
  <si>
    <t>access 125 price today</t>
  </si>
  <si>
    <t>jupiter classic 125cc price</t>
  </si>
  <si>
    <t>today honda activa 6g price</t>
  </si>
  <si>
    <t>access 125 price top model 2022</t>
  </si>
  <si>
    <t>jupiter zx 125</t>
  </si>
  <si>
    <t>today price of activa 6g</t>
  </si>
  <si>
    <t>access 125 price with emi</t>
  </si>
  <si>
    <t>new tvs jupiter 125 colours</t>
  </si>
  <si>
    <t>www honda activa 6g</t>
  </si>
  <si>
    <t>access 125 review 2022</t>
  </si>
  <si>
    <t>tvs jupiter 125 blue colour price</t>
  </si>
  <si>
    <t>honda scooter 6g 125cc</t>
  </si>
  <si>
    <t>access 125 ride connect</t>
  </si>
  <si>
    <t>tvs jupiter 125 cc new model</t>
  </si>
  <si>
    <t>6g activa 6g</t>
  </si>
  <si>
    <t>access 125 scooty cover</t>
  </si>
  <si>
    <t>tvs jupiter 125 colours 2021</t>
  </si>
  <si>
    <t>6g activa cc</t>
  </si>
  <si>
    <t>access 125 sep</t>
  </si>
  <si>
    <t>tvs jupiter 125 details</t>
  </si>
  <si>
    <t>6g activa deluxe</t>
  </si>
  <si>
    <t>access 125 showroom number</t>
  </si>
  <si>
    <t>tvs jupiter 125 disc brake</t>
  </si>
  <si>
    <t>6g scooty activa price</t>
  </si>
  <si>
    <t>access 125 special edition 2021</t>
  </si>
  <si>
    <t>tvs jupiter 125 kick start</t>
  </si>
  <si>
    <t>activa 65 price</t>
  </si>
  <si>
    <t>access 125 special edition 2022</t>
  </si>
  <si>
    <t>tvs jupiter 125 meter details</t>
  </si>
  <si>
    <t>activa 6g 110 on road price</t>
  </si>
  <si>
    <t>access 125 special edition all colours</t>
  </si>
  <si>
    <t>tvs jupiter 125 new model 2022 review</t>
  </si>
  <si>
    <t>activa 6g 120cc</t>
  </si>
  <si>
    <t>access 125 standard edition</t>
  </si>
  <si>
    <t>tvs jupiter 125 offer</t>
  </si>
  <si>
    <t>activa 6g 2022 on road price</t>
  </si>
  <si>
    <t>access 125 starting price</t>
  </si>
  <si>
    <t>tvs jupiter 125 offers</t>
  </si>
  <si>
    <t>activa 6g best selling colour</t>
  </si>
  <si>
    <t>access 125 steel mirror</t>
  </si>
  <si>
    <t>tvs jupiter 125 price mileage</t>
  </si>
  <si>
    <t>activa 6g black on road price</t>
  </si>
  <si>
    <t>access 125 top</t>
  </si>
  <si>
    <t>tvs jupiter 125 purple colour</t>
  </si>
  <si>
    <t>activa 6g blue premium</t>
  </si>
  <si>
    <t>access 125 top model 2022</t>
  </si>
  <si>
    <t>tvs jupiter 125 rate</t>
  </si>
  <si>
    <t>activa 6g blue price</t>
  </si>
  <si>
    <t>access 125 top model black colour</t>
  </si>
  <si>
    <t>tvs jupiter 125 safety guard price</t>
  </si>
  <si>
    <t>activa 6g bluetooth price</t>
  </si>
  <si>
    <t>access 125 top model bluetooth</t>
  </si>
  <si>
    <t>tvs jupiter 125 top model on road price</t>
  </si>
  <si>
    <t>activa 6g deluxe details</t>
  </si>
  <si>
    <t>access 125 top model white colour</t>
  </si>
  <si>
    <t>tvs jupiter 125 top model price</t>
  </si>
  <si>
    <t>activa 6g deluxe disc brake</t>
  </si>
  <si>
    <t>access 125 upcoming model</t>
  </si>
  <si>
    <t>tvs jupiter 125 white disc</t>
  </si>
  <si>
    <t>activa 6g dlx premium</t>
  </si>
  <si>
    <t>access price 125</t>
  </si>
  <si>
    <t>tvs jupiter 125cc disc brake</t>
  </si>
  <si>
    <t>activa 6g dlx premium edition</t>
  </si>
  <si>
    <t>access scooty 125 cc</t>
  </si>
  <si>
    <t>tvs jupiter 125cc images</t>
  </si>
  <si>
    <t>activa 6g dussehra offer</t>
  </si>
  <si>
    <t>access suzuki 125 colours</t>
  </si>
  <si>
    <t>purple colour tvs jupiter</t>
  </si>
  <si>
    <t>activa 6g fuel gauge price</t>
  </si>
  <si>
    <t>all colours of access 125</t>
  </si>
  <si>
    <t>today tvs jupiter price</t>
  </si>
  <si>
    <t>activa 6g fuel meter</t>
  </si>
  <si>
    <t>best colour suzuki access 125</t>
  </si>
  <si>
    <t>tvs classic jupiter on road price</t>
  </si>
  <si>
    <t>activa 6g full price</t>
  </si>
  <si>
    <t>bike suzuki access 125 new model</t>
  </si>
  <si>
    <t>tvs jupiter 110 price on road</t>
  </si>
  <si>
    <t>activa 6g het</t>
  </si>
  <si>
    <t>bluetooth suzuki access 125</t>
  </si>
  <si>
    <t>tvs jupiter 110 review</t>
  </si>
  <si>
    <t>activa 6g honda colours</t>
  </si>
  <si>
    <t>buy access 125 online</t>
  </si>
  <si>
    <t>tvs jupiter 135</t>
  </si>
  <si>
    <t>activa 6g in price</t>
  </si>
  <si>
    <t>cdi suzuki access 125</t>
  </si>
  <si>
    <t>tvs jupiter 150</t>
  </si>
  <si>
    <t>activa 6g ke rate</t>
  </si>
  <si>
    <t>emi for access 125</t>
  </si>
  <si>
    <t>tvs jupiter 2013 model</t>
  </si>
  <si>
    <t>activa 6g kya price hai</t>
  </si>
  <si>
    <t>ex showroom price of access 125</t>
  </si>
  <si>
    <t>tvs jupiter 2018 on road price</t>
  </si>
  <si>
    <t>activa 6g kya rate hai</t>
  </si>
  <si>
    <t>exchange offer on suzuki access 125</t>
  </si>
  <si>
    <t>tvs jupiter 2019 model on road price</t>
  </si>
  <si>
    <t>activa 6g me charging port</t>
  </si>
  <si>
    <t>fi in suzuki access 125</t>
  </si>
  <si>
    <t>tvs jupiter amount</t>
  </si>
  <si>
    <t>activa 6g old</t>
  </si>
  <si>
    <t>floor mat for suzuki access 125</t>
  </si>
  <si>
    <t>tvs jupiter bike images</t>
  </si>
  <si>
    <t>activa 6g on</t>
  </si>
  <si>
    <t>latest model of suzuki access 125</t>
  </si>
  <si>
    <t>tvs jupiter black colour on road price</t>
  </si>
  <si>
    <t>activa 6g on road price 2022</t>
  </si>
  <si>
    <t>led light for suzuki access 125</t>
  </si>
  <si>
    <t>tvs jupiter black on road price</t>
  </si>
  <si>
    <t>activa 6g on road price up</t>
  </si>
  <si>
    <t>mileage for access 125</t>
  </si>
  <si>
    <t>tvs jupiter bluetooth connect price</t>
  </si>
  <si>
    <t>activa 6g online buy</t>
  </si>
  <si>
    <t>new access 125 bluetooth price</t>
  </si>
  <si>
    <t>tvs jupiter bs iv on road price</t>
  </si>
  <si>
    <t>activa 6g paint price</t>
  </si>
  <si>
    <t>new access 125 cc</t>
  </si>
  <si>
    <t>tvs jupiter classic colours 2021 model</t>
  </si>
  <si>
    <t>activa 6g petrol price</t>
  </si>
  <si>
    <t>new access 125 price on road</t>
  </si>
  <si>
    <t>tvs jupiter classic disc</t>
  </si>
  <si>
    <t>activa 6g petrol tank cover</t>
  </si>
  <si>
    <t>ss suzuki 125</t>
  </si>
  <si>
    <t>tvs jupiter classic new model 2022</t>
  </si>
  <si>
    <t>activa 6g photo colour</t>
  </si>
  <si>
    <t>suzuki 125 access 2017</t>
  </si>
  <si>
    <t>tvs jupiter classic price 2020 model</t>
  </si>
  <si>
    <t>activa 6g ppf price</t>
  </si>
  <si>
    <t>suzuki 125 model</t>
  </si>
  <si>
    <t>tvs jupiter classic second hand price</t>
  </si>
  <si>
    <t>activa 6g premium all colours</t>
  </si>
  <si>
    <t>suzuki 125 new model price</t>
  </si>
  <si>
    <t>tvs jupiter classic white colour</t>
  </si>
  <si>
    <t>activa 6g premium edition black colour</t>
  </si>
  <si>
    <t>suzuki 125 price bike</t>
  </si>
  <si>
    <t>tvs jupiter classic windshield</t>
  </si>
  <si>
    <t>activa 6g premium edition blue colour</t>
  </si>
  <si>
    <t>suzuki 125 rate</t>
  </si>
  <si>
    <t>tvs jupiter cost price</t>
  </si>
  <si>
    <t>activa 6g price digital meter</t>
  </si>
  <si>
    <t>suzuki 125cc scooty price</t>
  </si>
  <si>
    <t>tvs jupiter cvti price</t>
  </si>
  <si>
    <t>activa 6g price exchange offer</t>
  </si>
  <si>
    <t>suzuki access 125 2023 model</t>
  </si>
  <si>
    <t>tvs jupiter disc brake on road price</t>
  </si>
  <si>
    <t>activa 6g price in 2022</t>
  </si>
  <si>
    <t>suzuki access 125 abs price</t>
  </si>
  <si>
    <t>tvs jupiter drum brake</t>
  </si>
  <si>
    <t>activa 6g price in road</t>
  </si>
  <si>
    <t>suzuki access 125 accessories buy online</t>
  </si>
  <si>
    <t>tvs jupiter exchange price</t>
  </si>
  <si>
    <t>activa 6g price now</t>
  </si>
  <si>
    <t>suzuki access 125 b6</t>
  </si>
  <si>
    <t>tvs jupiter features and price</t>
  </si>
  <si>
    <t>activa 6g price online booking</t>
  </si>
  <si>
    <t>suzuki access 125 blue special edition</t>
  </si>
  <si>
    <t>tvs jupiter finance price</t>
  </si>
  <si>
    <t>activa 6g price showroom price</t>
  </si>
  <si>
    <t>suzuki access 125 model 2018 price</t>
  </si>
  <si>
    <t>tvs jupiter for sale</t>
  </si>
  <si>
    <t>activa 6g price with gst</t>
  </si>
  <si>
    <t>suzuki access 125 model 2019</t>
  </si>
  <si>
    <t>tvs jupiter fuel gauge</t>
  </si>
  <si>
    <t>activa 6g price with tax</t>
  </si>
  <si>
    <t>suzuki access 125 model 2019 on road price</t>
  </si>
  <si>
    <t>tvs jupiter fuel indicator price</t>
  </si>
  <si>
    <t>activa 6g price yellow colour</t>
  </si>
  <si>
    <t>suzuki access 125 model 2021</t>
  </si>
  <si>
    <t>tvs jupiter fuel pipe</t>
  </si>
  <si>
    <t>activa 6g prime edition</t>
  </si>
  <si>
    <t>suzuki access 125 model 2023</t>
  </si>
  <si>
    <t>tvs jupiter glove box online</t>
  </si>
  <si>
    <t>activa 6g purchase online</t>
  </si>
  <si>
    <t>suzuki access 125 mrp</t>
  </si>
  <si>
    <t>tvs jupiter golden colour price</t>
  </si>
  <si>
    <t>activa 6g rate 2022</t>
  </si>
  <si>
    <t>suzuki access 125 new colors 2022</t>
  </si>
  <si>
    <t>tvs jupiter grande mirror price</t>
  </si>
  <si>
    <t>activa 6g red metallic</t>
  </si>
  <si>
    <t>suzuki access 125 new colour 2022</t>
  </si>
  <si>
    <t>tvs jupiter jumper price</t>
  </si>
  <si>
    <t>activa 6g rto price</t>
  </si>
  <si>
    <t>suzuki access 125 new model 2021 colours</t>
  </si>
  <si>
    <t>tvs jupiter jupiter</t>
  </si>
  <si>
    <t>activa 6g scooty price on road</t>
  </si>
  <si>
    <t>suzuki access 125 new model bluetooth</t>
  </si>
  <si>
    <t>tvs jupiter ke colour</t>
  </si>
  <si>
    <t>activa 6g total colour</t>
  </si>
  <si>
    <t>suzuki access 125 new model price bluetooth</t>
  </si>
  <si>
    <t>tvs jupiter kick price</t>
  </si>
  <si>
    <t>activa 6g two wheeler</t>
  </si>
  <si>
    <t>suzuki access 125 new top model price</t>
  </si>
  <si>
    <t>tvs jupiter low price</t>
  </si>
  <si>
    <t>activa 6g various colours</t>
  </si>
  <si>
    <t>suzuki access 125 on road price 2023</t>
  </si>
  <si>
    <t>tvs jupiter main stand</t>
  </si>
  <si>
    <t>activa 6gb on road price</t>
  </si>
  <si>
    <t>suzuki access 125 on road price top model</t>
  </si>
  <si>
    <t>tvs jupiter matte blue colour</t>
  </si>
  <si>
    <t>activa 6s price</t>
  </si>
  <si>
    <t>suzuki access 125 price 2023 model</t>
  </si>
  <si>
    <t>tvs jupiter mirror online</t>
  </si>
  <si>
    <t>activa activa 6g price</t>
  </si>
  <si>
    <t>suzuki access 125 price and colours</t>
  </si>
  <si>
    <t>tvs jupiter mobile charger price</t>
  </si>
  <si>
    <t>activa honda 6g deluxe</t>
  </si>
  <si>
    <t>suzuki access 125 price average</t>
  </si>
  <si>
    <t>tvs jupiter model 2022</t>
  </si>
  <si>
    <t>activa in road price</t>
  </si>
  <si>
    <t>suzuki access 125 price black colour</t>
  </si>
  <si>
    <t>tvs jupiter model price</t>
  </si>
  <si>
    <t>activa limited edition 6g price</t>
  </si>
  <si>
    <t>suzuki access 125 price grey colour</t>
  </si>
  <si>
    <t>tvs jupiter new model colours</t>
  </si>
  <si>
    <t>activa price 6g price</t>
  </si>
  <si>
    <t>suzuki access 125 price images</t>
  </si>
  <si>
    <t>tvs jupiter new model images</t>
  </si>
  <si>
    <t>activa six g price</t>
  </si>
  <si>
    <t>suzuki access 125 price white</t>
  </si>
  <si>
    <t>tvs jupiter no cost emi</t>
  </si>
  <si>
    <t>best colour activa 6g</t>
  </si>
  <si>
    <t>suzuki access 125 price white colour</t>
  </si>
  <si>
    <t>tvs jupiter on road price and mileage</t>
  </si>
  <si>
    <t>best colour of honda activa 6g</t>
  </si>
  <si>
    <t>suzuki access 125 rear drum price</t>
  </si>
  <si>
    <t>tvs jupiter on road price mileage</t>
  </si>
  <si>
    <t>book honda activa 6g</t>
  </si>
  <si>
    <t>suzuki access 125 review 2021</t>
  </si>
  <si>
    <t>tvs jupiter online on road price</t>
  </si>
  <si>
    <t>charging port in activa 6g</t>
  </si>
  <si>
    <t>suzuki access 125 ride connect edition price</t>
  </si>
  <si>
    <t>tvs jupiter pass light switch buy online</t>
  </si>
  <si>
    <t>color activa 6g</t>
  </si>
  <si>
    <t>suzuki access 125 scooty images</t>
  </si>
  <si>
    <t>tvs jupiter price 2019 model</t>
  </si>
  <si>
    <t>copper metallic activa 6g</t>
  </si>
  <si>
    <t>suzuki access 125 special edition ex showroom price</t>
  </si>
  <si>
    <t>tvs jupiter price average</t>
  </si>
  <si>
    <t>cost of 6g activa</t>
  </si>
  <si>
    <t>suzuki access 125 special edition features</t>
  </si>
  <si>
    <t>tvs jupiter price black</t>
  </si>
  <si>
    <t>deluxe activa 6g price</t>
  </si>
  <si>
    <t>suzuki access 125 special edition which colour is best</t>
  </si>
  <si>
    <t>tvs jupiter price blue colour</t>
  </si>
  <si>
    <t>ex showroom activa 6g</t>
  </si>
  <si>
    <t>suzuki access 125 standard colours</t>
  </si>
  <si>
    <t>tvs jupiter price classic</t>
  </si>
  <si>
    <t>grey activa 6g price</t>
  </si>
  <si>
    <t>suzuki access 125 standard edition</t>
  </si>
  <si>
    <t>tvs jupiter price second hand</t>
  </si>
  <si>
    <t>grey color honda activa 6g</t>
  </si>
  <si>
    <t>suzuki access 125 top end model price</t>
  </si>
  <si>
    <t>tvs jupiter price today</t>
  </si>
  <si>
    <t>h9nda activa 6g</t>
  </si>
  <si>
    <t>suzuki access 125 website</t>
  </si>
  <si>
    <t>tvs jupiter review 2022</t>
  </si>
  <si>
    <t>honda 6g cc</t>
  </si>
  <si>
    <t>suzuki access 125 white colour images</t>
  </si>
  <si>
    <t>tvs jupiter showroom near by me</t>
  </si>
  <si>
    <t>honda activa 100 on road price</t>
  </si>
  <si>
    <t>suzuki access 125 white special edition</t>
  </si>
  <si>
    <t>tvs jupiter smart</t>
  </si>
  <si>
    <t>honda activa 6g 2022 colours</t>
  </si>
  <si>
    <t>suzuki access 125 with bluetooth price</t>
  </si>
  <si>
    <t>tvs jupiter smart x connect review</t>
  </si>
  <si>
    <t>honda activa 6g all colors</t>
  </si>
  <si>
    <t>suzuki access 125 without disc brake</t>
  </si>
  <si>
    <t>tvs jupiter standard images</t>
  </si>
  <si>
    <t>honda activa 6g all details</t>
  </si>
  <si>
    <t>suzuki access 125cc special edition</t>
  </si>
  <si>
    <t>tvs jupiter starlight blue price</t>
  </si>
  <si>
    <t>honda activa 6g amount</t>
  </si>
  <si>
    <t>suzuki special edition access 125</t>
  </si>
  <si>
    <t>tvs jupiter titanium grey colour</t>
  </si>
  <si>
    <t>honda activa 6g black price</t>
  </si>
  <si>
    <t>suzuki ss 125 new model</t>
  </si>
  <si>
    <t>tvs jupiter two wheeler price</t>
  </si>
  <si>
    <t>honda activa 6g bluetooth</t>
  </si>
  <si>
    <t>suzuki ss 125 scooty</t>
  </si>
  <si>
    <t>tvs jupiter tyre specification</t>
  </si>
  <si>
    <t>honda activa 6g buy</t>
  </si>
  <si>
    <t>today access 125 price</t>
  </si>
  <si>
    <t>tvs jupiter upcoming model 2022</t>
  </si>
  <si>
    <t>honda activa 6g contact number</t>
  </si>
  <si>
    <t>access 2022 new model</t>
  </si>
  <si>
    <t>tvs jupiter volcano red</t>
  </si>
  <si>
    <t>honda activa 6g current price</t>
  </si>
  <si>
    <t>access burgman price</t>
  </si>
  <si>
    <t>tvs jupiter yellow</t>
  </si>
  <si>
    <t>honda activa 6g deluxe blue colour</t>
  </si>
  <si>
    <t>access gadi two wheeler</t>
  </si>
  <si>
    <t>tvs jupiter zx 110</t>
  </si>
  <si>
    <t>honda activa 6g diwali offer 2022</t>
  </si>
  <si>
    <t>access moped gadi</t>
  </si>
  <si>
    <t>tvs jupiter zx 2019</t>
  </si>
  <si>
    <t>honda activa 6g glitter blue metallic</t>
  </si>
  <si>
    <t>access new model gadi</t>
  </si>
  <si>
    <t>tvs jupiter zx black</t>
  </si>
  <si>
    <t>honda activa 6g metal body</t>
  </si>
  <si>
    <t>access new top model</t>
  </si>
  <si>
    <t>tvs jupiter zx classic</t>
  </si>
  <si>
    <t>honda activa 6g on road price with accessories</t>
  </si>
  <si>
    <t>access scooty all colour</t>
  </si>
  <si>
    <t>tvs jupiter zx colours 2021 price</t>
  </si>
  <si>
    <t>honda activa 6g online price</t>
  </si>
  <si>
    <t>access scooty cost</t>
  </si>
  <si>
    <t>tvs jupiter zx disc price on road</t>
  </si>
  <si>
    <t>honda activa 6g pearl precious white</t>
  </si>
  <si>
    <t>access scooty new</t>
  </si>
  <si>
    <t>tvs jupiter zx drum on road price</t>
  </si>
  <si>
    <t>honda activa 6g petrol tank cap price</t>
  </si>
  <si>
    <t>access scooty new model 2022</t>
  </si>
  <si>
    <t>tvs jupiter zx maroon colour</t>
  </si>
  <si>
    <t>honda activa 6g price average</t>
  </si>
  <si>
    <t>access scooty price 2022</t>
  </si>
  <si>
    <t>tvs jupiter zx mirror price</t>
  </si>
  <si>
    <t>honda activa 6g price exchange offer</t>
  </si>
  <si>
    <t>access scooty top model price</t>
  </si>
  <si>
    <t>tvs jupiter 125 base model</t>
  </si>
  <si>
    <t>honda activa 6g price in bhuj</t>
  </si>
  <si>
    <t>hero access scooty</t>
  </si>
  <si>
    <t>tvs jupiter 125 black colour price</t>
  </si>
  <si>
    <t>honda activa 6g price near me</t>
  </si>
  <si>
    <t>new access scooty price</t>
  </si>
  <si>
    <t>tvs jupiter 125 cc review</t>
  </si>
  <si>
    <t>honda activa 6g price with accessories</t>
  </si>
  <si>
    <t>new scooty access</t>
  </si>
  <si>
    <t>tvs jupiter 125 cost</t>
  </si>
  <si>
    <t>honda activa 6g prime</t>
  </si>
  <si>
    <t>scooty access suzuki</t>
  </si>
  <si>
    <t>tvs jupiter 125 digital meter</t>
  </si>
  <si>
    <t>honda activa 6g showroom contact number</t>
  </si>
  <si>
    <t>ss suzuki scooty</t>
  </si>
  <si>
    <t>tvs jupiter 125 disc brake on road price</t>
  </si>
  <si>
    <t>honda activa 6g standard colours</t>
  </si>
  <si>
    <t>suzuki access 1</t>
  </si>
  <si>
    <t>tvs jupiter 125 drum price</t>
  </si>
  <si>
    <t>honda activa 6g website</t>
  </si>
  <si>
    <t>suzuki access 100 cc</t>
  </si>
  <si>
    <t>tvs jupiter 125 engine oil price</t>
  </si>
  <si>
    <t>honda activa 6g110cc</t>
  </si>
  <si>
    <t>suzuki access 100 price</t>
  </si>
  <si>
    <t>tvs jupiter 125 grey colour price</t>
  </si>
  <si>
    <t>honda activa 6g110cc price</t>
  </si>
  <si>
    <t>suzuki access 123</t>
  </si>
  <si>
    <t>tvs jupiter 125 matte grey</t>
  </si>
  <si>
    <t>honda activa black colour 6g</t>
  </si>
  <si>
    <t>suzuki access 126</t>
  </si>
  <si>
    <t>tvs jupiter 125 near me</t>
  </si>
  <si>
    <t>honda activa deluxe 6g price</t>
  </si>
  <si>
    <t>suzuki access 155</t>
  </si>
  <si>
    <t>tvs jupiter 125 new model 2021 on road price</t>
  </si>
  <si>
    <t>honda activa images 6g</t>
  </si>
  <si>
    <t>suzuki access 2</t>
  </si>
  <si>
    <t>tvs jupiter 125 online booking</t>
  </si>
  <si>
    <t>honda activa scooter on road price</t>
  </si>
  <si>
    <t>suzuki access 225</t>
  </si>
  <si>
    <t>tvs jupiter 125 price colors</t>
  </si>
  <si>
    <t>honda activa showroom price on road</t>
  </si>
  <si>
    <t>suzuki access 6</t>
  </si>
  <si>
    <t>tvs jupiter 125 showroom price</t>
  </si>
  <si>
    <t>honda honda activa 6g</t>
  </si>
  <si>
    <t>suzuki access com</t>
  </si>
  <si>
    <t>tvs jupiter 125 side mirror price</t>
  </si>
  <si>
    <t>honda scooty activa 6g deluxe</t>
  </si>
  <si>
    <t>suzuki access details</t>
  </si>
  <si>
    <t>tvs jupiter 125 silver colour</t>
  </si>
  <si>
    <t>honda scooty activa on road price</t>
  </si>
  <si>
    <t>suzuki access drum brake</t>
  </si>
  <si>
    <t>tvs jupiter 125 tail light price</t>
  </si>
  <si>
    <t>honda scooty blue colour price</t>
  </si>
  <si>
    <t>suzuki access drum colours</t>
  </si>
  <si>
    <t>tvs jupiter 125 top model colors</t>
  </si>
  <si>
    <t>matt black colour activa 6g</t>
  </si>
  <si>
    <t>suzuki access floor mat</t>
  </si>
  <si>
    <t>tvs jupiter 125 zx disc</t>
  </si>
  <si>
    <t>matte gray activa 6g</t>
  </si>
  <si>
    <t>suzuki access fuel gauge price</t>
  </si>
  <si>
    <t>tvs jupiter new model 125cc</t>
  </si>
  <si>
    <t>metallic gray color activa 6g</t>
  </si>
  <si>
    <t>suzuki access glossy grey</t>
  </si>
  <si>
    <t>tvs jupiter on road price 125 cc</t>
  </si>
  <si>
    <t>on road activa 6g</t>
  </si>
  <si>
    <t>suzuki access ki price</t>
  </si>
  <si>
    <t>tvs jupiter zx 125</t>
  </si>
  <si>
    <t>on road honda activa 6g price</t>
  </si>
  <si>
    <t>suzuki access latest colours</t>
  </si>
  <si>
    <t>tvs jupiter zx 125cc</t>
  </si>
  <si>
    <t>on road price of scooty activa</t>
  </si>
  <si>
    <t>suzuki access lock set</t>
  </si>
  <si>
    <t>jupiter zx 125 price</t>
  </si>
  <si>
    <t>online buy activa 6g</t>
  </si>
  <si>
    <t>suzuki access mileage and price</t>
  </si>
  <si>
    <t>new jupiter 125 features</t>
  </si>
  <si>
    <t>online purchase activa 6g</t>
  </si>
  <si>
    <t>suzuki access models and price</t>
  </si>
  <si>
    <t>price jupiter 125</t>
  </si>
  <si>
    <t>premium activa 6g price</t>
  </si>
  <si>
    <t>suzuki access new model 2021 price</t>
  </si>
  <si>
    <t>review of jupiter 125</t>
  </si>
  <si>
    <t>premium edition activa 6g</t>
  </si>
  <si>
    <t>suzuki access new model scooty</t>
  </si>
  <si>
    <t>tvs 125 jupiter on road price</t>
  </si>
  <si>
    <t>price of activa 6g deluxe</t>
  </si>
  <si>
    <t>suzuki access rectifier price</t>
  </si>
  <si>
    <t>tvs jupiter 125 all models</t>
  </si>
  <si>
    <t>red color activa 6g</t>
  </si>
  <si>
    <t>suzuki access ride connect edition price</t>
  </si>
  <si>
    <t>tvs jupiter 125 best colour</t>
  </si>
  <si>
    <t>scooty on road price activa</t>
  </si>
  <si>
    <t>suzuki access scooty images</t>
  </si>
  <si>
    <t>tvs jupiter 125 bike</t>
  </si>
  <si>
    <t>scuti bike activa 6g</t>
  </si>
  <si>
    <t>suzuki access special edition on road price</t>
  </si>
  <si>
    <t>tvs jupiter 125 booking</t>
  </si>
  <si>
    <t>skuti activa 6g</t>
  </si>
  <si>
    <t>suzuki access top model 2022</t>
  </si>
  <si>
    <t>tvs jupiter 125 boot light price</t>
  </si>
  <si>
    <t>the price of activa 6g</t>
  </si>
  <si>
    <t>suzuki access top model on road price</t>
  </si>
  <si>
    <t>tvs jupiter 125 buy online</t>
  </si>
  <si>
    <t>today activa 6g price on road</t>
  </si>
  <si>
    <t>suzuki access two wheeler price</t>
  </si>
  <si>
    <t>tvs jupiter 125 cc bike</t>
  </si>
  <si>
    <t>total price of activa 6g</t>
  </si>
  <si>
    <t>suzuki access upcoming model</t>
  </si>
  <si>
    <t>tvs jupiter 125 cc blue colour</t>
  </si>
  <si>
    <t>used honda activa 6g</t>
  </si>
  <si>
    <t>suzuki swish lock set price</t>
  </si>
  <si>
    <t>tvs jupiter 125 classic price</t>
  </si>
  <si>
    <t>white 6g activa</t>
  </si>
  <si>
    <t>access 125 colours 2022 mileage</t>
  </si>
  <si>
    <t>tvs jupiter 125 disc blue colour</t>
  </si>
  <si>
    <t>www honda activa 6g price</t>
  </si>
  <si>
    <t>access 125 colours 2022 model</t>
  </si>
  <si>
    <t>tvs jupiter 125 disc grey colour</t>
  </si>
  <si>
    <t>activa 6g 2022 price on road</t>
  </si>
  <si>
    <t>access 125 digital display price</t>
  </si>
  <si>
    <t>tvs jupiter 125 disc white colour</t>
  </si>
  <si>
    <t>activa 6g classic price</t>
  </si>
  <si>
    <t>access 125 disc alloy</t>
  </si>
  <si>
    <t>tvs jupiter 125 disk</t>
  </si>
  <si>
    <t>activa 6g colours price 2022</t>
  </si>
  <si>
    <t>access 125 disc alloy bluetooth colours</t>
  </si>
  <si>
    <t>tvs jupiter 125 diwali offer</t>
  </si>
  <si>
    <t>activa 6g copper metallic</t>
  </si>
  <si>
    <t>access 125 disc alloy bluetooth on road price</t>
  </si>
  <si>
    <t>tvs jupiter 125 exchange offer</t>
  </si>
  <si>
    <t>activa 6g copper metallic colour</t>
  </si>
  <si>
    <t>access 125 disc alloy bluetooth price</t>
  </si>
  <si>
    <t>tvs jupiter 125 meter</t>
  </si>
  <si>
    <t>activa 6g deluxe colours 2022</t>
  </si>
  <si>
    <t>access 125 disc bluetooth</t>
  </si>
  <si>
    <t>tvs jupiter 125 mobile charger</t>
  </si>
  <si>
    <t>activa 6g deluxe price with accessories</t>
  </si>
  <si>
    <t>access 125 disk brake</t>
  </si>
  <si>
    <t>tvs jupiter 125 new colours</t>
  </si>
  <si>
    <t>activa 6g dlx bs vi price</t>
  </si>
  <si>
    <t>access 125 disk brake on road price</t>
  </si>
  <si>
    <t>tvs jupiter 125 new model 2022 images</t>
  </si>
  <si>
    <t>activa 6g dlx colours 2022</t>
  </si>
  <si>
    <t>access 125 drum brake price</t>
  </si>
  <si>
    <t>tvs jupiter 125 new model price</t>
  </si>
  <si>
    <t>activa 6g dlx na price</t>
  </si>
  <si>
    <t>access 125 latest model 2021</t>
  </si>
  <si>
    <t>tvs jupiter 125 old model</t>
  </si>
  <si>
    <t>activa 6g dx price</t>
  </si>
  <si>
    <t>access 125 limited edition on road price</t>
  </si>
  <si>
    <t>tvs jupiter 125 on road</t>
  </si>
  <si>
    <t>activa 6g fuel gauge</t>
  </si>
  <si>
    <t>access 125 mileage 2022 model</t>
  </si>
  <si>
    <t>tvs jupiter 125 price on road price</t>
  </si>
  <si>
    <t>activa 6g fuel indicator price</t>
  </si>
  <si>
    <t>access 125 model 2020 price</t>
  </si>
  <si>
    <t>tvs jupiter 125 road price</t>
  </si>
  <si>
    <t>activa 6g limited edition 2022</t>
  </si>
  <si>
    <t>access 125 new 2022</t>
  </si>
  <si>
    <t>tvs jupiter 125 second hand</t>
  </si>
  <si>
    <t>activa 6g offers 2022</t>
  </si>
  <si>
    <t>access 125 new bluetooth model</t>
  </si>
  <si>
    <t>tvs jupiter 125 showroom</t>
  </si>
  <si>
    <t>activa 6g online shopping</t>
  </si>
  <si>
    <t>access 125 new model 2021 bluetooth price</t>
  </si>
  <si>
    <t>tvs jupiter 125 smart x connect</t>
  </si>
  <si>
    <t>activa 6g premium deluxe</t>
  </si>
  <si>
    <t>access 125 new model 2022 black colour</t>
  </si>
  <si>
    <t>tvs jupiter 125 special edition</t>
  </si>
  <si>
    <t>activa 6g premium price on road</t>
  </si>
  <si>
    <t>access 125 new model 2022 bluetooth price</t>
  </si>
  <si>
    <t>tvs jupiter 125 speedometer details</t>
  </si>
  <si>
    <t>activa 6g price 2022 on road</t>
  </si>
  <si>
    <t>access 125 new model special edition</t>
  </si>
  <si>
    <t>tvs jupiter 125 steel wheel</t>
  </si>
  <si>
    <t>activa 6g price kitna hai</t>
  </si>
  <si>
    <t>access 125 official website</t>
  </si>
  <si>
    <t>tvs jupiter 125 suspension</t>
  </si>
  <si>
    <t>activa 6g price near imphal manipur</t>
  </si>
  <si>
    <t>access 125 online price</t>
  </si>
  <si>
    <t>tvs jupiter 125 tyre tubeless</t>
  </si>
  <si>
    <t>activa 6g standard blue colour</t>
  </si>
  <si>
    <t>access 125 others price</t>
  </si>
  <si>
    <t>tvs jupiter 125cc blue colour</t>
  </si>
  <si>
    <t>activa 6g with accessories on road price</t>
  </si>
  <si>
    <t>access 125 petrol meter</t>
  </si>
  <si>
    <t>tvs jupiter 125cc grey colour</t>
  </si>
  <si>
    <t>activa 6g2022</t>
  </si>
  <si>
    <t>access 125 price bhuj top model</t>
  </si>
  <si>
    <t>tvs jupiter access 125</t>
  </si>
  <si>
    <t>activa premium 6g on road price</t>
  </si>
  <si>
    <t>access 125 price images</t>
  </si>
  <si>
    <t>tvs jupiter classic 125</t>
  </si>
  <si>
    <t>all about activa 6g</t>
  </si>
  <si>
    <t>access 125 price on emi</t>
  </si>
  <si>
    <t>tvs jupiter new model 125</t>
  </si>
  <si>
    <t>book honda activa 6g online</t>
  </si>
  <si>
    <t>access 125 price silver</t>
  </si>
  <si>
    <t>tvs jupiter price 125</t>
  </si>
  <si>
    <t>book online honda activa 6g</t>
  </si>
  <si>
    <t>access 125 real price</t>
  </si>
  <si>
    <t>upcoming jupiter 125</t>
  </si>
  <si>
    <t>dussehra offers on activa 6g</t>
  </si>
  <si>
    <t>access 125 sale</t>
  </si>
  <si>
    <t>jupiter in road price</t>
  </si>
  <si>
    <t>gst on activa 6g 2022</t>
  </si>
  <si>
    <t>access 125 se colors</t>
  </si>
  <si>
    <t>jupiter latest model on road price</t>
  </si>
  <si>
    <t>honda 2 wheeler activa 6g</t>
  </si>
  <si>
    <t>access 125 special edition blue colour</t>
  </si>
  <si>
    <t>jupiter loan price</t>
  </si>
  <si>
    <t>honda activa 110 premium edition</t>
  </si>
  <si>
    <t>access 125 special edition colours 2022</t>
  </si>
  <si>
    <t>jupiter mileage price</t>
  </si>
  <si>
    <t>honda activa 6g 2022 price</t>
  </si>
  <si>
    <t>access 125 special edition disc on road price</t>
  </si>
  <si>
    <t>jupiter new bike price</t>
  </si>
  <si>
    <t>honda activa 6g best price</t>
  </si>
  <si>
    <t>access 125 special edition price on road</t>
  </si>
  <si>
    <t>jupiter new gadi</t>
  </si>
  <si>
    <t>honda activa 6g dasara offers</t>
  </si>
  <si>
    <t>access 125 suzuki on road price</t>
  </si>
  <si>
    <t>jupiter new model price on road</t>
  </si>
  <si>
    <t>honda activa 6g dlx bs vi price</t>
  </si>
  <si>
    <t>access 125 total price</t>
  </si>
  <si>
    <t>jupiter new model rate</t>
  </si>
  <si>
    <t>honda activa 6g dlx premium edition</t>
  </si>
  <si>
    <t>access 125 under seat storage price</t>
  </si>
  <si>
    <t>jupiter new model scooter</t>
  </si>
  <si>
    <t>honda activa 6g on road price black colour</t>
  </si>
  <si>
    <t>access 125 weight and price</t>
  </si>
  <si>
    <t>jupiter on road price mileage</t>
  </si>
  <si>
    <t>honda activa 6g petrol</t>
  </si>
  <si>
    <t>access suzuki 125 new model</t>
  </si>
  <si>
    <t>jupiter on road rate</t>
  </si>
  <si>
    <t>honda activa 6g premium colour</t>
  </si>
  <si>
    <t>access suzuki 125 on road price</t>
  </si>
  <si>
    <t>jupiter price 2022 model</t>
  </si>
  <si>
    <t>honda activa 6g premium edition deluxe</t>
  </si>
  <si>
    <t>access suzuki access 125</t>
  </si>
  <si>
    <t>jupiter price new model 2022</t>
  </si>
  <si>
    <t>honda activa 6g premium on road price</t>
  </si>
  <si>
    <t>suzuki access 125 2022 price</t>
  </si>
  <si>
    <t>jupiter price on road 2022</t>
  </si>
  <si>
    <t>honda activa 6g red metallic</t>
  </si>
  <si>
    <t>suzuki access 125 4g price</t>
  </si>
  <si>
    <t>jupiter scooter details</t>
  </si>
  <si>
    <t>honda activa red colour 6g</t>
  </si>
  <si>
    <t>suzuki access 125 abs</t>
  </si>
  <si>
    <t>jupiter scooter zx disc</t>
  </si>
  <si>
    <t>on road price of activa 6g deluxe</t>
  </si>
  <si>
    <t>suzuki access 125 accessories cost</t>
  </si>
  <si>
    <t>jupiter tvs all model</t>
  </si>
  <si>
    <t>online activa 6g booking</t>
  </si>
  <si>
    <t>suzuki access 125 all colours 2022</t>
  </si>
  <si>
    <t>jupiter tvs jupiter price</t>
  </si>
  <si>
    <t>www activa 6g price</t>
  </si>
  <si>
    <t>suzuki access 125 all details</t>
  </si>
  <si>
    <t>jupiter tvs price 2022</t>
  </si>
  <si>
    <t>suzuki access 125 b6 on road price</t>
  </si>
  <si>
    <t>jupiter two wheeler bike</t>
  </si>
  <si>
    <t>suzuki access 125 b6 price</t>
  </si>
  <si>
    <t>jupiter zx 2016 model price</t>
  </si>
  <si>
    <t>suzuki access 125 base model colors</t>
  </si>
  <si>
    <t>jupiter zx 2020 model price</t>
  </si>
  <si>
    <t>suzuki access 125 bike images</t>
  </si>
  <si>
    <t>jupiter zx colors 2022</t>
  </si>
  <si>
    <t>suzuki access 125 bluetooth black colour</t>
  </si>
  <si>
    <t>jupiter zx disc images</t>
  </si>
  <si>
    <t>suzuki access 125 bluetooth colors</t>
  </si>
  <si>
    <t>jupiter zx disk price</t>
  </si>
  <si>
    <t>suzuki access 125 bluetooth model</t>
  </si>
  <si>
    <t>jupiter zx latest model</t>
  </si>
  <si>
    <t>suzuki access 125 cc rate</t>
  </si>
  <si>
    <t>jupiter zx new</t>
  </si>
  <si>
    <t>suzuki access 125 cc scooty</t>
  </si>
  <si>
    <t>jupiter zx road price</t>
  </si>
  <si>
    <t>suzuki access 125 chrome</t>
  </si>
  <si>
    <t>jupiter zx top model price</t>
  </si>
  <si>
    <t>suzuki access 125 classic price</t>
  </si>
  <si>
    <t>latest tvs jupiter model</t>
  </si>
  <si>
    <t>suzuki access 125 colours 2022 model</t>
  </si>
  <si>
    <t>new jupiter price on road</t>
  </si>
  <si>
    <t>suzuki access 125 connect edition price</t>
  </si>
  <si>
    <t>new jupiter rate</t>
  </si>
  <si>
    <t>suzuki access 125 current price</t>
  </si>
  <si>
    <t>new tvs jupiter 2022</t>
  </si>
  <si>
    <t>suzuki access 125 description</t>
  </si>
  <si>
    <t>old tvs jupiter price</t>
  </si>
  <si>
    <t>suzuki access 125 disc alloy bluetooth price</t>
  </si>
  <si>
    <t>on road price jupiter zx</t>
  </si>
  <si>
    <t>suzuki access 125 disc brake images</t>
  </si>
  <si>
    <t>on road price of jupiter classic</t>
  </si>
  <si>
    <t>suzuki access 125 disc on road price</t>
  </si>
  <si>
    <t>on road price of tvs jupiter zx</t>
  </si>
  <si>
    <t>suzuki access 125 disk</t>
  </si>
  <si>
    <t>scuti bike jupiter</t>
  </si>
  <si>
    <t>suzuki access 125 drum alloy bluetooth colours</t>
  </si>
  <si>
    <t>service cost of tvs jupiter</t>
  </si>
  <si>
    <t>suzuki access 125 dual tone price</t>
  </si>
  <si>
    <t>tubeless tyre tvs jupiter</t>
  </si>
  <si>
    <t>suzuki access 125 emi price</t>
  </si>
  <si>
    <t>tvs jupiter 100 price</t>
  </si>
  <si>
    <t>suzuki access 125 fi</t>
  </si>
  <si>
    <t>tvs jupiter 109.7 cc</t>
  </si>
  <si>
    <t>suzuki access 125 first model</t>
  </si>
  <si>
    <t>tvs jupiter 109cc</t>
  </si>
  <si>
    <t>suzuki access 125 floor mat price</t>
  </si>
  <si>
    <t>tvs jupiter 110 colours 2022</t>
  </si>
  <si>
    <t>suzuki access 125 fork oil price</t>
  </si>
  <si>
    <t>tvs jupiter 110 images</t>
  </si>
  <si>
    <t>suzuki access 125 full option</t>
  </si>
  <si>
    <t>tvs jupiter 110 specification</t>
  </si>
  <si>
    <t>suzuki access 125 headlight on off switch price</t>
  </si>
  <si>
    <t>tvs jupiter 110 standard</t>
  </si>
  <si>
    <t>suzuki access 125 how much price</t>
  </si>
  <si>
    <t>tvs jupiter 110 top model</t>
  </si>
  <si>
    <t>suzuki access 125 hybrid</t>
  </si>
  <si>
    <t>tvs jupiter 110 zx colours</t>
  </si>
  <si>
    <t>suzuki access 125 images 2021 model</t>
  </si>
  <si>
    <t>tvs jupiter 110 zx price</t>
  </si>
  <si>
    <t>suzuki access 125 images all colours</t>
  </si>
  <si>
    <t>tvs jupiter 12</t>
  </si>
  <si>
    <t>suzuki access 125 images white</t>
  </si>
  <si>
    <t>tvs jupiter 120</t>
  </si>
  <si>
    <t>suzuki access 125 indian price</t>
  </si>
  <si>
    <t>tvs jupiter 124</t>
  </si>
  <si>
    <t>suzuki access 125 key lock</t>
  </si>
  <si>
    <t>tvs jupiter 135 price</t>
  </si>
  <si>
    <t>suzuki access 125 kicker price</t>
  </si>
  <si>
    <t>tvs jupiter 2014 price</t>
  </si>
  <si>
    <t>suzuki access 125 latest model 2021</t>
  </si>
  <si>
    <t>tvs jupiter 2015 model details</t>
  </si>
  <si>
    <t>suzuki access 125 limited edition colours</t>
  </si>
  <si>
    <t>tvs jupiter 2017 on road price</t>
  </si>
  <si>
    <t>suzuki access 125 lock system</t>
  </si>
  <si>
    <t>tvs jupiter 2019 second hand price</t>
  </si>
  <si>
    <t>suzuki access 125 lowest price</t>
  </si>
  <si>
    <t>tvs jupiter 2020 model on road price</t>
  </si>
  <si>
    <t>suzuki access 125 market price</t>
  </si>
  <si>
    <t>tvs jupiter 2020 second hand price</t>
  </si>
  <si>
    <t>suzuki access 125 new all colours</t>
  </si>
  <si>
    <t>tvs jupiter 2022 new model</t>
  </si>
  <si>
    <t>suzuki access 125 new model black</t>
  </si>
  <si>
    <t>tvs jupiter 2022 on road price</t>
  </si>
  <si>
    <t>suzuki access 125 new model bluetooth price</t>
  </si>
  <si>
    <t>tvs jupiter 2022 top model</t>
  </si>
  <si>
    <t>suzuki access 125 on road price 2022</t>
  </si>
  <si>
    <t>tvs jupiter 7g</t>
  </si>
  <si>
    <t>suzuki access 125 on the road price</t>
  </si>
  <si>
    <t>tvs jupiter all details</t>
  </si>
  <si>
    <t>suzuki access 125 online price</t>
  </si>
  <si>
    <t>tvs jupiter amc price</t>
  </si>
  <si>
    <t>suzuki access 125 price 2022 model</t>
  </si>
  <si>
    <t>tvs jupiter bluetooth price</t>
  </si>
  <si>
    <t>suzuki access 125 price colour</t>
  </si>
  <si>
    <t>tvs jupiter bodyguard price</t>
  </si>
  <si>
    <t>suzuki access 125 price latest model</t>
  </si>
  <si>
    <t>tvs jupiter boot light price</t>
  </si>
  <si>
    <t>suzuki access 125 price on road 2022</t>
  </si>
  <si>
    <t>tvs jupiter bore price</t>
  </si>
  <si>
    <t>suzuki access 125 price online booking</t>
  </si>
  <si>
    <t>tvs jupiter centre stand price</t>
  </si>
  <si>
    <t>suzuki access 125 price rate</t>
  </si>
  <si>
    <t>tvs jupiter chechis price</t>
  </si>
  <si>
    <t>suzuki access 125 price today</t>
  </si>
  <si>
    <t>tvs jupiter classic 2018 price</t>
  </si>
  <si>
    <t>suzuki access 125 rectifier</t>
  </si>
  <si>
    <t>tvs jupiter classic 2019 model price</t>
  </si>
  <si>
    <t>suzuki access 125 ride connect colours</t>
  </si>
  <si>
    <t>tvs jupiter classic bsiv disc price</t>
  </si>
  <si>
    <t>suzuki access 125 sep</t>
  </si>
  <si>
    <t>tvs jupiter classic colours 2022</t>
  </si>
  <si>
    <t>suzuki access 125 sep on road price</t>
  </si>
  <si>
    <t>tvs jupiter classic disc price</t>
  </si>
  <si>
    <t>suzuki access 125 showroom number</t>
  </si>
  <si>
    <t>tvs jupiter classic engine cc</t>
  </si>
  <si>
    <t>suzuki access 125 silver price</t>
  </si>
  <si>
    <t>tvs jupiter classic headlight price</t>
  </si>
  <si>
    <t>suzuki access 125 special</t>
  </si>
  <si>
    <t>tvs jupiter classic rate</t>
  </si>
  <si>
    <t>suzuki access 125 special edition 2021 price</t>
  </si>
  <si>
    <t>tvs jupiter classic top model</t>
  </si>
  <si>
    <t>suzuki access 125 special edition bluetooth on road price</t>
  </si>
  <si>
    <t>tvs jupiter classic tyre</t>
  </si>
  <si>
    <t>suzuki access 125 special edition extra fittings</t>
  </si>
  <si>
    <t>tvs jupiter colours 2022 model</t>
  </si>
  <si>
    <t>suzuki access 125 special edition price on road</t>
  </si>
  <si>
    <t>tvs jupiter deluxe price</t>
  </si>
  <si>
    <t>suzuki access 125 special edition review</t>
  </si>
  <si>
    <t>tvs jupiter details and price</t>
  </si>
  <si>
    <t>suzuki access 125 tail light bulb</t>
  </si>
  <si>
    <t>tvs jupiter different models</t>
  </si>
  <si>
    <t>suzuki access 125 top model 2022</t>
  </si>
  <si>
    <t>tvs jupiter diwali offer 2022</t>
  </si>
  <si>
    <t>suzuki access 125 total price</t>
  </si>
  <si>
    <t>tvs jupiter frame price</t>
  </si>
  <si>
    <t>suzuki access 125 under seat storage</t>
  </si>
  <si>
    <t>tvs jupiter gadi price</t>
  </si>
  <si>
    <t>suzuki access 125 upcoming model</t>
  </si>
  <si>
    <t>tvs jupiter glass price</t>
  </si>
  <si>
    <t>suzuki access 125 valve price</t>
  </si>
  <si>
    <t>tvs jupiter grande edition 2019 price</t>
  </si>
  <si>
    <t>suzuki access 125 which model is best</t>
  </si>
  <si>
    <t>tvs jupiter grande edition 2020</t>
  </si>
  <si>
    <t>suzuki access 125 white color</t>
  </si>
  <si>
    <t>tvs jupiter high end model</t>
  </si>
  <si>
    <t>suzuki access 125 with disc brake</t>
  </si>
  <si>
    <t>tvs jupiter ke price</t>
  </si>
  <si>
    <t>suzuki access 125cc 2022 model price</t>
  </si>
  <si>
    <t>tvs jupiter kimat</t>
  </si>
  <si>
    <t>suzuki access price 125</t>
  </si>
  <si>
    <t>tvs jupiter latest model on road price</t>
  </si>
  <si>
    <t>suzuki access scooty 125</t>
  </si>
  <si>
    <t>tvs jupiter mask price</t>
  </si>
  <si>
    <t>suzuki access sep 125 cc</t>
  </si>
  <si>
    <t>tvs jupiter new blue colour</t>
  </si>
  <si>
    <t>suzuki access uz 125 cc</t>
  </si>
  <si>
    <t>tvs jupiter new model 2022 colours</t>
  </si>
  <si>
    <t>suzuki burgman access 125</t>
  </si>
  <si>
    <t>tvs jupiter new model 2022 on road price</t>
  </si>
  <si>
    <t>suzuki scooter 125 new model</t>
  </si>
  <si>
    <t>tvs jupiter normal price</t>
  </si>
  <si>
    <t>today suzuki access 125 price</t>
  </si>
  <si>
    <t>tvs jupiter offers 2022</t>
  </si>
  <si>
    <t>top model of access 125</t>
  </si>
  <si>
    <t>tvs jupiter offers today</t>
  </si>
  <si>
    <t>www suzuki access 125 price</t>
  </si>
  <si>
    <t>tvs jupiter on road cost</t>
  </si>
  <si>
    <t>access bike suzuki</t>
  </si>
  <si>
    <t>tvs jupiter on road price 2022</t>
  </si>
  <si>
    <t>access gadi ki kimat</t>
  </si>
  <si>
    <t>tvs jupiter on road rate</t>
  </si>
  <si>
    <t>access latest model 2022 price</t>
  </si>
  <si>
    <t>tvs jupiter online service booking</t>
  </si>
  <si>
    <t>access new colour price</t>
  </si>
  <si>
    <t>tvs jupiter petrol</t>
  </si>
  <si>
    <t>access scooter rate</t>
  </si>
  <si>
    <t>tvs jupiter plus price</t>
  </si>
  <si>
    <t>access two wheeler on road price</t>
  </si>
  <si>
    <t>tvs jupiter price bhuj</t>
  </si>
  <si>
    <t>suzuki access 120 price</t>
  </si>
  <si>
    <t>tvs jupiter price in 2016</t>
  </si>
  <si>
    <t>suzuki access 123 price</t>
  </si>
  <si>
    <t>tvs jupiter price near me</t>
  </si>
  <si>
    <t>suzuki access 126 special edition</t>
  </si>
  <si>
    <t>tvs jupiter price new</t>
  </si>
  <si>
    <t>suzuki access 160</t>
  </si>
  <si>
    <t>tvs jupiter rate price</t>
  </si>
  <si>
    <t>suzuki access 2 wheeler price</t>
  </si>
  <si>
    <t>tvs jupiter self price</t>
  </si>
  <si>
    <t>suzuki access 200</t>
  </si>
  <si>
    <t>tvs jupiter sensor price</t>
  </si>
  <si>
    <t>suzuki access 2022 colours</t>
  </si>
  <si>
    <t>tvs jupiter sheet metal wheel price</t>
  </si>
  <si>
    <t>suzuki access 2022 price</t>
  </si>
  <si>
    <t>tvs jupiter showroom number</t>
  </si>
  <si>
    <t>suzuki access 4</t>
  </si>
  <si>
    <t>tvs jupiter special edition on road price</t>
  </si>
  <si>
    <t>suzuki access bike images</t>
  </si>
  <si>
    <t>tvs jupiter standard model</t>
  </si>
  <si>
    <t>suzuki access bike rate</t>
  </si>
  <si>
    <t>tvs jupiter steel metal wheel</t>
  </si>
  <si>
    <t>suzuki access bike showroom</t>
  </si>
  <si>
    <t>tvs jupiter suspension buy online</t>
  </si>
  <si>
    <t>suzuki access burgman on road price</t>
  </si>
  <si>
    <t>tvs jupiter top end model</t>
  </si>
  <si>
    <t>suzuki access disc alloy bluetooth</t>
  </si>
  <si>
    <t>tvs jupiter wheel</t>
  </si>
  <si>
    <t>suzuki access disk brake price</t>
  </si>
  <si>
    <t>tvs jupiter with digital meter</t>
  </si>
  <si>
    <t>suzuki access emi price</t>
  </si>
  <si>
    <t>tvs jupiter with navigation</t>
  </si>
  <si>
    <t>suzuki access fork price</t>
  </si>
  <si>
    <t>tvs jupiter x</t>
  </si>
  <si>
    <t>suzuki access hybrid</t>
  </si>
  <si>
    <t>tvs jupiter xl price</t>
  </si>
  <si>
    <t>suzuki access mileage 2022</t>
  </si>
  <si>
    <t>tvs jupiter zx 109 cc</t>
  </si>
  <si>
    <t>suzuki access moped</t>
  </si>
  <si>
    <t>tvs jupiter zx 2018 model</t>
  </si>
  <si>
    <t>suzuki access mrp</t>
  </si>
  <si>
    <t>tvs jupiter zx 2018 model price</t>
  </si>
  <si>
    <t>suzuki access new colour 2022</t>
  </si>
  <si>
    <t>tvs jupiter zx 2020 price</t>
  </si>
  <si>
    <t>suzuki access new model 2022 price</t>
  </si>
  <si>
    <t>tvs jupiter zx 2021 price</t>
  </si>
  <si>
    <t>suzuki access new model bike</t>
  </si>
  <si>
    <t>tvs jupiter zx 2022 model</t>
  </si>
  <si>
    <t>suzuki access new model on road price</t>
  </si>
  <si>
    <t>tvs jupiter zx classic price</t>
  </si>
  <si>
    <t>suzuki access price 2022</t>
  </si>
  <si>
    <t>tvs jupiter zx connect</t>
  </si>
  <si>
    <t>suzuki access price new model</t>
  </si>
  <si>
    <t>tvs jupiter zx disc features</t>
  </si>
  <si>
    <t>suzuki access scooter new model</t>
  </si>
  <si>
    <t>tvs jupiter zx disc review</t>
  </si>
  <si>
    <t>suzuki access seat lock price</t>
  </si>
  <si>
    <t>tvs jupiter zx latest model</t>
  </si>
  <si>
    <t>suzuki access suzuki access</t>
  </si>
  <si>
    <t>tvs jupiter zx meter images</t>
  </si>
  <si>
    <t>suzuki access white colour price</t>
  </si>
  <si>
    <t>tvs jupiter zx rate</t>
  </si>
  <si>
    <t>suzuki asus scooty</t>
  </si>
  <si>
    <t>tvs jupiter zx second hand price</t>
  </si>
  <si>
    <t>suzuki axis scooter</t>
  </si>
  <si>
    <t>tvs jupiter zx showroom near me</t>
  </si>
  <si>
    <t>suzuki bike access new model</t>
  </si>
  <si>
    <t>tvs jupiter zx smart</t>
  </si>
  <si>
    <t>suzuki new model access</t>
  </si>
  <si>
    <t>tvs jupiter zx smart x connect</t>
  </si>
  <si>
    <t>suzuki scooty price and mileage</t>
  </si>
  <si>
    <t>tvs jupiter zx smartxonnect images</t>
  </si>
  <si>
    <t>suzuki special edition price</t>
  </si>
  <si>
    <t>tvs jupiter zx xconnect</t>
  </si>
  <si>
    <t>access 125 colours 2021 price</t>
  </si>
  <si>
    <t>upcoming tvs jupiter</t>
  </si>
  <si>
    <t>access 125 colours 2022 model price</t>
  </si>
  <si>
    <t>used tvs jupiter near me</t>
  </si>
  <si>
    <t>access 125 colours 2022 price on road</t>
  </si>
  <si>
    <t>2022 tvs jupiter 125</t>
  </si>
  <si>
    <t>access 125 front brake</t>
  </si>
  <si>
    <t>about tvs jupiter 125</t>
  </si>
  <si>
    <t>access 125 latest model 2022 price</t>
  </si>
  <si>
    <t>jupiter 125 2022 model</t>
  </si>
  <si>
    <t>access 125 model 2022 price</t>
  </si>
  <si>
    <t>jupiter 125 cc bike</t>
  </si>
  <si>
    <t>access 125 models and price</t>
  </si>
  <si>
    <t>jupiter 125 cc rate</t>
  </si>
  <si>
    <t>access 125 new model 2022 price on road</t>
  </si>
  <si>
    <t>jupiter 125 disc features</t>
  </si>
  <si>
    <t>access 125 new model price 2022</t>
  </si>
  <si>
    <t>jupiter 125 drum on road price</t>
  </si>
  <si>
    <t>access 125 new model price on road</t>
  </si>
  <si>
    <t>jupiter 125 finance price</t>
  </si>
  <si>
    <t>access 125 new top model 2022</t>
  </si>
  <si>
    <t>jupiter 125 new model 2021 on road price</t>
  </si>
  <si>
    <t>access 125 price 2022 on road price</t>
  </si>
  <si>
    <t>2023 tvs jupiter</t>
  </si>
  <si>
    <t>access 125 price in 2022</t>
  </si>
  <si>
    <t>cvt filter element tvs jupiter price</t>
  </si>
  <si>
    <t>access 125 price in showroom</t>
  </si>
  <si>
    <t>exchange offer for tvs jupiter</t>
  </si>
  <si>
    <t>access 125 rate on road</t>
  </si>
  <si>
    <t>jupiter 124 price</t>
  </si>
  <si>
    <t>access 125 scooty price 2021</t>
  </si>
  <si>
    <t>access 125 special edition disc</t>
  </si>
  <si>
    <t>access 125 top model 2022 price</t>
  </si>
  <si>
    <t>access 125 top model price 2022</t>
  </si>
  <si>
    <t>access 125 which model is best</t>
  </si>
  <si>
    <t>access 125 without disc brake price</t>
  </si>
  <si>
    <t>access 125cc 2022 model price</t>
  </si>
  <si>
    <t>access 125cc special edition</t>
  </si>
  <si>
    <t>access gadi 125 cc</t>
  </si>
  <si>
    <t>best access 125 model</t>
  </si>
  <si>
    <t>colors in suzuki access 125</t>
  </si>
  <si>
    <t>discount on suzuki access 125</t>
  </si>
  <si>
    <t>latest suzuki access 125 price</t>
  </si>
  <si>
    <t>new access 125 top model</t>
  </si>
  <si>
    <t>new suzuki access 125 2022</t>
  </si>
  <si>
    <t>on road price of suzuki access 125 special edition</t>
  </si>
  <si>
    <t>on road suzuki access 125</t>
  </si>
  <si>
    <t>price of scooty access 125</t>
  </si>
  <si>
    <t>price of suzuki 125</t>
  </si>
  <si>
    <t>price of suzuki access 125 new model</t>
  </si>
  <si>
    <t>rate of access 125 scooty</t>
  </si>
  <si>
    <t>rs suzuki 125</t>
  </si>
  <si>
    <t>scooty access 125 cc</t>
  </si>
  <si>
    <t>suzuki 125 access scooty</t>
  </si>
  <si>
    <t>suzuki 125 latest model</t>
  </si>
  <si>
    <t>suzuki 125 new price</t>
  </si>
  <si>
    <t>suzuki 125 pic</t>
  </si>
  <si>
    <t>suzuki 125 sixteen</t>
  </si>
  <si>
    <t>suzuki access 125 2022 colours</t>
  </si>
  <si>
    <t>suzuki access 125 2022 review</t>
  </si>
  <si>
    <t>suzuki access 125 new model 2022 on road price</t>
  </si>
  <si>
    <t>suzuki access 125 new model price mileage</t>
  </si>
  <si>
    <t>suzuki access 125 on price</t>
  </si>
  <si>
    <t>suzuki access 125 on road price emi</t>
  </si>
  <si>
    <t>suzuki access 125 on road price in bhuj</t>
  </si>
  <si>
    <t>suzuki access 125 online</t>
  </si>
  <si>
    <t>suzuki access 125 petrol</t>
  </si>
  <si>
    <t>suzuki access 125 premium edition</t>
  </si>
  <si>
    <t>suzuki access 125 price details</t>
  </si>
  <si>
    <t>suzuki access 125 price finance</t>
  </si>
  <si>
    <t>suzuki access 125 price in emi</t>
  </si>
  <si>
    <t>suzuki access 125 price review</t>
  </si>
  <si>
    <t>suzuki access 125 price rs</t>
  </si>
  <si>
    <t>suzuki access 125 price with emi</t>
  </si>
  <si>
    <t>suzuki access 125 scooty on road price</t>
  </si>
  <si>
    <t>suzuki access 125 scooty rate</t>
  </si>
  <si>
    <t>suzuki access 125 se on road price</t>
  </si>
  <si>
    <t>suzuki access 125 special edition colours 2022</t>
  </si>
  <si>
    <t>suzuki access 125 special edition disc</t>
  </si>
  <si>
    <t>suzuki access 125 top model bluetooth</t>
  </si>
  <si>
    <t>suzuki access 125 with disc price</t>
  </si>
  <si>
    <t>suzuki access 125 without bluetooth</t>
  </si>
  <si>
    <t>suzuki access 125cc 2022</t>
  </si>
  <si>
    <t>suzuki access 125cc 2022 model colours</t>
  </si>
  <si>
    <t>suzuki access 125cc 2022 model on road price</t>
  </si>
  <si>
    <t>suzuki access new model 125</t>
  </si>
  <si>
    <t>access scooty 2022</t>
  </si>
  <si>
    <t>access scooty ki price</t>
  </si>
  <si>
    <t>access suzuki price on road</t>
  </si>
  <si>
    <t>new suzuki access 2022</t>
  </si>
  <si>
    <t>new suzuki access on road price</t>
  </si>
  <si>
    <t>suzuki access 2022 model colours</t>
  </si>
  <si>
    <t>suzuki access 2022 new model</t>
  </si>
  <si>
    <t>suzuki access bike cost</t>
  </si>
  <si>
    <t>suzuki access bike new model</t>
  </si>
  <si>
    <t>suzuki access bike on road price</t>
  </si>
  <si>
    <t>suzuki access bluetooth edition on road price</t>
  </si>
  <si>
    <t>suzuki access fi</t>
  </si>
  <si>
    <t>suzuki access for sale</t>
  </si>
  <si>
    <t>suzuki access market price</t>
  </si>
  <si>
    <t>suzuki access model 2022</t>
  </si>
  <si>
    <t>suzuki access model price</t>
  </si>
  <si>
    <t>suzuki access new scooty</t>
  </si>
  <si>
    <t>suzuki access on road price 2022</t>
  </si>
  <si>
    <t>suzuki access on the road price</t>
  </si>
  <si>
    <t>suzuki access online price</t>
  </si>
  <si>
    <t>suzuki access review 2022</t>
  </si>
  <si>
    <t>suzuki access scooter on road price</t>
  </si>
  <si>
    <t>suzuki access scooty models</t>
  </si>
  <si>
    <t>suzuki access scooty rate</t>
  </si>
  <si>
    <t>suzuki access silver colour images</t>
  </si>
  <si>
    <t>Meta 25 - 44</t>
  </si>
  <si>
    <t>Google 25 - 44 eCPM</t>
  </si>
  <si>
    <t>Google 25 - 44 Budget</t>
  </si>
  <si>
    <t>Demo + 2 Wheelers Auto, Tech, top 200 CTV</t>
  </si>
  <si>
    <t>UP Market</t>
  </si>
  <si>
    <t>MP Market</t>
  </si>
  <si>
    <t>MH Market</t>
  </si>
  <si>
    <t>Gujarat Market</t>
  </si>
  <si>
    <t>TN Market</t>
  </si>
  <si>
    <t>TN MARKET</t>
  </si>
  <si>
    <t>Rajastan Market</t>
  </si>
  <si>
    <t>Total budget</t>
  </si>
  <si>
    <t>Affinity Segment+ Parent</t>
  </si>
  <si>
    <t xml:space="preserve">V2 </t>
  </si>
  <si>
    <t>Plan - Summary (Option 2)</t>
  </si>
  <si>
    <t>Geo Targeting</t>
  </si>
  <si>
    <t>Mid Roll Video</t>
  </si>
  <si>
    <t>Jio Cinemas</t>
  </si>
  <si>
    <t>Targeting</t>
  </si>
  <si>
    <t>Total budget as per brief</t>
  </si>
  <si>
    <t>In INR</t>
  </si>
  <si>
    <t>Additional ask</t>
  </si>
  <si>
    <t>Approach Budget</t>
  </si>
  <si>
    <t xml:space="preserve">Print </t>
  </si>
  <si>
    <t>Website Visits/ Week</t>
  </si>
  <si>
    <t>Impressions Delivery per Week</t>
  </si>
  <si>
    <t>Website Visitors per Week</t>
  </si>
  <si>
    <t>Newsfeed + Instream</t>
  </si>
  <si>
    <t xml:space="preserve">25 - 44 + Geo + Value Shopperss, Audiophiles, Avid Investors, Family focused, Family Movie Fans, TV Comedy Fans, TV Drama Fans, Family Television Fans, + 30% HHI </t>
  </si>
  <si>
    <t xml:space="preserve">Delhi : Demo + Geo + Parents + Value Shoppers, Audiophiles, Avid Investors, Family focused, Family Movie Fans, TV Comedy Fans, TV Drama Fans, Family Television Fans, + 30% HHI </t>
  </si>
  <si>
    <t xml:space="preserve">Delhi : Demo + Geo + Value Shoppers, Audiophiles, Avid Investors, Family focused, Family Movie Fans, TV Comedy Fans, TV Drama Fans, Family Television Fans, + 30% HHI </t>
  </si>
  <si>
    <t xml:space="preserve">Mumbai : Demo + Geo + Parents + Value Shoppers, Audiophiles, Avid Investors, Family focused, Family Movie Fans, TV Comedy Fans, TV Drama Fans, Family Television Fans, + 30% HHI </t>
  </si>
  <si>
    <t xml:space="preserve">Mumbai : Demo + Geo + Value Shoppers, Audiophiles, Avid Investors, Family focused, Family Movie Fans, TV Comedy Fans, TV Drama Fans, Family Television Fans, + 30% HHI </t>
  </si>
  <si>
    <t xml:space="preserve">Pune : Demo + Geo + Parents + Value Shoppers, Audiophiles, Avid Investors, Family focused, Family Movie Fans, TV Comedy Fans, TV Drama Fans, Family Television Fans, + 30% HHI </t>
  </si>
  <si>
    <t xml:space="preserve">Pune : Demo + Geo + Value Shoppers, Audiophiles, Avid Investors, Family focused, Family Movie Fans, TV Comedy Fans, TV Drama Fans, Family Television Fans, + 30% HHI </t>
  </si>
  <si>
    <t xml:space="preserve">RJ : Demo + Geo + Parents + Value Shoppers, Audiophiles, Avid Investors, Family focused, Family Movie Fans, TV Comedy Fans, TV Drama Fans, Family Television Fans, + 30% HHI </t>
  </si>
  <si>
    <t xml:space="preserve">RJ : Demo + Geo + Value Shoppers, Audiophiles, Avid Investors, Family focused, Family Movie Fans, TV Comedy Fans, TV Drama Fans, Family Television Fans, + 30% HHI </t>
  </si>
  <si>
    <t xml:space="preserve">UP : Demo + Geo + Parents + Value Shoppers, Audiophiles, Avid Investors, Family focused, Family Movie Fans, TV Comedy Fans, TV Drama Fans, Family Television Fans, + 30% HHI </t>
  </si>
  <si>
    <t xml:space="preserve">UP : Demo + Geo + Value Shoppers, Audiophiles, Avid Investors, Family focused, Family Movie Fans, TV Comedy Fans, TV Drama Fans, Family Television Fans, + 30% HHI </t>
  </si>
  <si>
    <t xml:space="preserve">MP : Demo + Geo + Parents + Value Shoppers, Audiophiles, Avid Investors, Family focused, Family Movie Fans, TV Comedy Fans, TV Drama Fans, Family Television Fans, + 30% HHI </t>
  </si>
  <si>
    <t xml:space="preserve">MP : Demo + Geo + Value Shoppers, Audiophiles, Avid Investors, Family focused, Family Movie Fans, TV Comedy Fans, TV Drama Fans, Family Television Fans, + 30% HHI </t>
  </si>
  <si>
    <t xml:space="preserve">CG : Demo + Geo + Parents + Value Shoppers, Audiophiles, Avid Investors, Family focused, Family Movie Fans, TV Comedy Fans, TV Drama Fans, Family Television Fans, + 30% HHI </t>
  </si>
  <si>
    <t xml:space="preserve">CG : Demo + Geo + Value Shoppers, Audiophiles, Avid Investors, Family focused, Family Movie Fans, TV Comedy Fans, TV Drama Fans, Family Television Fans, + 30% HHI </t>
  </si>
  <si>
    <t xml:space="preserve">OR : Demo + Geo + Parents + Value Shoppers, Audiophiles, Avid Investors, Family focused, Family Movie Fans, TV Comedy Fans, TV Drama Fans, Family Television Fans, + 30% HHI </t>
  </si>
  <si>
    <t xml:space="preserve">OR : Demo + Geo + Value Shoppers, Audiophiles, Avid Investors, Family focused, Family Movie Fans, TV Comedy Fans, TV Drama Fans, Family Television Fans, + 30% HHI </t>
  </si>
  <si>
    <t xml:space="preserve">ROM : Demo + Geo + Parents + Value Shoppers, Audiophiles, Avid Investors, Family focused, Family Movie Fans, TV Comedy Fans, TV Drama Fans, Family Television Fans, + 30% HHI </t>
  </si>
  <si>
    <t xml:space="preserve">ROM : Demo + Geo + Value Shoppers, Audiophiles, Avid Investors, Family focused, Family Movie Fans, TV Comedy Fans, TV Drama Fans, Family Television Fans, + 30% HHI </t>
  </si>
  <si>
    <t xml:space="preserve">GJ : Demo + Geo + Parents + Value Shoppers, Audiophiles, Avid Investors, Family focused, Family Movie Fans, TV Comedy Fans, TV Drama Fans, Family Television Fans, + 30% HHI </t>
  </si>
  <si>
    <t xml:space="preserve">GJ : Demo + Geo + Value Shoppers, Audiophiles, Avid Investors, Family focused, Family Movie Fans, TV Comedy Fans, TV Drama Fans, Family Television Fans, + 30% HHI </t>
  </si>
  <si>
    <t>DCM Cost</t>
  </si>
  <si>
    <t>***excluding GST</t>
  </si>
  <si>
    <t>25-44 + Geo + Value Shoppers, Audiophiles, Avid Investors, Family focused, Family Movie Fans</t>
  </si>
  <si>
    <t xml:space="preserve">25 - 44 + Geo + Value Shopperss, Audiophiles, Avid Investors, Family focused, Family Movie Fans + 30% HHI </t>
  </si>
  <si>
    <t xml:space="preserve">25 - 44 + Geo + Value Shoppers, Audiophiles, Avid Investors, Family focused, Family Movie Fans + 30% HHI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</si>
</sst>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 #,##0.00_ ;_ * \-#,##0.00_ ;_ * &quot;-&quot;??_ ;_ @_ "/>
    <numFmt numFmtId="164" formatCode="_(* #,##0_);_(* \(#,##0\);_(* &quot;-&quot;??_);_(@_)"/>
    <numFmt numFmtId="165" formatCode="_([$INR]\ * #,##0_);_([$INR]\ * \(#,##0\);_([$INR]\ * &quot;-&quot;_);_(@_)"/>
    <numFmt numFmtId="166" formatCode="_([$INR]\ * #,##0_);_([$INR]\ * \(#,##0\);_([$INR]\ * &quot;-&quot;?_);_(@_)"/>
    <numFmt numFmtId="167" formatCode="#,##0.0"/>
    <numFmt numFmtId="168" formatCode="_ [$₹-4009]\ * #,##0_ ;_ [$₹-4009]\ * \-#,##0_ ;_ [$₹-4009]\ * &quot;-&quot;??_ ;_ @_ "/>
    <numFmt numFmtId="169" formatCode="0.0,,\ &quot;MM&quot;"/>
    <numFmt numFmtId="170" formatCode="0.0"/>
    <numFmt numFmtId="171" formatCode="_ [$₹-4009]\ * #,##0.00_ ;_ [$₹-4009]\ * \-#,##0.00_ ;_ [$₹-4009]\ * &quot;-&quot;??_ ;_ @_ "/>
    <numFmt numFmtId="172" formatCode="[$-F800]dddd\,\ mmmm\ dd\,\ yyyy"/>
    <numFmt numFmtId="173" formatCode="_ * #,##0_ ;_ * \-#,##0_ ;_ * &quot;-&quot;??_ ;_ @_ "/>
    <numFmt numFmtId="174" formatCode="_ [$₹-4009]\ * #,##0.0_ ;_ [$₹-4009]\ * \-#,##0.0_ ;_ [$₹-4009]\ * &quot;-&quot;??_ ;_ @_ "/>
    <numFmt numFmtId="175" formatCode="_ [$₹-4009]\ * #,##0.0_ ;_ [$₹-4009]\ * \-#,##0.0_ ;_ [$₹-4009]\ * &quot;-&quot;?_ ;_ @_ "/>
    <numFmt numFmtId="176" formatCode="_([$INR]\ * #,##0.00_);_([$INR]\ * \(#,##0.00\);_([$INR]\ * &quot;-&quot;_);_(@_)"/>
    <numFmt numFmtId="177" formatCode="_ [$INR]\ * #,##0_ ;_ [$INR]\ * \-#,##0_ ;_ [$INR]\ * &quot;-&quot;_ ;_ @_ "/>
    <numFmt numFmtId="178" formatCode="0.00,,\ &quot;MM&quot;"/>
    <numFmt numFmtId="179" formatCode="0.0000000"/>
    <numFmt numFmtId="180" formatCode="[$AED]\ #,##0.00_);\([$AED]\ #,##0.00\)"/>
    <numFmt numFmtId="181" formatCode="##0"/>
    <numFmt numFmtId="182" formatCode="##,##0.0"/>
    <numFmt numFmtId="183" formatCode="#,##0.0000"/>
    <numFmt numFmtId="184" formatCode="#,##0.000000;\-#,##0.000000"/>
  </numFmts>
  <fonts count="51">
    <font>
      <sz val="11"/>
      <color theme="1"/>
      <name val="Aptos Narrow"/>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sz val="10"/>
      <color theme="1"/>
      <name val="Aptos Narrow"/>
      <family val="2"/>
      <scheme val="minor"/>
    </font>
    <font>
      <b/>
      <sz val="9"/>
      <color theme="0"/>
      <name val="Calibri"/>
      <family val="2"/>
    </font>
    <font>
      <b/>
      <sz val="9"/>
      <color rgb="FFFFFFFF"/>
      <name val="Calibri"/>
      <family val="2"/>
    </font>
    <font>
      <sz val="11"/>
      <color theme="1"/>
      <name val="Calibri"/>
      <family val="2"/>
    </font>
    <font>
      <b/>
      <sz val="9"/>
      <color theme="1"/>
      <name val="Calibri"/>
      <family val="2"/>
    </font>
    <font>
      <sz val="9"/>
      <color theme="1"/>
      <name val="Calibri"/>
      <family val="2"/>
    </font>
    <font>
      <sz val="9"/>
      <color rgb="FF000000"/>
      <name val="Aptos Narrow"/>
      <family val="2"/>
      <scheme val="minor"/>
    </font>
    <font>
      <b/>
      <sz val="9"/>
      <color theme="0"/>
      <name val="Calibri (Body)"/>
    </font>
    <font>
      <sz val="9"/>
      <color theme="0"/>
      <name val="Calibri (Body)"/>
    </font>
    <font>
      <sz val="11"/>
      <color theme="0"/>
      <name val="Calibri (Body)"/>
    </font>
    <font>
      <b/>
      <sz val="10"/>
      <color rgb="FF00203F"/>
      <name val="Calibri"/>
      <family val="2"/>
    </font>
    <font>
      <sz val="10"/>
      <color rgb="FF000000"/>
      <name val="Calibri"/>
      <family val="2"/>
    </font>
    <font>
      <b/>
      <sz val="12"/>
      <color theme="0"/>
      <name val="Calibri"/>
      <family val="2"/>
    </font>
    <font>
      <b/>
      <sz val="12"/>
      <color rgb="FFFFFFFF"/>
      <name val="Calibri"/>
      <family val="2"/>
    </font>
    <font>
      <b/>
      <sz val="12"/>
      <color theme="1"/>
      <name val="Calibri"/>
      <family val="2"/>
    </font>
    <font>
      <sz val="12"/>
      <color theme="1"/>
      <name val="Calibri"/>
      <family val="2"/>
    </font>
    <font>
      <sz val="12"/>
      <color theme="0"/>
      <name val="Calibri"/>
      <family val="2"/>
    </font>
    <font>
      <sz val="11"/>
      <color theme="1"/>
      <name val="Aptos Narrow"/>
      <family val="2"/>
      <scheme val="minor"/>
    </font>
    <font>
      <sz val="11"/>
      <color theme="0"/>
      <name val="Aptos Narrow"/>
      <family val="2"/>
      <scheme val="minor"/>
    </font>
    <font>
      <sz val="12"/>
      <color rgb="FF202124"/>
      <name val="Google Sans"/>
      <charset val="1"/>
    </font>
    <font>
      <b/>
      <sz val="11"/>
      <color rgb="FF000000"/>
      <name val="Aptos Narrow"/>
      <family val="2"/>
      <scheme val="minor"/>
    </font>
    <font>
      <sz val="10"/>
      <color theme="0"/>
      <name val="Aptos Narrow"/>
      <family val="2"/>
      <scheme val="minor"/>
    </font>
    <font>
      <b/>
      <sz val="10"/>
      <color theme="1"/>
      <name val="Aptos Narrow"/>
      <family val="2"/>
      <scheme val="minor"/>
    </font>
    <font>
      <sz val="11"/>
      <color indexed="8"/>
      <name val="Calibri"/>
      <family val="2"/>
    </font>
    <font>
      <b/>
      <sz val="10"/>
      <color theme="0"/>
      <name val="Aptos Narrow"/>
      <family val="2"/>
      <scheme val="minor"/>
    </font>
    <font>
      <sz val="8"/>
      <color theme="1"/>
      <name val="Aptos Narrow"/>
      <family val="2"/>
      <scheme val="minor"/>
    </font>
    <font>
      <sz val="9"/>
      <color theme="0"/>
      <name val="Aptos Narrow"/>
      <family val="2"/>
      <scheme val="minor"/>
    </font>
    <font>
      <b/>
      <sz val="9"/>
      <color theme="1"/>
      <name val="Aptos Narrow"/>
      <family val="2"/>
      <scheme val="minor"/>
    </font>
    <font>
      <sz val="12"/>
      <color theme="1"/>
      <name val="Aptos Narrow"/>
      <family val="2"/>
      <scheme val="minor"/>
    </font>
    <font>
      <sz val="6"/>
      <color rgb="FF1C1E21"/>
      <name val="Inherit"/>
    </font>
    <font>
      <b/>
      <sz val="10"/>
      <color theme="1"/>
      <name val="Arial"/>
      <family val="2"/>
    </font>
    <font>
      <b/>
      <sz val="12"/>
      <color rgb="FFFFFFFF"/>
      <name val="Aptos Narrow"/>
      <family val="2"/>
    </font>
    <font>
      <sz val="12"/>
      <color rgb="FF000000"/>
      <name val="Aptos Narrow"/>
      <family val="2"/>
    </font>
    <font>
      <sz val="12"/>
      <color rgb="FFFFFFFF"/>
      <name val="Aptos Narrow"/>
      <family val="2"/>
    </font>
    <font>
      <sz val="10"/>
      <color indexed="8"/>
      <name val="Arial"/>
      <family val="2"/>
    </font>
    <font>
      <sz val="11"/>
      <color indexed="8"/>
      <name val="Aptos Narrow"/>
      <family val="2"/>
      <scheme val="minor"/>
    </font>
    <font>
      <sz val="10"/>
      <color rgb="FF000000"/>
      <name val="Aptos Narrow"/>
      <family val="2"/>
      <scheme val="minor"/>
    </font>
    <font>
      <b/>
      <sz val="11"/>
      <color theme="0"/>
      <name val="Aptos Narrow"/>
      <family val="2"/>
      <scheme val="minor"/>
    </font>
    <font>
      <sz val="9"/>
      <color theme="1"/>
      <name val="Aptos Narrow"/>
      <family val="2"/>
      <scheme val="minor"/>
    </font>
    <font>
      <sz val="9"/>
      <color theme="1"/>
      <name val="Aptos Narrow"/>
      <family val="2"/>
      <scheme val="minor"/>
    </font>
    <font>
      <b/>
      <i/>
      <sz val="12"/>
      <name val="Calibri"/>
      <family val="2"/>
    </font>
  </fonts>
  <fills count="21">
    <fill>
      <patternFill patternType="none"/>
    </fill>
    <fill>
      <patternFill patternType="gray125"/>
    </fill>
    <fill>
      <patternFill patternType="solid">
        <fgColor theme="1"/>
        <bgColor indexed="64"/>
      </patternFill>
    </fill>
    <fill>
      <patternFill patternType="solid">
        <fgColor theme="1"/>
        <bgColor theme="1"/>
      </patternFill>
    </fill>
    <fill>
      <patternFill patternType="solid">
        <fgColor rgb="FFBFBFBF"/>
        <bgColor rgb="FFBFBFBF"/>
      </patternFill>
    </fill>
    <fill>
      <patternFill patternType="solid">
        <fgColor theme="1"/>
        <bgColor rgb="FFBFBFBF"/>
      </patternFill>
    </fill>
    <fill>
      <patternFill patternType="solid">
        <fgColor theme="0"/>
        <bgColor theme="0"/>
      </patternFill>
    </fill>
    <fill>
      <patternFill patternType="solid">
        <fgColor rgb="FFF2F2F2"/>
        <bgColor rgb="FFF2F2F2"/>
      </patternFill>
    </fill>
    <fill>
      <patternFill patternType="solid">
        <fgColor rgb="FF92D050"/>
        <bgColor indexed="64"/>
      </patternFill>
    </fill>
    <fill>
      <patternFill patternType="solid">
        <fgColor rgb="FFFFC000"/>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4" tint="0.79998168889431442"/>
        <bgColor theme="4" tint="0.79998168889431442"/>
      </patternFill>
    </fill>
    <fill>
      <patternFill patternType="solid">
        <fgColor rgb="FF000000"/>
        <bgColor rgb="FF000000"/>
      </patternFill>
    </fill>
    <fill>
      <patternFill patternType="solid">
        <fgColor rgb="FFFFFFFF"/>
        <bgColor indexed="64"/>
      </patternFill>
    </fill>
    <fill>
      <patternFill patternType="solid">
        <fgColor theme="0"/>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6" tint="0.79998168889431442"/>
        <bgColor indexed="64"/>
      </patternFill>
    </fill>
    <fill>
      <patternFill patternType="solid">
        <fgColor theme="9" tint="0.59999389629810485"/>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theme="0"/>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rgb="FF000000"/>
      </left>
      <right style="thin">
        <color rgb="FF000000"/>
      </right>
      <top/>
      <bottom/>
      <diagonal/>
    </border>
    <border>
      <left style="thin">
        <color indexed="64"/>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rgb="FF000000"/>
      </left>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FFFFFF"/>
      </left>
      <right style="thin">
        <color rgb="FFFFFFFF"/>
      </right>
      <top style="thin">
        <color rgb="FFFFFFFF"/>
      </top>
      <bottom/>
      <diagonal/>
    </border>
    <border>
      <left/>
      <right style="thin">
        <color rgb="FFFFFFFF"/>
      </right>
      <top style="thin">
        <color rgb="FFFFFFFF"/>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dashed">
        <color indexed="64"/>
      </left>
      <right style="dashed">
        <color indexed="64"/>
      </right>
      <top style="dashed">
        <color indexed="64"/>
      </top>
      <bottom style="dashed">
        <color indexed="64"/>
      </bottom>
      <diagonal/>
    </border>
    <border>
      <left style="thin">
        <color rgb="FF7030A0"/>
      </left>
      <right style="thin">
        <color rgb="FF7030A0"/>
      </right>
      <top style="thin">
        <color rgb="FF7030A0"/>
      </top>
      <bottom style="thin">
        <color rgb="FF7030A0"/>
      </bottom>
      <diagonal/>
    </border>
    <border>
      <left style="thin">
        <color rgb="FF7030A0"/>
      </left>
      <right/>
      <top style="thin">
        <color rgb="FF7030A0"/>
      </top>
      <bottom style="thin">
        <color rgb="FF7030A0"/>
      </bottom>
      <diagonal/>
    </border>
    <border>
      <left/>
      <right style="thin">
        <color rgb="FF7030A0"/>
      </right>
      <top style="thin">
        <color rgb="FF7030A0"/>
      </top>
      <bottom style="thin">
        <color rgb="FF7030A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0"/>
      </left>
      <right/>
      <top style="thin">
        <color theme="0"/>
      </top>
      <bottom style="thin">
        <color theme="0"/>
      </bottom>
      <diagonal/>
    </border>
    <border>
      <left style="dotted">
        <color indexed="64"/>
      </left>
      <right style="dotted">
        <color indexed="64"/>
      </right>
      <top style="dotted">
        <color indexed="64"/>
      </top>
      <bottom style="dotted">
        <color indexed="64"/>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right/>
      <top style="thin">
        <color indexed="64"/>
      </top>
      <bottom style="thin">
        <color indexed="64"/>
      </bottom>
      <diagonal/>
    </border>
    <border>
      <left style="medium">
        <color indexed="64"/>
      </left>
      <right style="dotted">
        <color indexed="64"/>
      </right>
      <top style="medium">
        <color indexed="64"/>
      </top>
      <bottom/>
      <diagonal/>
    </border>
    <border>
      <left style="dotted">
        <color indexed="64"/>
      </left>
      <right style="dotted">
        <color indexed="64"/>
      </right>
      <top style="medium">
        <color indexed="64"/>
      </top>
      <bottom/>
      <diagonal/>
    </border>
    <border>
      <left style="dotted">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3">
    <xf numFmtId="0" fontId="0" fillId="0" borderId="0"/>
    <xf numFmtId="0" fontId="7" fillId="0" borderId="0"/>
    <xf numFmtId="43" fontId="6" fillId="0" borderId="0" applyFont="0" applyFill="0" applyBorder="0" applyAlignment="0" applyProtection="0"/>
    <xf numFmtId="9" fontId="6" fillId="0" borderId="0" applyFont="0" applyFill="0" applyBorder="0" applyAlignment="0" applyProtection="0"/>
    <xf numFmtId="9" fontId="27" fillId="0" borderId="0" applyFont="0" applyFill="0" applyBorder="0" applyAlignment="0" applyProtection="0"/>
    <xf numFmtId="43" fontId="27" fillId="0" borderId="0" applyFont="0" applyFill="0" applyBorder="0" applyAlignment="0" applyProtection="0"/>
    <xf numFmtId="0" fontId="5" fillId="0" borderId="0"/>
    <xf numFmtId="0" fontId="5" fillId="0" borderId="0"/>
    <xf numFmtId="180" fontId="33" fillId="0" borderId="0"/>
    <xf numFmtId="0" fontId="38" fillId="0" borderId="0"/>
    <xf numFmtId="0" fontId="5" fillId="0" borderId="0"/>
    <xf numFmtId="183" fontId="44" fillId="14" borderId="31">
      <alignment horizontal="right" vertical="top"/>
    </xf>
    <xf numFmtId="0" fontId="4" fillId="0" borderId="0"/>
    <xf numFmtId="0" fontId="46"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cellStyleXfs>
  <cellXfs count="428">
    <xf numFmtId="0" fontId="0" fillId="0" borderId="0" xfId="0"/>
    <xf numFmtId="0" fontId="8" fillId="2" borderId="0" xfId="1" applyFont="1" applyFill="1" applyAlignment="1">
      <alignment horizontal="center" vertical="center"/>
    </xf>
    <xf numFmtId="0" fontId="8" fillId="0" borderId="0" xfId="1" applyFont="1" applyAlignment="1">
      <alignment horizontal="center" vertical="center"/>
    </xf>
    <xf numFmtId="0" fontId="7" fillId="0" borderId="0" xfId="1"/>
    <xf numFmtId="0" fontId="7" fillId="0" borderId="1" xfId="1" applyBorder="1"/>
    <xf numFmtId="1" fontId="10" fillId="0" borderId="1" xfId="1" applyNumberFormat="1" applyFont="1" applyBorder="1" applyAlignment="1">
      <alignment horizontal="center"/>
    </xf>
    <xf numFmtId="3" fontId="7" fillId="0" borderId="1" xfId="1" applyNumberFormat="1" applyBorder="1"/>
    <xf numFmtId="1" fontId="7" fillId="0" borderId="0" xfId="1" applyNumberFormat="1"/>
    <xf numFmtId="0" fontId="7" fillId="0" borderId="1" xfId="1" applyBorder="1" applyAlignment="1">
      <alignment horizontal="center"/>
    </xf>
    <xf numFmtId="3" fontId="10" fillId="0" borderId="1" xfId="1" applyNumberFormat="1" applyFont="1" applyBorder="1" applyAlignment="1">
      <alignment horizontal="center"/>
    </xf>
    <xf numFmtId="3" fontId="7" fillId="0" borderId="0" xfId="1" applyNumberFormat="1"/>
    <xf numFmtId="1" fontId="7" fillId="0" borderId="1" xfId="1" applyNumberFormat="1" applyBorder="1"/>
    <xf numFmtId="0" fontId="7" fillId="0" borderId="2" xfId="1" applyBorder="1"/>
    <xf numFmtId="49" fontId="11" fillId="3" borderId="1" xfId="0" applyNumberFormat="1" applyFont="1" applyFill="1" applyBorder="1" applyAlignment="1">
      <alignment horizontal="center" vertical="center"/>
    </xf>
    <xf numFmtId="49" fontId="12" fillId="3"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164" fontId="11" fillId="3" borderId="1" xfId="0" applyNumberFormat="1" applyFont="1" applyFill="1" applyBorder="1" applyAlignment="1">
      <alignment horizontal="center" vertical="center"/>
    </xf>
    <xf numFmtId="10" fontId="11" fillId="3" borderId="1" xfId="0" applyNumberFormat="1" applyFont="1" applyFill="1" applyBorder="1" applyAlignment="1">
      <alignment horizontal="center" vertical="center"/>
    </xf>
    <xf numFmtId="3" fontId="11" fillId="3" borderId="1" xfId="0" applyNumberFormat="1" applyFont="1" applyFill="1" applyBorder="1" applyAlignment="1">
      <alignment horizontal="center" vertical="center"/>
    </xf>
    <xf numFmtId="3" fontId="12" fillId="3" borderId="1" xfId="0" applyNumberFormat="1" applyFont="1" applyFill="1" applyBorder="1" applyAlignment="1">
      <alignment horizontal="center" vertical="center"/>
    </xf>
    <xf numFmtId="165" fontId="12" fillId="3" borderId="1" xfId="0" applyNumberFormat="1" applyFont="1" applyFill="1" applyBorder="1" applyAlignment="1">
      <alignment horizontal="center" vertical="center"/>
    </xf>
    <xf numFmtId="165" fontId="11" fillId="3" borderId="1" xfId="0" applyNumberFormat="1" applyFont="1" applyFill="1" applyBorder="1" applyAlignment="1">
      <alignment horizontal="center" vertical="center"/>
    </xf>
    <xf numFmtId="166" fontId="12" fillId="3" borderId="1" xfId="0" applyNumberFormat="1" applyFont="1" applyFill="1" applyBorder="1" applyAlignment="1">
      <alignment horizontal="center" vertical="center"/>
    </xf>
    <xf numFmtId="166" fontId="11" fillId="3" borderId="1" xfId="0" applyNumberFormat="1" applyFont="1" applyFill="1" applyBorder="1" applyAlignment="1">
      <alignment horizontal="center" vertical="center"/>
    </xf>
    <xf numFmtId="167" fontId="11" fillId="3" borderId="1" xfId="0" applyNumberFormat="1" applyFont="1" applyFill="1" applyBorder="1" applyAlignment="1">
      <alignment horizontal="center" vertical="center"/>
    </xf>
    <xf numFmtId="0" fontId="13" fillId="0" borderId="0" xfId="0" applyFont="1"/>
    <xf numFmtId="49" fontId="14" fillId="4" borderId="1" xfId="0" applyNumberFormat="1" applyFont="1" applyFill="1" applyBorder="1" applyAlignment="1">
      <alignment horizontal="left" vertical="center"/>
    </xf>
    <xf numFmtId="49" fontId="14" fillId="4" borderId="1" xfId="0" applyNumberFormat="1" applyFont="1" applyFill="1" applyBorder="1" applyAlignment="1">
      <alignment horizontal="center" vertical="center"/>
    </xf>
    <xf numFmtId="0" fontId="14" fillId="4" borderId="1" xfId="0" applyFont="1" applyFill="1" applyBorder="1" applyAlignment="1">
      <alignment horizontal="center" vertical="center"/>
    </xf>
    <xf numFmtId="164" fontId="14" fillId="4" borderId="1" xfId="0" applyNumberFormat="1" applyFont="1" applyFill="1" applyBorder="1" applyAlignment="1">
      <alignment horizontal="center" vertical="center"/>
    </xf>
    <xf numFmtId="10" fontId="14" fillId="4" borderId="1" xfId="0" applyNumberFormat="1" applyFont="1" applyFill="1" applyBorder="1" applyAlignment="1">
      <alignment horizontal="center" vertical="center"/>
    </xf>
    <xf numFmtId="3" fontId="14" fillId="4" borderId="1" xfId="0" applyNumberFormat="1" applyFont="1" applyFill="1" applyBorder="1" applyAlignment="1">
      <alignment horizontal="center" vertical="center"/>
    </xf>
    <xf numFmtId="165" fontId="14" fillId="4" borderId="1" xfId="0" applyNumberFormat="1" applyFont="1" applyFill="1" applyBorder="1" applyAlignment="1">
      <alignment horizontal="center" vertical="center"/>
    </xf>
    <xf numFmtId="166" fontId="14" fillId="4" borderId="1" xfId="0" applyNumberFormat="1" applyFont="1" applyFill="1" applyBorder="1" applyAlignment="1">
      <alignment horizontal="center" vertical="center"/>
    </xf>
    <xf numFmtId="168" fontId="14" fillId="4" borderId="1" xfId="0" applyNumberFormat="1" applyFont="1" applyFill="1" applyBorder="1" applyAlignment="1">
      <alignment horizontal="center" vertical="center"/>
    </xf>
    <xf numFmtId="9" fontId="14" fillId="4" borderId="1" xfId="0" applyNumberFormat="1" applyFont="1" applyFill="1" applyBorder="1" applyAlignment="1">
      <alignment horizontal="center" vertical="center"/>
    </xf>
    <xf numFmtId="167" fontId="14" fillId="4" borderId="1" xfId="0" applyNumberFormat="1" applyFont="1" applyFill="1" applyBorder="1" applyAlignment="1">
      <alignment horizontal="center" vertical="center"/>
    </xf>
    <xf numFmtId="173" fontId="0" fillId="0" borderId="0" xfId="0" applyNumberFormat="1"/>
    <xf numFmtId="9" fontId="14" fillId="4" borderId="1" xfId="3" applyFont="1" applyFill="1" applyBorder="1" applyAlignment="1">
      <alignment horizontal="center" vertical="center"/>
    </xf>
    <xf numFmtId="49" fontId="17" fillId="5" borderId="1" xfId="0" applyNumberFormat="1" applyFont="1" applyFill="1" applyBorder="1" applyAlignment="1">
      <alignment horizontal="left" vertical="center"/>
    </xf>
    <xf numFmtId="49" fontId="17" fillId="5" borderId="1" xfId="0" applyNumberFormat="1" applyFont="1" applyFill="1" applyBorder="1" applyAlignment="1">
      <alignment horizontal="center" vertical="center"/>
    </xf>
    <xf numFmtId="0" fontId="17" fillId="5" borderId="1" xfId="0" applyFont="1" applyFill="1" applyBorder="1" applyAlignment="1">
      <alignment horizontal="center" vertical="center"/>
    </xf>
    <xf numFmtId="164" fontId="17" fillId="5" borderId="1" xfId="0" applyNumberFormat="1" applyFont="1" applyFill="1" applyBorder="1" applyAlignment="1">
      <alignment horizontal="center" vertical="center"/>
    </xf>
    <xf numFmtId="10" fontId="17" fillId="5" borderId="1" xfId="0" applyNumberFormat="1" applyFont="1" applyFill="1" applyBorder="1" applyAlignment="1">
      <alignment horizontal="center" vertical="center"/>
    </xf>
    <xf numFmtId="3" fontId="17" fillId="5" borderId="1" xfId="0" applyNumberFormat="1" applyFont="1" applyFill="1" applyBorder="1" applyAlignment="1">
      <alignment horizontal="center" vertical="center"/>
    </xf>
    <xf numFmtId="165" fontId="17" fillId="5" borderId="1" xfId="0" applyNumberFormat="1" applyFont="1" applyFill="1" applyBorder="1" applyAlignment="1">
      <alignment horizontal="center" vertical="center"/>
    </xf>
    <xf numFmtId="176" fontId="17" fillId="5" borderId="1" xfId="0" applyNumberFormat="1" applyFont="1" applyFill="1" applyBorder="1" applyAlignment="1">
      <alignment horizontal="center" vertical="center"/>
    </xf>
    <xf numFmtId="166" fontId="17" fillId="5" borderId="1" xfId="0" applyNumberFormat="1" applyFont="1" applyFill="1" applyBorder="1" applyAlignment="1">
      <alignment horizontal="center" vertical="center"/>
    </xf>
    <xf numFmtId="168" fontId="17" fillId="5" borderId="1" xfId="0" applyNumberFormat="1" applyFont="1" applyFill="1" applyBorder="1" applyAlignment="1">
      <alignment horizontal="center" vertical="center"/>
    </xf>
    <xf numFmtId="9" fontId="17" fillId="5" borderId="1" xfId="0" applyNumberFormat="1" applyFont="1" applyFill="1" applyBorder="1" applyAlignment="1">
      <alignment horizontal="center" vertical="center"/>
    </xf>
    <xf numFmtId="167" fontId="17" fillId="5" borderId="1" xfId="0" applyNumberFormat="1" applyFont="1" applyFill="1" applyBorder="1" applyAlignment="1">
      <alignment horizontal="center" vertical="center"/>
    </xf>
    <xf numFmtId="169" fontId="18" fillId="2" borderId="0" xfId="0" applyNumberFormat="1" applyFont="1" applyFill="1" applyAlignment="1">
      <alignment horizontal="center"/>
    </xf>
    <xf numFmtId="0" fontId="19" fillId="2" borderId="0" xfId="0" applyFont="1" applyFill="1"/>
    <xf numFmtId="37" fontId="14" fillId="0" borderId="0" xfId="0" applyNumberFormat="1" applyFont="1" applyAlignment="1">
      <alignment horizontal="center" vertical="center"/>
    </xf>
    <xf numFmtId="172" fontId="15" fillId="0" borderId="0" xfId="0" applyNumberFormat="1" applyFont="1" applyAlignment="1">
      <alignment horizontal="center" vertical="center"/>
    </xf>
    <xf numFmtId="170" fontId="13" fillId="0" borderId="0" xfId="0" applyNumberFormat="1" applyFont="1"/>
    <xf numFmtId="170" fontId="14" fillId="0" borderId="0" xfId="0" applyNumberFormat="1" applyFont="1" applyAlignment="1">
      <alignment horizontal="center" vertical="center"/>
    </xf>
    <xf numFmtId="0" fontId="20" fillId="0" borderId="0" xfId="0" applyFont="1" applyAlignment="1">
      <alignment horizontal="center" vertical="center"/>
    </xf>
    <xf numFmtId="0" fontId="21" fillId="0" borderId="0" xfId="0" applyFont="1" applyAlignment="1">
      <alignment horizontal="center" vertical="center"/>
    </xf>
    <xf numFmtId="9" fontId="14" fillId="0" borderId="0" xfId="0" applyNumberFormat="1" applyFont="1" applyAlignment="1">
      <alignment horizontal="center" vertical="center"/>
    </xf>
    <xf numFmtId="0" fontId="9" fillId="0" borderId="0" xfId="0" applyFont="1"/>
    <xf numFmtId="0" fontId="22" fillId="3" borderId="3" xfId="0" applyFont="1" applyFill="1" applyBorder="1" applyAlignment="1">
      <alignment horizontal="center" vertical="center"/>
    </xf>
    <xf numFmtId="0" fontId="23" fillId="3" borderId="4" xfId="0" applyFont="1" applyFill="1" applyBorder="1" applyAlignment="1">
      <alignment horizontal="center" vertical="center"/>
    </xf>
    <xf numFmtId="0" fontId="13" fillId="6" borderId="0" xfId="0" applyFont="1" applyFill="1"/>
    <xf numFmtId="0" fontId="24" fillId="7" borderId="4" xfId="0" applyFont="1" applyFill="1" applyBorder="1" applyAlignment="1">
      <alignment horizontal="center" vertical="center"/>
    </xf>
    <xf numFmtId="0" fontId="22" fillId="3" borderId="6" xfId="0" applyFont="1" applyFill="1" applyBorder="1" applyAlignment="1">
      <alignment horizontal="center" vertical="center"/>
    </xf>
    <xf numFmtId="0" fontId="24" fillId="7" borderId="3" xfId="0" applyFont="1" applyFill="1" applyBorder="1" applyAlignment="1">
      <alignment horizontal="center" vertical="center"/>
    </xf>
    <xf numFmtId="16" fontId="24" fillId="7" borderId="3" xfId="0" applyNumberFormat="1" applyFont="1" applyFill="1" applyBorder="1" applyAlignment="1">
      <alignment horizontal="center" vertical="center"/>
    </xf>
    <xf numFmtId="1" fontId="24" fillId="7" borderId="3" xfId="0" applyNumberFormat="1" applyFont="1" applyFill="1" applyBorder="1" applyAlignment="1">
      <alignment horizontal="center" vertical="center"/>
    </xf>
    <xf numFmtId="0" fontId="24" fillId="0" borderId="0" xfId="0" applyFont="1" applyAlignment="1">
      <alignment horizontal="center" vertical="center"/>
    </xf>
    <xf numFmtId="1" fontId="24" fillId="0" borderId="0" xfId="0" applyNumberFormat="1" applyFont="1" applyAlignment="1">
      <alignment horizontal="center" vertical="center"/>
    </xf>
    <xf numFmtId="0" fontId="24" fillId="0" borderId="0" xfId="0" applyFont="1" applyAlignment="1">
      <alignment vertical="center"/>
    </xf>
    <xf numFmtId="177" fontId="25" fillId="0" borderId="0" xfId="0" applyNumberFormat="1" applyFont="1" applyAlignment="1">
      <alignment horizontal="center" vertical="center"/>
    </xf>
    <xf numFmtId="2" fontId="13" fillId="6" borderId="0" xfId="0" applyNumberFormat="1" applyFont="1" applyFill="1"/>
    <xf numFmtId="0" fontId="22" fillId="3" borderId="0" xfId="0" applyFont="1" applyFill="1" applyAlignment="1">
      <alignment vertical="center"/>
    </xf>
    <xf numFmtId="0" fontId="26" fillId="3" borderId="0" xfId="0" applyFont="1" applyFill="1" applyAlignment="1">
      <alignment horizontal="center" vertical="center"/>
    </xf>
    <xf numFmtId="0" fontId="25" fillId="7" borderId="3" xfId="0" applyFont="1" applyFill="1" applyBorder="1" applyAlignment="1">
      <alignment vertical="center"/>
    </xf>
    <xf numFmtId="178" fontId="25" fillId="0" borderId="3" xfId="0" applyNumberFormat="1" applyFont="1" applyBorder="1" applyAlignment="1">
      <alignment horizontal="center" vertical="center"/>
    </xf>
    <xf numFmtId="178" fontId="25" fillId="0" borderId="4" xfId="0" applyNumberFormat="1" applyFont="1" applyBorder="1" applyAlignment="1">
      <alignment horizontal="center" vertical="center"/>
    </xf>
    <xf numFmtId="0" fontId="25" fillId="7" borderId="9" xfId="0" applyFont="1" applyFill="1" applyBorder="1" applyAlignment="1">
      <alignment vertical="center"/>
    </xf>
    <xf numFmtId="9" fontId="13" fillId="6" borderId="1" xfId="0" applyNumberFormat="1" applyFont="1" applyFill="1" applyBorder="1" applyAlignment="1">
      <alignment horizontal="center" vertical="center"/>
    </xf>
    <xf numFmtId="1" fontId="25" fillId="0" borderId="10" xfId="0" applyNumberFormat="1" applyFont="1" applyBorder="1" applyAlignment="1">
      <alignment horizontal="center" vertical="center"/>
    </xf>
    <xf numFmtId="0" fontId="22" fillId="3" borderId="4" xfId="0" applyFont="1" applyFill="1" applyBorder="1" applyAlignment="1">
      <alignment vertical="center"/>
    </xf>
    <xf numFmtId="178" fontId="22" fillId="3" borderId="4" xfId="0" applyNumberFormat="1" applyFont="1" applyFill="1" applyBorder="1" applyAlignment="1">
      <alignment horizontal="center" vertical="center"/>
    </xf>
    <xf numFmtId="178" fontId="13" fillId="6" borderId="0" xfId="0" applyNumberFormat="1" applyFont="1" applyFill="1"/>
    <xf numFmtId="178" fontId="22" fillId="0" borderId="0" xfId="0" applyNumberFormat="1" applyFont="1" applyAlignment="1">
      <alignment horizontal="center" vertical="center"/>
    </xf>
    <xf numFmtId="179" fontId="13" fillId="6" borderId="0" xfId="0" applyNumberFormat="1" applyFont="1" applyFill="1"/>
    <xf numFmtId="43" fontId="0" fillId="0" borderId="0" xfId="2" applyFont="1"/>
    <xf numFmtId="43" fontId="0" fillId="0" borderId="0" xfId="0" applyNumberFormat="1"/>
    <xf numFmtId="3" fontId="0" fillId="0" borderId="0" xfId="0" applyNumberFormat="1"/>
    <xf numFmtId="0" fontId="0" fillId="0" borderId="1" xfId="0" applyBorder="1" applyAlignment="1">
      <alignment horizontal="left"/>
    </xf>
    <xf numFmtId="1" fontId="0" fillId="0" borderId="1" xfId="0" applyNumberFormat="1" applyBorder="1" applyAlignment="1">
      <alignment horizontal="center"/>
    </xf>
    <xf numFmtId="1" fontId="0" fillId="0" borderId="1" xfId="4" applyNumberFormat="1" applyFont="1" applyFill="1" applyBorder="1" applyAlignment="1">
      <alignment horizontal="center"/>
    </xf>
    <xf numFmtId="9" fontId="0" fillId="0" borderId="0" xfId="0" applyNumberFormat="1"/>
    <xf numFmtId="0" fontId="0" fillId="0" borderId="1" xfId="1" applyFont="1" applyBorder="1"/>
    <xf numFmtId="0" fontId="8" fillId="2" borderId="3" xfId="1" applyFont="1" applyFill="1" applyBorder="1" applyAlignment="1">
      <alignment horizontal="center" vertical="center"/>
    </xf>
    <xf numFmtId="0" fontId="9" fillId="0" borderId="1" xfId="1" applyFont="1" applyBorder="1"/>
    <xf numFmtId="4" fontId="29" fillId="0" borderId="0" xfId="0" applyNumberFormat="1" applyFont="1"/>
    <xf numFmtId="0" fontId="0" fillId="0" borderId="1" xfId="0" applyBorder="1"/>
    <xf numFmtId="0" fontId="5" fillId="0" borderId="0" xfId="6"/>
    <xf numFmtId="0" fontId="30" fillId="0" borderId="0" xfId="0" applyFont="1"/>
    <xf numFmtId="173" fontId="0" fillId="0" borderId="0" xfId="5" applyNumberFormat="1" applyFont="1"/>
    <xf numFmtId="0" fontId="0" fillId="0" borderId="0" xfId="0" applyAlignment="1">
      <alignment horizontal="center" wrapText="1"/>
    </xf>
    <xf numFmtId="0" fontId="0" fillId="0" borderId="0" xfId="0" applyAlignment="1">
      <alignment horizontal="center" vertical="center"/>
    </xf>
    <xf numFmtId="3" fontId="5" fillId="0" borderId="0" xfId="6" applyNumberFormat="1"/>
    <xf numFmtId="1" fontId="5" fillId="0" borderId="0" xfId="6" applyNumberFormat="1"/>
    <xf numFmtId="9" fontId="5" fillId="0" borderId="0" xfId="6" applyNumberFormat="1"/>
    <xf numFmtId="0" fontId="8" fillId="2" borderId="0" xfId="6" applyFont="1" applyFill="1" applyAlignment="1">
      <alignment horizontal="center" vertical="center"/>
    </xf>
    <xf numFmtId="1" fontId="5" fillId="0" borderId="1" xfId="6" applyNumberFormat="1" applyBorder="1"/>
    <xf numFmtId="3" fontId="5" fillId="0" borderId="1" xfId="6" applyNumberFormat="1" applyBorder="1"/>
    <xf numFmtId="0" fontId="5" fillId="0" borderId="0" xfId="6" applyAlignment="1">
      <alignment horizontal="center"/>
    </xf>
    <xf numFmtId="0" fontId="5" fillId="0" borderId="1" xfId="6" applyBorder="1"/>
    <xf numFmtId="1" fontId="5" fillId="0" borderId="2" xfId="6" applyNumberFormat="1" applyBorder="1"/>
    <xf numFmtId="0" fontId="5" fillId="0" borderId="13" xfId="6" applyBorder="1"/>
    <xf numFmtId="0" fontId="10" fillId="0" borderId="0" xfId="7" applyFont="1"/>
    <xf numFmtId="9" fontId="32" fillId="9" borderId="20" xfId="7" applyNumberFormat="1" applyFont="1" applyFill="1" applyBorder="1" applyAlignment="1">
      <alignment horizontal="center" vertical="center"/>
    </xf>
    <xf numFmtId="180" fontId="34" fillId="2" borderId="6" xfId="8" applyFont="1" applyFill="1" applyBorder="1" applyAlignment="1">
      <alignment horizontal="center" vertical="center"/>
    </xf>
    <xf numFmtId="180" fontId="34" fillId="2" borderId="20" xfId="8" applyFont="1" applyFill="1" applyBorder="1" applyAlignment="1">
      <alignment horizontal="center" vertical="center"/>
    </xf>
    <xf numFmtId="0" fontId="0" fillId="10" borderId="1" xfId="0" applyFill="1" applyBorder="1" applyAlignment="1">
      <alignment wrapText="1"/>
    </xf>
    <xf numFmtId="170" fontId="0" fillId="0" borderId="1" xfId="0" applyNumberFormat="1" applyBorder="1" applyAlignment="1">
      <alignment wrapText="1"/>
    </xf>
    <xf numFmtId="181" fontId="0" fillId="0" borderId="1" xfId="0" applyNumberFormat="1" applyBorder="1" applyAlignment="1">
      <alignment wrapText="1"/>
    </xf>
    <xf numFmtId="182" fontId="0" fillId="0" borderId="1" xfId="0" applyNumberFormat="1" applyBorder="1" applyAlignment="1">
      <alignment wrapText="1"/>
    </xf>
    <xf numFmtId="1" fontId="10" fillId="11" borderId="2" xfId="7" applyNumberFormat="1" applyFont="1" applyFill="1" applyBorder="1" applyAlignment="1">
      <alignment horizontal="center"/>
    </xf>
    <xf numFmtId="1" fontId="10" fillId="11" borderId="1" xfId="7" applyNumberFormat="1" applyFont="1" applyFill="1" applyBorder="1" applyAlignment="1">
      <alignment horizontal="center"/>
    </xf>
    <xf numFmtId="1" fontId="10" fillId="0" borderId="1" xfId="7" applyNumberFormat="1" applyFont="1" applyBorder="1" applyAlignment="1">
      <alignment horizontal="center" vertical="center"/>
    </xf>
    <xf numFmtId="0" fontId="10" fillId="0" borderId="1" xfId="7" applyFont="1" applyBorder="1"/>
    <xf numFmtId="0" fontId="0" fillId="0" borderId="1" xfId="0" applyBorder="1" applyAlignment="1">
      <alignment wrapText="1"/>
    </xf>
    <xf numFmtId="0" fontId="35" fillId="0" borderId="0" xfId="7" applyFont="1" applyAlignment="1">
      <alignment horizontal="left"/>
    </xf>
    <xf numFmtId="0" fontId="31" fillId="2" borderId="0" xfId="0" applyFont="1" applyFill="1"/>
    <xf numFmtId="9" fontId="36" fillId="2" borderId="0" xfId="0" applyNumberFormat="1" applyFont="1" applyFill="1" applyAlignment="1">
      <alignment horizontal="center" vertical="center"/>
    </xf>
    <xf numFmtId="0" fontId="37" fillId="0" borderId="1" xfId="0" applyFont="1" applyBorder="1" applyAlignment="1">
      <alignment horizontal="center" vertical="center" wrapText="1"/>
    </xf>
    <xf numFmtId="9" fontId="32" fillId="0" borderId="0" xfId="9" applyNumberFormat="1" applyFont="1" applyAlignment="1">
      <alignment horizontal="center" vertical="center"/>
    </xf>
    <xf numFmtId="0" fontId="10" fillId="0" borderId="0" xfId="9" applyFont="1" applyAlignment="1">
      <alignment horizontal="center" vertical="center"/>
    </xf>
    <xf numFmtId="0" fontId="0" fillId="0" borderId="1" xfId="0" applyBorder="1" applyAlignment="1">
      <alignment horizontal="center"/>
    </xf>
    <xf numFmtId="0" fontId="34" fillId="0" borderId="0" xfId="7" applyFont="1" applyAlignment="1">
      <alignment horizontal="center" vertical="center"/>
    </xf>
    <xf numFmtId="180" fontId="34" fillId="0" borderId="0" xfId="8" applyFont="1" applyAlignment="1">
      <alignment horizontal="center" vertical="center"/>
    </xf>
    <xf numFmtId="1" fontId="10" fillId="0" borderId="0" xfId="9" applyNumberFormat="1" applyFont="1" applyAlignment="1">
      <alignment horizontal="center" vertical="center"/>
    </xf>
    <xf numFmtId="0" fontId="36" fillId="2" borderId="0" xfId="0" applyFont="1" applyFill="1"/>
    <xf numFmtId="0" fontId="10" fillId="0" borderId="0" xfId="9" applyFont="1" applyAlignment="1">
      <alignment wrapText="1"/>
    </xf>
    <xf numFmtId="170" fontId="10" fillId="0" borderId="0" xfId="9" applyNumberFormat="1" applyFont="1" applyAlignment="1">
      <alignment wrapText="1"/>
    </xf>
    <xf numFmtId="181" fontId="10" fillId="0" borderId="0" xfId="9" applyNumberFormat="1" applyFont="1" applyAlignment="1">
      <alignment wrapText="1"/>
    </xf>
    <xf numFmtId="182" fontId="10" fillId="0" borderId="0" xfId="9" applyNumberFormat="1" applyFont="1" applyAlignment="1">
      <alignment wrapText="1"/>
    </xf>
    <xf numFmtId="1" fontId="0" fillId="0" borderId="2" xfId="0" applyNumberFormat="1" applyBorder="1" applyAlignment="1">
      <alignment horizontal="center"/>
    </xf>
    <xf numFmtId="0" fontId="0" fillId="11" borderId="1" xfId="0" applyFill="1" applyBorder="1" applyAlignment="1">
      <alignment wrapText="1"/>
    </xf>
    <xf numFmtId="0" fontId="0" fillId="0" borderId="0" xfId="1" applyFont="1"/>
    <xf numFmtId="1" fontId="0" fillId="0" borderId="0" xfId="1" applyNumberFormat="1" applyFont="1"/>
    <xf numFmtId="0" fontId="0" fillId="0" borderId="1" xfId="1" applyFont="1" applyBorder="1" applyAlignment="1">
      <alignment horizontal="center"/>
    </xf>
    <xf numFmtId="3" fontId="0" fillId="0" borderId="0" xfId="1" applyNumberFormat="1" applyFont="1"/>
    <xf numFmtId="1" fontId="0" fillId="0" borderId="1" xfId="1" applyNumberFormat="1" applyFont="1" applyBorder="1"/>
    <xf numFmtId="0" fontId="0" fillId="0" borderId="2" xfId="1" applyFont="1" applyBorder="1"/>
    <xf numFmtId="0" fontId="8" fillId="2" borderId="4" xfId="1" applyFont="1" applyFill="1" applyBorder="1" applyAlignment="1">
      <alignment horizontal="center" vertical="center"/>
    </xf>
    <xf numFmtId="0" fontId="5" fillId="0" borderId="0" xfId="7"/>
    <xf numFmtId="0" fontId="5" fillId="0" borderId="0" xfId="7" applyAlignment="1">
      <alignment horizontal="center" vertical="center" wrapText="1"/>
    </xf>
    <xf numFmtId="0" fontId="8" fillId="2" borderId="0" xfId="7" applyFont="1" applyFill="1" applyAlignment="1">
      <alignment horizontal="center" vertical="center"/>
    </xf>
    <xf numFmtId="0" fontId="8" fillId="0" borderId="0" xfId="7" applyFont="1" applyAlignment="1">
      <alignment horizontal="center" vertical="center"/>
    </xf>
    <xf numFmtId="1" fontId="5" fillId="0" borderId="1" xfId="7" applyNumberFormat="1" applyBorder="1"/>
    <xf numFmtId="3" fontId="5" fillId="0" borderId="1" xfId="7" applyNumberFormat="1" applyBorder="1"/>
    <xf numFmtId="0" fontId="5" fillId="0" borderId="0" xfId="7" applyAlignment="1">
      <alignment horizontal="center"/>
    </xf>
    <xf numFmtId="0" fontId="5" fillId="0" borderId="1" xfId="7" applyBorder="1"/>
    <xf numFmtId="0" fontId="5" fillId="0" borderId="13" xfId="7" applyBorder="1"/>
    <xf numFmtId="0" fontId="39" fillId="0" borderId="0" xfId="7" applyFont="1" applyAlignment="1">
      <alignment horizontal="left" vertical="center" wrapText="1" indent="1"/>
    </xf>
    <xf numFmtId="0" fontId="39" fillId="0" borderId="0" xfId="7" applyFont="1" applyAlignment="1">
      <alignment horizontal="left" vertical="center" wrapText="1" indent="2"/>
    </xf>
    <xf numFmtId="0" fontId="5" fillId="0" borderId="0" xfId="10"/>
    <xf numFmtId="1" fontId="5" fillId="0" borderId="19" xfId="7" applyNumberFormat="1" applyBorder="1"/>
    <xf numFmtId="0" fontId="8" fillId="2" borderId="1" xfId="7" applyFont="1" applyFill="1" applyBorder="1" applyAlignment="1">
      <alignment horizontal="center" vertical="center"/>
    </xf>
    <xf numFmtId="0" fontId="40" fillId="12" borderId="0" xfId="10" applyFont="1" applyFill="1"/>
    <xf numFmtId="0" fontId="40" fillId="0" borderId="1" xfId="10" applyFont="1" applyBorder="1"/>
    <xf numFmtId="0" fontId="5" fillId="0" borderId="1" xfId="10" applyBorder="1"/>
    <xf numFmtId="0" fontId="41" fillId="13" borderId="24" xfId="0" applyFont="1" applyFill="1" applyBorder="1"/>
    <xf numFmtId="0" fontId="41" fillId="13" borderId="25" xfId="0" applyFont="1" applyFill="1" applyBorder="1"/>
    <xf numFmtId="0" fontId="42" fillId="0" borderId="3" xfId="0" applyFont="1" applyBorder="1"/>
    <xf numFmtId="0" fontId="42" fillId="0" borderId="26" xfId="0" applyFont="1" applyBorder="1"/>
    <xf numFmtId="3" fontId="42" fillId="0" borderId="26" xfId="0" applyNumberFormat="1" applyFont="1" applyBorder="1"/>
    <xf numFmtId="9" fontId="42" fillId="0" borderId="26" xfId="0" applyNumberFormat="1" applyFont="1" applyBorder="1"/>
    <xf numFmtId="0" fontId="42" fillId="0" borderId="10" xfId="0" applyFont="1" applyBorder="1"/>
    <xf numFmtId="0" fontId="42" fillId="0" borderId="27" xfId="0" applyFont="1" applyBorder="1"/>
    <xf numFmtId="3" fontId="42" fillId="0" borderId="27" xfId="0" applyNumberFormat="1" applyFont="1" applyBorder="1"/>
    <xf numFmtId="9" fontId="42" fillId="0" borderId="27" xfId="0" applyNumberFormat="1" applyFont="1" applyBorder="1"/>
    <xf numFmtId="0" fontId="42" fillId="0" borderId="18" xfId="0" applyFont="1" applyBorder="1"/>
    <xf numFmtId="0" fontId="42" fillId="0" borderId="28" xfId="0" applyFont="1" applyBorder="1"/>
    <xf numFmtId="3" fontId="42" fillId="0" borderId="28" xfId="0" applyNumberFormat="1" applyFont="1" applyBorder="1"/>
    <xf numFmtId="9" fontId="42" fillId="0" borderId="28" xfId="0" applyNumberFormat="1" applyFont="1" applyBorder="1"/>
    <xf numFmtId="0" fontId="41" fillId="13" borderId="29" xfId="0" applyFont="1" applyFill="1" applyBorder="1"/>
    <xf numFmtId="3" fontId="41" fillId="13" borderId="30" xfId="0" applyNumberFormat="1" applyFont="1" applyFill="1" applyBorder="1"/>
    <xf numFmtId="0" fontId="43" fillId="13" borderId="30" xfId="0" applyFont="1" applyFill="1" applyBorder="1"/>
    <xf numFmtId="168" fontId="11" fillId="3" borderId="1" xfId="5" applyNumberFormat="1" applyFont="1" applyFill="1" applyBorder="1" applyAlignment="1">
      <alignment horizontal="center" vertical="center"/>
    </xf>
    <xf numFmtId="168" fontId="14" fillId="4" borderId="1" xfId="5" applyNumberFormat="1" applyFont="1" applyFill="1" applyBorder="1" applyAlignment="1">
      <alignment horizontal="center" vertical="center"/>
    </xf>
    <xf numFmtId="168" fontId="14" fillId="0" borderId="0" xfId="5" applyNumberFormat="1" applyFont="1" applyAlignment="1">
      <alignment horizontal="center" vertical="center"/>
    </xf>
    <xf numFmtId="168" fontId="0" fillId="0" borderId="0" xfId="5" applyNumberFormat="1" applyFont="1"/>
    <xf numFmtId="173" fontId="10" fillId="0" borderId="1" xfId="5" applyNumberFormat="1" applyFont="1" applyBorder="1" applyAlignment="1">
      <alignment horizontal="center"/>
    </xf>
    <xf numFmtId="173" fontId="0" fillId="0" borderId="0" xfId="1" applyNumberFormat="1" applyFont="1"/>
    <xf numFmtId="43" fontId="0" fillId="0" borderId="0" xfId="1" applyNumberFormat="1" applyFont="1"/>
    <xf numFmtId="9" fontId="14" fillId="4" borderId="1" xfId="4" applyFont="1" applyFill="1" applyBorder="1" applyAlignment="1">
      <alignment horizontal="center" vertical="center"/>
    </xf>
    <xf numFmtId="9" fontId="0" fillId="0" borderId="0" xfId="1" applyNumberFormat="1" applyFont="1"/>
    <xf numFmtId="9" fontId="17" fillId="5" borderId="1" xfId="4" applyFont="1" applyFill="1" applyBorder="1" applyAlignment="1">
      <alignment horizontal="center" vertical="center"/>
    </xf>
    <xf numFmtId="170" fontId="18" fillId="2" borderId="0" xfId="0" applyNumberFormat="1" applyFont="1" applyFill="1" applyAlignment="1">
      <alignment horizontal="center"/>
    </xf>
    <xf numFmtId="170" fontId="0" fillId="0" borderId="0" xfId="0" applyNumberFormat="1"/>
    <xf numFmtId="0" fontId="15" fillId="0" borderId="1" xfId="0" applyFont="1" applyBorder="1"/>
    <xf numFmtId="0" fontId="15" fillId="0" borderId="1" xfId="0" applyFont="1" applyBorder="1" applyAlignment="1">
      <alignment vertical="center"/>
    </xf>
    <xf numFmtId="49" fontId="15" fillId="0" borderId="1" xfId="0" applyNumberFormat="1" applyFont="1" applyBorder="1" applyAlignment="1">
      <alignment horizontal="left" vertical="center"/>
    </xf>
    <xf numFmtId="0" fontId="15" fillId="0" borderId="1" xfId="0" applyFont="1" applyBorder="1" applyAlignment="1">
      <alignment horizontal="left" vertical="center"/>
    </xf>
    <xf numFmtId="49" fontId="15" fillId="0" borderId="1" xfId="0" applyNumberFormat="1" applyFont="1" applyBorder="1" applyAlignment="1">
      <alignment horizontal="center" vertical="center"/>
    </xf>
    <xf numFmtId="3" fontId="15" fillId="0" borderId="1" xfId="0" applyNumberFormat="1" applyFont="1" applyBorder="1" applyAlignment="1">
      <alignment vertical="center"/>
    </xf>
    <xf numFmtId="10" fontId="15" fillId="0" borderId="1" xfId="0" applyNumberFormat="1" applyFont="1" applyBorder="1" applyAlignment="1">
      <alignment horizontal="center" vertical="center"/>
    </xf>
    <xf numFmtId="3" fontId="15" fillId="0" borderId="1" xfId="0" applyNumberFormat="1" applyFont="1" applyBorder="1" applyAlignment="1">
      <alignment horizontal="center" vertical="center"/>
    </xf>
    <xf numFmtId="9" fontId="15" fillId="0" borderId="1" xfId="0" applyNumberFormat="1" applyFont="1" applyBorder="1" applyAlignment="1">
      <alignment horizontal="center" vertical="center"/>
    </xf>
    <xf numFmtId="2" fontId="15" fillId="0" borderId="1" xfId="0" applyNumberFormat="1" applyFont="1" applyBorder="1" applyAlignment="1">
      <alignment horizontal="right" vertical="center"/>
    </xf>
    <xf numFmtId="168" fontId="15" fillId="0" borderId="1" xfId="5" applyNumberFormat="1" applyFont="1" applyFill="1" applyBorder="1" applyAlignment="1">
      <alignment horizontal="center" vertical="center"/>
    </xf>
    <xf numFmtId="167" fontId="15" fillId="0" borderId="1" xfId="0" applyNumberFormat="1" applyFont="1" applyBorder="1" applyAlignment="1">
      <alignment horizontal="center" vertical="center"/>
    </xf>
    <xf numFmtId="1" fontId="15" fillId="0" borderId="1" xfId="0" applyNumberFormat="1" applyFont="1" applyBorder="1" applyAlignment="1">
      <alignment horizontal="center" vertical="center"/>
    </xf>
    <xf numFmtId="9" fontId="15" fillId="0" borderId="1" xfId="0" applyNumberFormat="1" applyFont="1" applyBorder="1" applyAlignment="1">
      <alignment horizontal="right" vertical="center"/>
    </xf>
    <xf numFmtId="10" fontId="15" fillId="0" borderId="1" xfId="0" applyNumberFormat="1" applyFont="1" applyBorder="1" applyAlignment="1">
      <alignment horizontal="right" vertical="center"/>
    </xf>
    <xf numFmtId="3" fontId="15" fillId="0" borderId="1" xfId="0" applyNumberFormat="1" applyFont="1" applyBorder="1" applyAlignment="1">
      <alignment horizontal="right" vertical="center"/>
    </xf>
    <xf numFmtId="168" fontId="15" fillId="0" borderId="1" xfId="0" applyNumberFormat="1" applyFont="1" applyBorder="1" applyAlignment="1">
      <alignment horizontal="center" vertical="center"/>
    </xf>
    <xf numFmtId="174" fontId="15" fillId="0" borderId="1" xfId="0" applyNumberFormat="1" applyFont="1" applyBorder="1" applyAlignment="1">
      <alignment horizontal="center" vertical="center"/>
    </xf>
    <xf numFmtId="175" fontId="15" fillId="0" borderId="1" xfId="0" applyNumberFormat="1" applyFont="1" applyBorder="1" applyAlignment="1">
      <alignment horizontal="center" vertical="center"/>
    </xf>
    <xf numFmtId="49" fontId="15" fillId="0" borderId="1" xfId="0" applyNumberFormat="1" applyFont="1" applyBorder="1"/>
    <xf numFmtId="1" fontId="45" fillId="0" borderId="1" xfId="11" applyNumberFormat="1" applyFont="1" applyFill="1" applyBorder="1" applyAlignment="1">
      <alignment horizontal="center" vertical="top"/>
    </xf>
    <xf numFmtId="173" fontId="0" fillId="0" borderId="2" xfId="5" applyNumberFormat="1" applyFont="1" applyBorder="1"/>
    <xf numFmtId="9" fontId="0" fillId="0" borderId="2" xfId="4" applyFont="1" applyBorder="1"/>
    <xf numFmtId="0" fontId="8" fillId="2" borderId="20" xfId="0" applyFont="1" applyFill="1" applyBorder="1"/>
    <xf numFmtId="0" fontId="0" fillId="0" borderId="32" xfId="0" applyBorder="1"/>
    <xf numFmtId="173" fontId="0" fillId="0" borderId="32" xfId="5" applyNumberFormat="1" applyFont="1" applyBorder="1"/>
    <xf numFmtId="9" fontId="0" fillId="0" borderId="32" xfId="0" applyNumberFormat="1" applyBorder="1"/>
    <xf numFmtId="173" fontId="0" fillId="0" borderId="32" xfId="0" applyNumberFormat="1" applyBorder="1"/>
    <xf numFmtId="9" fontId="0" fillId="0" borderId="32" xfId="4" applyFont="1" applyBorder="1"/>
    <xf numFmtId="49" fontId="0" fillId="0" borderId="7" xfId="0" applyNumberFormat="1" applyBorder="1" applyAlignment="1">
      <alignment horizontal="left"/>
    </xf>
    <xf numFmtId="173" fontId="0" fillId="0" borderId="7" xfId="0" applyNumberFormat="1" applyBorder="1"/>
    <xf numFmtId="9" fontId="13" fillId="0" borderId="8" xfId="3" applyFont="1" applyFill="1" applyBorder="1"/>
    <xf numFmtId="3" fontId="13" fillId="0" borderId="1" xfId="0" applyNumberFormat="1" applyFont="1" applyBorder="1"/>
    <xf numFmtId="0" fontId="0" fillId="0" borderId="0" xfId="12" applyFont="1"/>
    <xf numFmtId="0" fontId="9" fillId="15" borderId="1" xfId="12" applyFont="1" applyFill="1" applyBorder="1" applyAlignment="1">
      <alignment vertical="center"/>
    </xf>
    <xf numFmtId="3" fontId="9" fillId="16" borderId="1" xfId="12" applyNumberFormat="1" applyFont="1" applyFill="1" applyBorder="1" applyAlignment="1">
      <alignment horizontal="center" vertical="center"/>
    </xf>
    <xf numFmtId="0" fontId="0" fillId="0" borderId="1" xfId="12" applyFont="1" applyBorder="1"/>
    <xf numFmtId="0" fontId="0" fillId="0" borderId="1" xfId="12" applyFont="1" applyBorder="1" applyAlignment="1">
      <alignment horizontal="center"/>
    </xf>
    <xf numFmtId="49" fontId="13" fillId="6" borderId="32" xfId="0" applyNumberFormat="1" applyFont="1" applyFill="1" applyBorder="1"/>
    <xf numFmtId="0" fontId="13" fillId="6" borderId="32" xfId="0" applyFont="1" applyFill="1" applyBorder="1"/>
    <xf numFmtId="173" fontId="13" fillId="6" borderId="32" xfId="0" applyNumberFormat="1" applyFont="1" applyFill="1" applyBorder="1"/>
    <xf numFmtId="9" fontId="13" fillId="6" borderId="32" xfId="0" applyNumberFormat="1" applyFont="1" applyFill="1" applyBorder="1"/>
    <xf numFmtId="3" fontId="13" fillId="6" borderId="32" xfId="0" applyNumberFormat="1" applyFont="1" applyFill="1" applyBorder="1"/>
    <xf numFmtId="173" fontId="0" fillId="0" borderId="32" xfId="5" applyNumberFormat="1" applyFont="1" applyFill="1" applyBorder="1" applyAlignment="1">
      <alignment horizontal="left"/>
    </xf>
    <xf numFmtId="9" fontId="13" fillId="6" borderId="0" xfId="4" applyFont="1" applyFill="1"/>
    <xf numFmtId="0" fontId="22" fillId="3" borderId="6" xfId="0" applyFont="1" applyFill="1" applyBorder="1" applyAlignment="1">
      <alignment vertical="center" wrapText="1"/>
    </xf>
    <xf numFmtId="9" fontId="13" fillId="6" borderId="0" xfId="0" applyNumberFormat="1" applyFont="1" applyFill="1"/>
    <xf numFmtId="9" fontId="13" fillId="6" borderId="1" xfId="0" applyNumberFormat="1" applyFont="1" applyFill="1" applyBorder="1"/>
    <xf numFmtId="9" fontId="0" fillId="0" borderId="7" xfId="4" applyFont="1" applyBorder="1" applyAlignment="1">
      <alignment horizontal="right"/>
    </xf>
    <xf numFmtId="0" fontId="13" fillId="9" borderId="0" xfId="0" applyFont="1" applyFill="1"/>
    <xf numFmtId="0" fontId="13" fillId="18" borderId="0" xfId="0" applyFont="1" applyFill="1"/>
    <xf numFmtId="0" fontId="0" fillId="18" borderId="0" xfId="0" applyFill="1"/>
    <xf numFmtId="0" fontId="13" fillId="8" borderId="0" xfId="0" applyFont="1" applyFill="1"/>
    <xf numFmtId="0" fontId="13" fillId="17" borderId="0" xfId="0" applyFont="1" applyFill="1"/>
    <xf numFmtId="0" fontId="28" fillId="8" borderId="1" xfId="6" applyFont="1" applyFill="1" applyBorder="1"/>
    <xf numFmtId="0" fontId="31" fillId="8" borderId="0" xfId="0" applyFont="1" applyFill="1"/>
    <xf numFmtId="173" fontId="0" fillId="18" borderId="0" xfId="5" applyNumberFormat="1" applyFont="1" applyFill="1"/>
    <xf numFmtId="173" fontId="0" fillId="0" borderId="1" xfId="5" applyNumberFormat="1" applyFont="1" applyBorder="1"/>
    <xf numFmtId="3" fontId="9" fillId="0" borderId="0" xfId="6" applyNumberFormat="1" applyFont="1"/>
    <xf numFmtId="0" fontId="9" fillId="0" borderId="0" xfId="6" applyFont="1"/>
    <xf numFmtId="0" fontId="0" fillId="0" borderId="0" xfId="6" applyFont="1"/>
    <xf numFmtId="173" fontId="9" fillId="0" borderId="0" xfId="5" applyNumberFormat="1" applyFont="1"/>
    <xf numFmtId="3" fontId="32" fillId="0" borderId="0" xfId="6" applyNumberFormat="1" applyFont="1"/>
    <xf numFmtId="0" fontId="37" fillId="0" borderId="12" xfId="0" applyFont="1" applyBorder="1" applyAlignment="1">
      <alignment horizontal="center" vertical="center" wrapText="1"/>
    </xf>
    <xf numFmtId="0" fontId="0" fillId="19" borderId="1" xfId="0" applyFill="1" applyBorder="1" applyAlignment="1">
      <alignment wrapText="1"/>
    </xf>
    <xf numFmtId="2" fontId="13" fillId="6" borderId="0" xfId="4" applyNumberFormat="1" applyFont="1" applyFill="1"/>
    <xf numFmtId="0" fontId="0" fillId="0" borderId="0" xfId="0" applyAlignment="1">
      <alignment wrapText="1"/>
    </xf>
    <xf numFmtId="49" fontId="15" fillId="0" borderId="0" xfId="0" applyNumberFormat="1" applyFont="1" applyAlignment="1">
      <alignment horizontal="left" vertical="center"/>
    </xf>
    <xf numFmtId="9" fontId="15" fillId="0" borderId="1" xfId="0" applyNumberFormat="1" applyFont="1" applyBorder="1" applyAlignment="1">
      <alignment vertical="center"/>
    </xf>
    <xf numFmtId="10" fontId="15" fillId="0" borderId="1" xfId="0" applyNumberFormat="1" applyFont="1" applyBorder="1" applyAlignment="1">
      <alignment vertical="center"/>
    </xf>
    <xf numFmtId="168" fontId="15" fillId="0" borderId="1" xfId="0" applyNumberFormat="1" applyFont="1" applyBorder="1" applyAlignment="1">
      <alignment vertical="center"/>
    </xf>
    <xf numFmtId="171" fontId="15" fillId="0" borderId="1" xfId="0" applyNumberFormat="1" applyFont="1" applyBorder="1" applyAlignment="1">
      <alignment vertical="center"/>
    </xf>
    <xf numFmtId="9" fontId="16" fillId="0" borderId="1" xfId="0" applyNumberFormat="1" applyFont="1" applyBorder="1" applyAlignment="1">
      <alignment horizontal="center" vertical="center"/>
    </xf>
    <xf numFmtId="172" fontId="15" fillId="0" borderId="1" xfId="0" applyNumberFormat="1" applyFont="1" applyBorder="1" applyAlignment="1">
      <alignment horizontal="center" vertical="center"/>
    </xf>
    <xf numFmtId="0" fontId="15" fillId="0" borderId="1" xfId="0" applyFont="1" applyBorder="1" applyAlignment="1">
      <alignment horizontal="center" vertical="center"/>
    </xf>
    <xf numFmtId="173" fontId="0" fillId="0" borderId="0" xfId="5" applyNumberFormat="1" applyFont="1" applyBorder="1"/>
    <xf numFmtId="0" fontId="47" fillId="2" borderId="38" xfId="0" applyFont="1" applyFill="1" applyBorder="1"/>
    <xf numFmtId="0" fontId="8" fillId="2" borderId="1" xfId="0" applyFont="1" applyFill="1" applyBorder="1"/>
    <xf numFmtId="0" fontId="8" fillId="0" borderId="0" xfId="0" applyFont="1"/>
    <xf numFmtId="9" fontId="0" fillId="0" borderId="1" xfId="5" applyNumberFormat="1" applyFont="1" applyBorder="1"/>
    <xf numFmtId="1" fontId="0" fillId="18" borderId="1" xfId="4" applyNumberFormat="1" applyFont="1" applyFill="1" applyBorder="1" applyAlignment="1">
      <alignment horizontal="center"/>
    </xf>
    <xf numFmtId="49" fontId="3" fillId="0" borderId="7" xfId="0" applyNumberFormat="1" applyFont="1" applyBorder="1" applyAlignment="1">
      <alignment horizontal="left"/>
    </xf>
    <xf numFmtId="49" fontId="3" fillId="0" borderId="32" xfId="0" applyNumberFormat="1" applyFont="1" applyBorder="1" applyAlignment="1">
      <alignment horizontal="left"/>
    </xf>
    <xf numFmtId="0" fontId="8" fillId="2" borderId="6" xfId="0" applyFont="1" applyFill="1" applyBorder="1" applyAlignment="1">
      <alignment horizontal="center"/>
    </xf>
    <xf numFmtId="0" fontId="0" fillId="0" borderId="11" xfId="0" applyBorder="1" applyAlignment="1">
      <alignment horizontal="left"/>
    </xf>
    <xf numFmtId="1" fontId="45" fillId="0" borderId="11" xfId="11" applyNumberFormat="1" applyFont="1" applyFill="1" applyBorder="1" applyAlignment="1">
      <alignment horizontal="center" vertical="top"/>
    </xf>
    <xf numFmtId="1" fontId="0" fillId="0" borderId="11" xfId="0" applyNumberFormat="1" applyBorder="1" applyAlignment="1">
      <alignment horizontal="center"/>
    </xf>
    <xf numFmtId="1" fontId="0" fillId="0" borderId="11" xfId="4" applyNumberFormat="1" applyFont="1" applyFill="1" applyBorder="1" applyAlignment="1">
      <alignment horizontal="center"/>
    </xf>
    <xf numFmtId="0" fontId="8" fillId="2" borderId="20" xfId="0" applyFont="1" applyFill="1" applyBorder="1" applyAlignment="1">
      <alignment horizontal="left"/>
    </xf>
    <xf numFmtId="0" fontId="8" fillId="2" borderId="20" xfId="0" applyFont="1" applyFill="1" applyBorder="1" applyAlignment="1">
      <alignment horizontal="center"/>
    </xf>
    <xf numFmtId="0" fontId="3" fillId="0" borderId="11" xfId="0" applyFont="1" applyBorder="1" applyAlignment="1">
      <alignment horizontal="left"/>
    </xf>
    <xf numFmtId="0" fontId="3" fillId="8" borderId="0" xfId="7" applyFont="1" applyFill="1" applyAlignment="1">
      <alignment horizontal="center" vertical="center" wrapText="1"/>
    </xf>
    <xf numFmtId="0" fontId="3" fillId="0" borderId="0" xfId="0" applyFont="1"/>
    <xf numFmtId="0" fontId="3" fillId="0" borderId="0" xfId="6" applyFont="1" applyAlignment="1">
      <alignment wrapText="1"/>
    </xf>
    <xf numFmtId="0" fontId="3" fillId="0" borderId="1" xfId="6" applyFont="1" applyBorder="1"/>
    <xf numFmtId="0" fontId="3" fillId="0" borderId="0" xfId="1" applyFont="1"/>
    <xf numFmtId="0" fontId="3" fillId="0" borderId="1" xfId="1" applyFont="1" applyBorder="1"/>
    <xf numFmtId="0" fontId="3" fillId="0" borderId="2" xfId="1" applyFont="1" applyBorder="1"/>
    <xf numFmtId="9" fontId="5" fillId="0" borderId="0" xfId="4" applyFont="1"/>
    <xf numFmtId="173" fontId="0" fillId="20" borderId="2" xfId="5" applyNumberFormat="1" applyFont="1" applyFill="1" applyBorder="1"/>
    <xf numFmtId="173" fontId="8" fillId="2" borderId="20" xfId="5" applyNumberFormat="1" applyFont="1" applyFill="1" applyBorder="1"/>
    <xf numFmtId="1" fontId="0" fillId="15" borderId="1" xfId="4" applyNumberFormat="1" applyFont="1" applyFill="1" applyBorder="1" applyAlignment="1">
      <alignment horizontal="center"/>
    </xf>
    <xf numFmtId="0" fontId="15" fillId="8" borderId="1" xfId="0" applyFont="1" applyFill="1" applyBorder="1" applyAlignment="1">
      <alignment vertical="center"/>
    </xf>
    <xf numFmtId="0" fontId="15" fillId="8" borderId="1" xfId="0" applyFont="1" applyFill="1" applyBorder="1"/>
    <xf numFmtId="49" fontId="15" fillId="8" borderId="1" xfId="0" applyNumberFormat="1" applyFont="1" applyFill="1" applyBorder="1" applyAlignment="1">
      <alignment horizontal="left" vertical="center"/>
    </xf>
    <xf numFmtId="49" fontId="15" fillId="8" borderId="0" xfId="0" applyNumberFormat="1" applyFont="1" applyFill="1" applyAlignment="1">
      <alignment horizontal="left" vertical="center"/>
    </xf>
    <xf numFmtId="0" fontId="15" fillId="8" borderId="1" xfId="0" applyFont="1" applyFill="1" applyBorder="1" applyAlignment="1">
      <alignment horizontal="left" vertical="center"/>
    </xf>
    <xf numFmtId="0" fontId="14" fillId="8" borderId="1" xfId="0" applyFont="1" applyFill="1" applyBorder="1" applyAlignment="1">
      <alignment horizontal="left" vertical="center"/>
    </xf>
    <xf numFmtId="49" fontId="15" fillId="8" borderId="1" xfId="0" applyNumberFormat="1" applyFont="1" applyFill="1" applyBorder="1" applyAlignment="1">
      <alignment horizontal="center" vertical="center"/>
    </xf>
    <xf numFmtId="49" fontId="15" fillId="8" borderId="1" xfId="0" applyNumberFormat="1" applyFont="1" applyFill="1" applyBorder="1"/>
    <xf numFmtId="3" fontId="15" fillId="8" borderId="1" xfId="0" applyNumberFormat="1" applyFont="1" applyFill="1" applyBorder="1" applyAlignment="1">
      <alignment vertical="center"/>
    </xf>
    <xf numFmtId="10" fontId="15" fillId="8" borderId="1" xfId="0" applyNumberFormat="1" applyFont="1" applyFill="1" applyBorder="1" applyAlignment="1">
      <alignment horizontal="center" vertical="center"/>
    </xf>
    <xf numFmtId="3" fontId="15" fillId="8" borderId="1" xfId="0" applyNumberFormat="1" applyFont="1" applyFill="1" applyBorder="1" applyAlignment="1">
      <alignment horizontal="center" vertical="center"/>
    </xf>
    <xf numFmtId="9" fontId="15" fillId="8" borderId="1" xfId="0" applyNumberFormat="1" applyFont="1" applyFill="1" applyBorder="1" applyAlignment="1">
      <alignment horizontal="center" vertical="center"/>
    </xf>
    <xf numFmtId="9" fontId="15" fillId="8" borderId="1" xfId="0" applyNumberFormat="1" applyFont="1" applyFill="1" applyBorder="1" applyAlignment="1">
      <alignment vertical="center"/>
    </xf>
    <xf numFmtId="10" fontId="15" fillId="8" borderId="1" xfId="0" applyNumberFormat="1" applyFont="1" applyFill="1" applyBorder="1" applyAlignment="1">
      <alignment vertical="center"/>
    </xf>
    <xf numFmtId="168" fontId="15" fillId="8" borderId="1" xfId="0" applyNumberFormat="1" applyFont="1" applyFill="1" applyBorder="1" applyAlignment="1">
      <alignment vertical="center"/>
    </xf>
    <xf numFmtId="2" fontId="15" fillId="8" borderId="1" xfId="0" applyNumberFormat="1" applyFont="1" applyFill="1" applyBorder="1" applyAlignment="1">
      <alignment horizontal="right" vertical="center"/>
    </xf>
    <xf numFmtId="171" fontId="15" fillId="8" borderId="1" xfId="0" applyNumberFormat="1" applyFont="1" applyFill="1" applyBorder="1" applyAlignment="1">
      <alignment vertical="center"/>
    </xf>
    <xf numFmtId="168" fontId="15" fillId="8" borderId="1" xfId="5" applyNumberFormat="1" applyFont="1" applyFill="1" applyBorder="1" applyAlignment="1">
      <alignment horizontal="center" vertical="center"/>
    </xf>
    <xf numFmtId="9" fontId="16" fillId="8" borderId="1" xfId="0" applyNumberFormat="1" applyFont="1" applyFill="1" applyBorder="1" applyAlignment="1">
      <alignment horizontal="center" vertical="center"/>
    </xf>
    <xf numFmtId="167" fontId="15" fillId="8" borderId="1" xfId="0" applyNumberFormat="1" applyFont="1" applyFill="1" applyBorder="1" applyAlignment="1">
      <alignment horizontal="center" vertical="center"/>
    </xf>
    <xf numFmtId="172" fontId="15" fillId="8" borderId="1" xfId="0" applyNumberFormat="1" applyFont="1" applyFill="1" applyBorder="1" applyAlignment="1">
      <alignment horizontal="center" vertical="center"/>
    </xf>
    <xf numFmtId="1" fontId="15" fillId="8" borderId="1" xfId="0" applyNumberFormat="1" applyFont="1" applyFill="1" applyBorder="1" applyAlignment="1">
      <alignment horizontal="center" vertical="center"/>
    </xf>
    <xf numFmtId="184" fontId="14" fillId="0" borderId="0" xfId="0" applyNumberFormat="1" applyFont="1" applyAlignment="1">
      <alignment horizontal="center" vertical="center"/>
    </xf>
    <xf numFmtId="0" fontId="14" fillId="0" borderId="1" xfId="0" applyFont="1" applyBorder="1" applyAlignment="1">
      <alignment horizontal="left" vertical="center"/>
    </xf>
    <xf numFmtId="170" fontId="15" fillId="0" borderId="0" xfId="0" applyNumberFormat="1" applyFont="1"/>
    <xf numFmtId="170" fontId="48" fillId="0" borderId="0" xfId="0" applyNumberFormat="1" applyFont="1"/>
    <xf numFmtId="0" fontId="15" fillId="0" borderId="39" xfId="0" applyFont="1" applyBorder="1" applyAlignment="1">
      <alignment horizontal="center" vertical="center"/>
    </xf>
    <xf numFmtId="169" fontId="15" fillId="0" borderId="39" xfId="0" applyNumberFormat="1" applyFont="1" applyBorder="1" applyAlignment="1">
      <alignment horizontal="center"/>
    </xf>
    <xf numFmtId="170" fontId="15" fillId="0" borderId="39" xfId="0" applyNumberFormat="1" applyFont="1" applyBorder="1" applyAlignment="1">
      <alignment horizontal="center"/>
    </xf>
    <xf numFmtId="0" fontId="13" fillId="0" borderId="39" xfId="0" applyFont="1" applyBorder="1"/>
    <xf numFmtId="164" fontId="15" fillId="0" borderId="39" xfId="2" applyNumberFormat="1" applyFont="1" applyFill="1" applyBorder="1" applyAlignment="1">
      <alignment horizontal="center" vertical="center"/>
    </xf>
    <xf numFmtId="2" fontId="15" fillId="0" borderId="39" xfId="0" applyNumberFormat="1" applyFont="1" applyBorder="1" applyAlignment="1">
      <alignment horizontal="center" vertical="center"/>
    </xf>
    <xf numFmtId="170" fontId="15" fillId="0" borderId="39" xfId="0" applyNumberFormat="1" applyFont="1" applyBorder="1"/>
    <xf numFmtId="49" fontId="11" fillId="3" borderId="40" xfId="0" applyNumberFormat="1" applyFont="1" applyFill="1" applyBorder="1" applyAlignment="1">
      <alignment horizontal="center" vertical="center"/>
    </xf>
    <xf numFmtId="49" fontId="11" fillId="3" borderId="41" xfId="0" applyNumberFormat="1" applyFont="1" applyFill="1" applyBorder="1" applyAlignment="1">
      <alignment horizontal="center" vertical="center"/>
    </xf>
    <xf numFmtId="170" fontId="11" fillId="3" borderId="41" xfId="0" applyNumberFormat="1" applyFont="1" applyFill="1" applyBorder="1" applyAlignment="1">
      <alignment horizontal="center" vertical="center"/>
    </xf>
    <xf numFmtId="49" fontId="11" fillId="3" borderId="42" xfId="0" applyNumberFormat="1" applyFont="1" applyFill="1" applyBorder="1" applyAlignment="1">
      <alignment horizontal="center" vertical="center"/>
    </xf>
    <xf numFmtId="168" fontId="14" fillId="0" borderId="43" xfId="0" applyNumberFormat="1" applyFont="1" applyBorder="1" applyAlignment="1">
      <alignment horizontal="center" vertical="center"/>
    </xf>
    <xf numFmtId="164" fontId="15" fillId="0" borderId="43" xfId="2" applyNumberFormat="1" applyFont="1" applyFill="1" applyBorder="1" applyAlignment="1">
      <alignment horizontal="center" vertical="center"/>
    </xf>
    <xf numFmtId="168" fontId="14" fillId="0" borderId="45" xfId="0" applyNumberFormat="1" applyFont="1" applyBorder="1" applyAlignment="1">
      <alignment horizontal="center" vertical="center"/>
    </xf>
    <xf numFmtId="0" fontId="15" fillId="0" borderId="46" xfId="0" applyFont="1" applyBorder="1" applyAlignment="1">
      <alignment horizontal="center" vertical="center"/>
    </xf>
    <xf numFmtId="169" fontId="15" fillId="0" borderId="46" xfId="0" applyNumberFormat="1" applyFont="1" applyBorder="1" applyAlignment="1">
      <alignment horizontal="center"/>
    </xf>
    <xf numFmtId="170" fontId="15" fillId="0" borderId="46" xfId="0" applyNumberFormat="1" applyFont="1" applyBorder="1" applyAlignment="1">
      <alignment horizontal="center"/>
    </xf>
    <xf numFmtId="49" fontId="11" fillId="3" borderId="19" xfId="0" applyNumberFormat="1" applyFont="1" applyFill="1" applyBorder="1" applyAlignment="1">
      <alignment horizontal="center" vertical="center"/>
    </xf>
    <xf numFmtId="168" fontId="14" fillId="4" borderId="19" xfId="0" applyNumberFormat="1" applyFont="1" applyFill="1" applyBorder="1" applyAlignment="1">
      <alignment horizontal="center" vertical="center"/>
    </xf>
    <xf numFmtId="173" fontId="15" fillId="0" borderId="19" xfId="2" applyNumberFormat="1" applyFont="1" applyFill="1" applyBorder="1" applyAlignment="1">
      <alignment horizontal="center" vertical="center"/>
    </xf>
    <xf numFmtId="173" fontId="15" fillId="8" borderId="19" xfId="2" applyNumberFormat="1" applyFont="1" applyFill="1" applyBorder="1" applyAlignment="1">
      <alignment horizontal="center" vertical="center"/>
    </xf>
    <xf numFmtId="170" fontId="13" fillId="0" borderId="39" xfId="0" applyNumberFormat="1" applyFont="1" applyBorder="1"/>
    <xf numFmtId="164" fontId="15" fillId="8" borderId="39" xfId="2" applyNumberFormat="1" applyFont="1" applyFill="1" applyBorder="1" applyAlignment="1">
      <alignment horizontal="center" vertical="center"/>
    </xf>
    <xf numFmtId="2" fontId="15" fillId="8" borderId="39" xfId="0" applyNumberFormat="1" applyFont="1" applyFill="1" applyBorder="1" applyAlignment="1">
      <alignment horizontal="center" vertical="center"/>
    </xf>
    <xf numFmtId="0" fontId="13" fillId="8" borderId="39" xfId="0" applyFont="1" applyFill="1" applyBorder="1"/>
    <xf numFmtId="170" fontId="13" fillId="8" borderId="39" xfId="0" applyNumberFormat="1" applyFont="1" applyFill="1" applyBorder="1"/>
    <xf numFmtId="164" fontId="15" fillId="8" borderId="43" xfId="2" applyNumberFormat="1" applyFont="1" applyFill="1" applyBorder="1" applyAlignment="1">
      <alignment horizontal="center" vertical="center"/>
    </xf>
    <xf numFmtId="49" fontId="11" fillId="3" borderId="49" xfId="0" applyNumberFormat="1" applyFont="1" applyFill="1" applyBorder="1" applyAlignment="1">
      <alignment horizontal="center" vertical="center"/>
    </xf>
    <xf numFmtId="49" fontId="11" fillId="3" borderId="50" xfId="0" applyNumberFormat="1" applyFont="1" applyFill="1" applyBorder="1" applyAlignment="1">
      <alignment horizontal="center" vertical="center"/>
    </xf>
    <xf numFmtId="170" fontId="11" fillId="3" borderId="50" xfId="0" applyNumberFormat="1" applyFont="1" applyFill="1" applyBorder="1" applyAlignment="1">
      <alignment horizontal="center" vertical="center"/>
    </xf>
    <xf numFmtId="49" fontId="11" fillId="3" borderId="51" xfId="0" applyNumberFormat="1" applyFont="1" applyFill="1" applyBorder="1" applyAlignment="1">
      <alignment horizontal="center" vertical="center"/>
    </xf>
    <xf numFmtId="173" fontId="15" fillId="0" borderId="44" xfId="2" applyNumberFormat="1" applyFont="1" applyFill="1" applyBorder="1"/>
    <xf numFmtId="0" fontId="15" fillId="0" borderId="44" xfId="0" applyFont="1" applyBorder="1"/>
    <xf numFmtId="0" fontId="15" fillId="0" borderId="47" xfId="0" applyFont="1" applyBorder="1"/>
    <xf numFmtId="169" fontId="18" fillId="2" borderId="0" xfId="0" applyNumberFormat="1" applyFont="1" applyFill="1"/>
    <xf numFmtId="0" fontId="15" fillId="0" borderId="0" xfId="0" applyFont="1"/>
    <xf numFmtId="0" fontId="49" fillId="0" borderId="0" xfId="0" applyFont="1"/>
    <xf numFmtId="173" fontId="15" fillId="8" borderId="44" xfId="2" applyNumberFormat="1" applyFont="1" applyFill="1" applyBorder="1"/>
    <xf numFmtId="0" fontId="25" fillId="7" borderId="4" xfId="0" applyFont="1" applyFill="1" applyBorder="1" applyAlignment="1">
      <alignment vertical="center"/>
    </xf>
    <xf numFmtId="0" fontId="50" fillId="0" borderId="0" xfId="0" applyFont="1" applyAlignment="1">
      <alignment vertical="center"/>
    </xf>
    <xf numFmtId="49" fontId="15" fillId="0" borderId="2" xfId="0" applyNumberFormat="1" applyFont="1" applyBorder="1" applyAlignment="1">
      <alignment horizontal="left" vertical="center"/>
    </xf>
    <xf numFmtId="49" fontId="15" fillId="0" borderId="19" xfId="0" applyNumberFormat="1" applyFont="1" applyBorder="1" applyAlignment="1">
      <alignment horizontal="left" vertical="center"/>
    </xf>
    <xf numFmtId="49" fontId="15" fillId="0" borderId="11" xfId="0" applyNumberFormat="1" applyFont="1" applyBorder="1" applyAlignment="1">
      <alignment horizontal="left" vertical="center"/>
    </xf>
    <xf numFmtId="49" fontId="15" fillId="0" borderId="57" xfId="0" applyNumberFormat="1" applyFont="1" applyBorder="1" applyAlignment="1">
      <alignment horizontal="left" vertical="center"/>
    </xf>
    <xf numFmtId="173" fontId="0" fillId="0" borderId="0" xfId="5" applyNumberFormat="1" applyFont="1" applyFill="1" applyBorder="1"/>
    <xf numFmtId="9" fontId="0" fillId="0" borderId="0" xfId="5" applyNumberFormat="1" applyFont="1" applyFill="1" applyBorder="1"/>
    <xf numFmtId="0" fontId="1" fillId="0" borderId="0" xfId="6" applyFont="1"/>
    <xf numFmtId="173" fontId="0" fillId="0" borderId="0" xfId="18" applyNumberFormat="1" applyFont="1" applyFill="1" applyBorder="1"/>
    <xf numFmtId="43" fontId="5" fillId="0" borderId="0" xfId="6" applyNumberFormat="1"/>
    <xf numFmtId="168" fontId="15" fillId="0" borderId="1" xfId="0" applyNumberFormat="1" applyFont="1" applyBorder="1" applyAlignment="1">
      <alignment horizontal="right" vertical="center"/>
    </xf>
    <xf numFmtId="0" fontId="35" fillId="0" borderId="0" xfId="7" applyFont="1" applyAlignment="1">
      <alignment horizontal="left"/>
    </xf>
    <xf numFmtId="0" fontId="8" fillId="2" borderId="20" xfId="0" applyFont="1" applyFill="1" applyBorder="1" applyAlignment="1">
      <alignment horizontal="center"/>
    </xf>
    <xf numFmtId="0" fontId="9" fillId="0" borderId="33" xfId="0" applyFont="1" applyBorder="1" applyAlignment="1">
      <alignment horizontal="center"/>
    </xf>
    <xf numFmtId="0" fontId="9" fillId="0" borderId="34" xfId="0" applyFont="1" applyBorder="1" applyAlignment="1">
      <alignment horizontal="center"/>
    </xf>
    <xf numFmtId="9" fontId="13" fillId="6" borderId="1" xfId="0" applyNumberFormat="1" applyFont="1" applyFill="1" applyBorder="1" applyAlignment="1">
      <alignment horizontal="right" vertical="center"/>
    </xf>
    <xf numFmtId="9" fontId="0" fillId="0" borderId="35" xfId="4" applyFont="1" applyBorder="1" applyAlignment="1">
      <alignment horizontal="right" vertical="center"/>
    </xf>
    <xf numFmtId="9" fontId="0" fillId="0" borderId="36" xfId="4" applyFont="1" applyBorder="1" applyAlignment="1">
      <alignment horizontal="right" vertical="center"/>
    </xf>
    <xf numFmtId="9" fontId="0" fillId="0" borderId="37" xfId="4" applyFont="1" applyBorder="1" applyAlignment="1">
      <alignment horizontal="right" vertical="center"/>
    </xf>
    <xf numFmtId="0" fontId="22" fillId="3" borderId="5" xfId="0" applyFont="1" applyFill="1" applyBorder="1" applyAlignment="1">
      <alignment horizontal="center" vertical="center"/>
    </xf>
    <xf numFmtId="49" fontId="14" fillId="4" borderId="52" xfId="0" applyNumberFormat="1" applyFont="1" applyFill="1" applyBorder="1" applyAlignment="1">
      <alignment horizontal="center" vertical="center"/>
    </xf>
    <xf numFmtId="49" fontId="14" fillId="4" borderId="53" xfId="0" applyNumberFormat="1" applyFont="1" applyFill="1" applyBorder="1" applyAlignment="1">
      <alignment horizontal="center" vertical="center"/>
    </xf>
    <xf numFmtId="49" fontId="14" fillId="4" borderId="54" xfId="0" applyNumberFormat="1" applyFont="1" applyFill="1" applyBorder="1" applyAlignment="1">
      <alignment horizontal="center" vertical="center"/>
    </xf>
    <xf numFmtId="49" fontId="14" fillId="4" borderId="55" xfId="0" applyNumberFormat="1" applyFont="1" applyFill="1" applyBorder="1" applyAlignment="1">
      <alignment horizontal="center" vertical="center"/>
    </xf>
    <xf numFmtId="49" fontId="14" fillId="4" borderId="48" xfId="0" applyNumberFormat="1" applyFont="1" applyFill="1" applyBorder="1" applyAlignment="1">
      <alignment horizontal="center" vertical="center"/>
    </xf>
    <xf numFmtId="49" fontId="14" fillId="4" borderId="56" xfId="0" applyNumberFormat="1" applyFont="1" applyFill="1" applyBorder="1" applyAlignment="1">
      <alignment horizontal="center" vertical="center"/>
    </xf>
    <xf numFmtId="0" fontId="0" fillId="0" borderId="0" xfId="6" applyFont="1" applyAlignment="1">
      <alignment horizontal="center" wrapText="1"/>
    </xf>
    <xf numFmtId="0" fontId="2" fillId="0" borderId="0" xfId="6" applyFont="1" applyAlignment="1">
      <alignment horizontal="center" wrapText="1"/>
    </xf>
    <xf numFmtId="0" fontId="3" fillId="0" borderId="0" xfId="6" applyFont="1" applyAlignment="1">
      <alignment horizontal="center" wrapText="1"/>
    </xf>
    <xf numFmtId="43" fontId="10" fillId="0" borderId="12" xfId="5" applyFont="1" applyBorder="1" applyAlignment="1">
      <alignment horizontal="center" vertical="center"/>
    </xf>
    <xf numFmtId="43" fontId="10" fillId="0" borderId="13" xfId="5" applyFont="1" applyBorder="1" applyAlignment="1">
      <alignment horizontal="center" vertical="center"/>
    </xf>
    <xf numFmtId="43" fontId="10" fillId="0" borderId="11" xfId="5" applyFont="1" applyBorder="1" applyAlignment="1">
      <alignment horizontal="center" vertical="center"/>
    </xf>
    <xf numFmtId="1" fontId="0" fillId="0" borderId="12" xfId="1" applyNumberFormat="1" applyFont="1" applyBorder="1" applyAlignment="1">
      <alignment horizontal="center" vertical="center"/>
    </xf>
    <xf numFmtId="1" fontId="0" fillId="0" borderId="13" xfId="1" applyNumberFormat="1" applyFont="1" applyBorder="1" applyAlignment="1">
      <alignment horizontal="center" vertical="center"/>
    </xf>
    <xf numFmtId="1" fontId="0" fillId="0" borderId="11" xfId="1" applyNumberFormat="1" applyFont="1" applyBorder="1" applyAlignment="1">
      <alignment horizontal="center" vertical="center"/>
    </xf>
    <xf numFmtId="1" fontId="10" fillId="0" borderId="12" xfId="1" applyNumberFormat="1" applyFont="1" applyBorder="1" applyAlignment="1">
      <alignment horizontal="center" vertical="center"/>
    </xf>
    <xf numFmtId="1" fontId="10" fillId="0" borderId="13" xfId="1" applyNumberFormat="1" applyFont="1" applyBorder="1" applyAlignment="1">
      <alignment horizontal="center" vertical="center"/>
    </xf>
    <xf numFmtId="1" fontId="10" fillId="0" borderId="11" xfId="1" applyNumberFormat="1" applyFont="1" applyBorder="1" applyAlignment="1">
      <alignment horizontal="center" vertical="center"/>
    </xf>
    <xf numFmtId="173" fontId="10" fillId="0" borderId="12" xfId="5" applyNumberFormat="1" applyFont="1" applyBorder="1" applyAlignment="1">
      <alignment horizontal="center" vertical="center"/>
    </xf>
    <xf numFmtId="173" fontId="10" fillId="0" borderId="13" xfId="5" applyNumberFormat="1" applyFont="1" applyBorder="1" applyAlignment="1">
      <alignment horizontal="center" vertical="center"/>
    </xf>
    <xf numFmtId="173" fontId="10" fillId="0" borderId="11" xfId="5" applyNumberFormat="1" applyFont="1" applyBorder="1" applyAlignment="1">
      <alignment horizontal="center" vertical="center"/>
    </xf>
    <xf numFmtId="1" fontId="10" fillId="0" borderId="1" xfId="1" applyNumberFormat="1" applyFont="1" applyBorder="1" applyAlignment="1">
      <alignment horizontal="center" vertical="center"/>
    </xf>
    <xf numFmtId="173" fontId="0" fillId="0" borderId="12" xfId="5" applyNumberFormat="1" applyFont="1" applyBorder="1" applyAlignment="1">
      <alignment horizontal="center" vertical="center"/>
    </xf>
    <xf numFmtId="173" fontId="0" fillId="0" borderId="13" xfId="5" applyNumberFormat="1" applyFont="1" applyBorder="1" applyAlignment="1">
      <alignment horizontal="center" vertical="center"/>
    </xf>
    <xf numFmtId="173" fontId="0" fillId="0" borderId="11" xfId="5" applyNumberFormat="1" applyFont="1" applyBorder="1" applyAlignment="1">
      <alignment horizontal="center" vertical="center"/>
    </xf>
    <xf numFmtId="1" fontId="10" fillId="0" borderId="22" xfId="1" applyNumberFormat="1" applyFont="1" applyBorder="1" applyAlignment="1">
      <alignment horizontal="center" vertical="center"/>
    </xf>
    <xf numFmtId="1" fontId="10" fillId="0" borderId="21" xfId="1" applyNumberFormat="1" applyFont="1" applyBorder="1" applyAlignment="1">
      <alignment horizontal="center" vertical="center"/>
    </xf>
    <xf numFmtId="1" fontId="10" fillId="0" borderId="23" xfId="1" applyNumberFormat="1" applyFont="1" applyBorder="1" applyAlignment="1">
      <alignment horizontal="center" vertical="center"/>
    </xf>
    <xf numFmtId="3" fontId="10" fillId="0" borderId="12" xfId="1" applyNumberFormat="1" applyFont="1" applyBorder="1" applyAlignment="1">
      <alignment horizontal="center" vertical="center"/>
    </xf>
    <xf numFmtId="3" fontId="10" fillId="0" borderId="13" xfId="1" applyNumberFormat="1" applyFont="1" applyBorder="1" applyAlignment="1">
      <alignment horizontal="center" vertical="center"/>
    </xf>
    <xf numFmtId="3" fontId="10" fillId="0" borderId="11" xfId="1" applyNumberFormat="1" applyFont="1" applyBorder="1" applyAlignment="1">
      <alignment horizontal="center" vertical="center"/>
    </xf>
    <xf numFmtId="0" fontId="8" fillId="2" borderId="0" xfId="7" applyFont="1" applyFill="1" applyAlignment="1">
      <alignment horizontal="center" vertical="center"/>
    </xf>
    <xf numFmtId="0" fontId="8" fillId="2" borderId="14" xfId="7" applyFont="1" applyFill="1" applyBorder="1" applyAlignment="1">
      <alignment horizontal="center" vertical="center"/>
    </xf>
    <xf numFmtId="0" fontId="5" fillId="0" borderId="1" xfId="7" applyBorder="1" applyAlignment="1">
      <alignment horizontal="center" vertical="center" wrapText="1"/>
    </xf>
    <xf numFmtId="0" fontId="0" fillId="0" borderId="1" xfId="7" applyFont="1" applyBorder="1" applyAlignment="1">
      <alignment horizontal="center" vertical="center" wrapText="1"/>
    </xf>
    <xf numFmtId="1" fontId="10" fillId="0" borderId="15" xfId="1" applyNumberFormat="1" applyFont="1" applyBorder="1" applyAlignment="1">
      <alignment horizontal="center" vertical="center"/>
    </xf>
    <xf numFmtId="1" fontId="10" fillId="0" borderId="16" xfId="1" applyNumberFormat="1" applyFont="1" applyBorder="1" applyAlignment="1">
      <alignment horizontal="center" vertical="center"/>
    </xf>
    <xf numFmtId="1" fontId="10" fillId="0" borderId="17" xfId="1" applyNumberFormat="1" applyFont="1" applyBorder="1" applyAlignment="1">
      <alignment horizontal="center" vertical="center"/>
    </xf>
    <xf numFmtId="0" fontId="0" fillId="0" borderId="4" xfId="1" applyFont="1" applyBorder="1" applyAlignment="1">
      <alignment horizontal="center" vertical="center"/>
    </xf>
    <xf numFmtId="0" fontId="0" fillId="0" borderId="18" xfId="1" applyFont="1" applyBorder="1" applyAlignment="1">
      <alignment horizontal="center" vertical="center"/>
    </xf>
    <xf numFmtId="0" fontId="0" fillId="0" borderId="10" xfId="1" applyFont="1" applyBorder="1" applyAlignment="1">
      <alignment horizontal="center" vertical="center"/>
    </xf>
    <xf numFmtId="3" fontId="0" fillId="0" borderId="12" xfId="1" applyNumberFormat="1" applyFont="1" applyBorder="1" applyAlignment="1">
      <alignment horizontal="center" vertical="center"/>
    </xf>
    <xf numFmtId="3" fontId="0" fillId="0" borderId="13" xfId="1" applyNumberFormat="1" applyFont="1" applyBorder="1" applyAlignment="1">
      <alignment horizontal="center" vertical="center"/>
    </xf>
    <xf numFmtId="3" fontId="0" fillId="0" borderId="11" xfId="1" applyNumberFormat="1" applyFont="1" applyBorder="1" applyAlignment="1">
      <alignment horizontal="center" vertical="center"/>
    </xf>
  </cellXfs>
  <cellStyles count="23">
    <cellStyle name="ae" xfId="11" xr:uid="{2151C047-BC68-4D90-A6DC-297D012524D2}"/>
    <cellStyle name="Comma" xfId="5" builtinId="3"/>
    <cellStyle name="Comma 2" xfId="2" xr:uid="{0C8DF31D-8A92-4F18-BBBA-29B18FB6E5D1}"/>
    <cellStyle name="Comma 2 2" xfId="15" xr:uid="{250663B2-DD74-4F68-B7EE-16E69BCC97F1}"/>
    <cellStyle name="Comma 3" xfId="18" xr:uid="{395189EA-4C9E-49AA-A30D-4C51DF92536A}"/>
    <cellStyle name="Normal" xfId="0" builtinId="0"/>
    <cellStyle name="Normal 2" xfId="10" xr:uid="{0A0F23B9-156C-47CB-840A-02FB3D3B1C33}"/>
    <cellStyle name="Normal 2 2" xfId="21" xr:uid="{1A052B7C-6C43-447B-8AE8-A84915CD1939}"/>
    <cellStyle name="Normal 2 2 2" xfId="8" xr:uid="{51CC2EDF-96B8-43EB-872C-0AA745021B77}"/>
    <cellStyle name="Normal 3" xfId="7" xr:uid="{EBA66321-D512-41AC-8EE5-7D715FC71DC6}"/>
    <cellStyle name="Normal 3 2" xfId="20" xr:uid="{8A97CBB8-48E7-49DE-AE22-049FFBF4FFC0}"/>
    <cellStyle name="Normal 4" xfId="9" xr:uid="{79E67572-5CDF-4445-BB4D-B4A2DCC3FB71}"/>
    <cellStyle name="Normal 5" xfId="6" xr:uid="{B7333C8A-B85B-4F24-B2E1-2387FE78EAE6}"/>
    <cellStyle name="Normal 5 2" xfId="19" xr:uid="{7DDDEB72-2C44-4639-8465-1AB50D89B42C}"/>
    <cellStyle name="Normal 6" xfId="1" xr:uid="{ED38AFE2-F164-4020-AC9B-0D6F364EBA90}"/>
    <cellStyle name="Normal 6 2" xfId="14" xr:uid="{F0901C22-5683-471D-9560-A2F5CC9F988E}"/>
    <cellStyle name="Normal 7" xfId="12" xr:uid="{D4A6A6E8-A683-47A7-B249-FB37C0E9C633}"/>
    <cellStyle name="Normal 7 2" xfId="22" xr:uid="{A358317B-981D-4428-AF37-D21CA0E1431E}"/>
    <cellStyle name="Normal 8" xfId="13" xr:uid="{CAB9570F-6412-4094-914C-E92FE33A4537}"/>
    <cellStyle name="Percent" xfId="4" builtinId="5"/>
    <cellStyle name="Percent 2" xfId="3" xr:uid="{2B50ABA4-691C-4C1D-85BF-3BAC4AFA8783}"/>
    <cellStyle name="Percent 2 2" xfId="16" xr:uid="{B2420E5F-0503-4EEE-B919-88B8054EE101}"/>
    <cellStyle name="Percent 3" xfId="17" xr:uid="{C7F17846-B930-4E61-93F7-66737ACC965F}"/>
  </cellStyles>
  <dxfs count="71">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eetMetadata" Target="metadata.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8.png"/><Relationship Id="rId13" Type="http://schemas.openxmlformats.org/officeDocument/2006/relationships/image" Target="../media/image33.png"/><Relationship Id="rId18" Type="http://schemas.openxmlformats.org/officeDocument/2006/relationships/image" Target="../media/image38.png"/><Relationship Id="rId3" Type="http://schemas.openxmlformats.org/officeDocument/2006/relationships/image" Target="../media/image23.png"/><Relationship Id="rId7" Type="http://schemas.openxmlformats.org/officeDocument/2006/relationships/image" Target="../media/image27.png"/><Relationship Id="rId12" Type="http://schemas.openxmlformats.org/officeDocument/2006/relationships/image" Target="../media/image32.png"/><Relationship Id="rId17" Type="http://schemas.openxmlformats.org/officeDocument/2006/relationships/image" Target="../media/image37.png"/><Relationship Id="rId2" Type="http://schemas.openxmlformats.org/officeDocument/2006/relationships/image" Target="../media/image22.png"/><Relationship Id="rId16" Type="http://schemas.openxmlformats.org/officeDocument/2006/relationships/image" Target="../media/image36.png"/><Relationship Id="rId20" Type="http://schemas.openxmlformats.org/officeDocument/2006/relationships/image" Target="../media/image40.png"/><Relationship Id="rId1" Type="http://schemas.openxmlformats.org/officeDocument/2006/relationships/image" Target="../media/image21.png"/><Relationship Id="rId6" Type="http://schemas.openxmlformats.org/officeDocument/2006/relationships/image" Target="../media/image26.png"/><Relationship Id="rId11" Type="http://schemas.openxmlformats.org/officeDocument/2006/relationships/image" Target="../media/image31.png"/><Relationship Id="rId5" Type="http://schemas.openxmlformats.org/officeDocument/2006/relationships/image" Target="../media/image25.png"/><Relationship Id="rId15" Type="http://schemas.openxmlformats.org/officeDocument/2006/relationships/image" Target="../media/image35.png"/><Relationship Id="rId10" Type="http://schemas.openxmlformats.org/officeDocument/2006/relationships/image" Target="../media/image30.png"/><Relationship Id="rId19" Type="http://schemas.openxmlformats.org/officeDocument/2006/relationships/image" Target="../media/image39.png"/><Relationship Id="rId4" Type="http://schemas.openxmlformats.org/officeDocument/2006/relationships/image" Target="../media/image24.png"/><Relationship Id="rId9" Type="http://schemas.openxmlformats.org/officeDocument/2006/relationships/image" Target="../media/image29.png"/><Relationship Id="rId14" Type="http://schemas.openxmlformats.org/officeDocument/2006/relationships/image" Target="../media/image34.png"/></Relationships>
</file>

<file path=xl/drawings/_rels/drawing3.xml.rels><?xml version="1.0" encoding="UTF-8" standalone="yes"?>
<Relationships xmlns="http://schemas.openxmlformats.org/package/2006/relationships"><Relationship Id="rId8" Type="http://schemas.openxmlformats.org/officeDocument/2006/relationships/image" Target="../media/image48.png"/><Relationship Id="rId13" Type="http://schemas.openxmlformats.org/officeDocument/2006/relationships/image" Target="../media/image53.png"/><Relationship Id="rId18" Type="http://schemas.openxmlformats.org/officeDocument/2006/relationships/image" Target="../media/image58.png"/><Relationship Id="rId26" Type="http://schemas.openxmlformats.org/officeDocument/2006/relationships/image" Target="../media/image66.png"/><Relationship Id="rId3" Type="http://schemas.openxmlformats.org/officeDocument/2006/relationships/image" Target="../media/image43.png"/><Relationship Id="rId21" Type="http://schemas.openxmlformats.org/officeDocument/2006/relationships/image" Target="../media/image61.png"/><Relationship Id="rId7" Type="http://schemas.openxmlformats.org/officeDocument/2006/relationships/image" Target="../media/image47.png"/><Relationship Id="rId12" Type="http://schemas.openxmlformats.org/officeDocument/2006/relationships/image" Target="../media/image52.png"/><Relationship Id="rId17" Type="http://schemas.openxmlformats.org/officeDocument/2006/relationships/image" Target="../media/image57.png"/><Relationship Id="rId25" Type="http://schemas.openxmlformats.org/officeDocument/2006/relationships/image" Target="../media/image65.png"/><Relationship Id="rId2" Type="http://schemas.openxmlformats.org/officeDocument/2006/relationships/image" Target="../media/image42.png"/><Relationship Id="rId16" Type="http://schemas.openxmlformats.org/officeDocument/2006/relationships/image" Target="../media/image56.png"/><Relationship Id="rId20" Type="http://schemas.openxmlformats.org/officeDocument/2006/relationships/image" Target="../media/image60.png"/><Relationship Id="rId29" Type="http://schemas.openxmlformats.org/officeDocument/2006/relationships/image" Target="../media/image69.png"/><Relationship Id="rId1" Type="http://schemas.openxmlformats.org/officeDocument/2006/relationships/image" Target="../media/image41.png"/><Relationship Id="rId6" Type="http://schemas.openxmlformats.org/officeDocument/2006/relationships/image" Target="../media/image46.png"/><Relationship Id="rId11" Type="http://schemas.openxmlformats.org/officeDocument/2006/relationships/image" Target="../media/image51.png"/><Relationship Id="rId24" Type="http://schemas.openxmlformats.org/officeDocument/2006/relationships/image" Target="../media/image64.png"/><Relationship Id="rId5" Type="http://schemas.openxmlformats.org/officeDocument/2006/relationships/image" Target="../media/image45.png"/><Relationship Id="rId15" Type="http://schemas.openxmlformats.org/officeDocument/2006/relationships/image" Target="../media/image55.png"/><Relationship Id="rId23" Type="http://schemas.openxmlformats.org/officeDocument/2006/relationships/image" Target="../media/image63.png"/><Relationship Id="rId28" Type="http://schemas.openxmlformats.org/officeDocument/2006/relationships/image" Target="../media/image68.png"/><Relationship Id="rId10" Type="http://schemas.openxmlformats.org/officeDocument/2006/relationships/image" Target="../media/image50.png"/><Relationship Id="rId19" Type="http://schemas.openxmlformats.org/officeDocument/2006/relationships/image" Target="../media/image59.png"/><Relationship Id="rId4" Type="http://schemas.openxmlformats.org/officeDocument/2006/relationships/image" Target="../media/image44.png"/><Relationship Id="rId9" Type="http://schemas.openxmlformats.org/officeDocument/2006/relationships/image" Target="../media/image49.png"/><Relationship Id="rId14" Type="http://schemas.openxmlformats.org/officeDocument/2006/relationships/image" Target="../media/image54.png"/><Relationship Id="rId22" Type="http://schemas.openxmlformats.org/officeDocument/2006/relationships/image" Target="../media/image62.png"/><Relationship Id="rId27" Type="http://schemas.openxmlformats.org/officeDocument/2006/relationships/image" Target="../media/image67.png"/></Relationships>
</file>

<file path=xl/drawings/_rels/drawing4.xml.rels><?xml version="1.0" encoding="UTF-8" standalone="yes"?>
<Relationships xmlns="http://schemas.openxmlformats.org/package/2006/relationships"><Relationship Id="rId3" Type="http://schemas.openxmlformats.org/officeDocument/2006/relationships/image" Target="../media/image72.png"/><Relationship Id="rId7" Type="http://schemas.openxmlformats.org/officeDocument/2006/relationships/image" Target="../media/image76.png"/><Relationship Id="rId2" Type="http://schemas.openxmlformats.org/officeDocument/2006/relationships/image" Target="../media/image71.png"/><Relationship Id="rId1" Type="http://schemas.openxmlformats.org/officeDocument/2006/relationships/image" Target="../media/image70.png"/><Relationship Id="rId6" Type="http://schemas.openxmlformats.org/officeDocument/2006/relationships/image" Target="../media/image75.png"/><Relationship Id="rId5" Type="http://schemas.openxmlformats.org/officeDocument/2006/relationships/image" Target="../media/image74.png"/><Relationship Id="rId4" Type="http://schemas.openxmlformats.org/officeDocument/2006/relationships/image" Target="../media/image73.png"/></Relationships>
</file>

<file path=xl/drawings/_rels/drawing5.xml.rels><?xml version="1.0" encoding="UTF-8" standalone="yes"?>
<Relationships xmlns="http://schemas.openxmlformats.org/package/2006/relationships"><Relationship Id="rId8" Type="http://schemas.openxmlformats.org/officeDocument/2006/relationships/image" Target="../media/image84.png"/><Relationship Id="rId3" Type="http://schemas.openxmlformats.org/officeDocument/2006/relationships/image" Target="../media/image79.png"/><Relationship Id="rId7" Type="http://schemas.openxmlformats.org/officeDocument/2006/relationships/image" Target="../media/image83.png"/><Relationship Id="rId2" Type="http://schemas.openxmlformats.org/officeDocument/2006/relationships/image" Target="../media/image78.png"/><Relationship Id="rId1" Type="http://schemas.openxmlformats.org/officeDocument/2006/relationships/image" Target="../media/image77.png"/><Relationship Id="rId6" Type="http://schemas.openxmlformats.org/officeDocument/2006/relationships/image" Target="../media/image82.png"/><Relationship Id="rId5" Type="http://schemas.openxmlformats.org/officeDocument/2006/relationships/image" Target="../media/image81.png"/><Relationship Id="rId4" Type="http://schemas.openxmlformats.org/officeDocument/2006/relationships/image" Target="../media/image80.png"/></Relationships>
</file>

<file path=xl/drawings/drawing1.xml><?xml version="1.0" encoding="utf-8"?>
<xdr:wsDr xmlns:xdr="http://schemas.openxmlformats.org/drawingml/2006/spreadsheetDrawing" xmlns:a="http://schemas.openxmlformats.org/drawingml/2006/main">
  <xdr:twoCellAnchor editAs="oneCell">
    <xdr:from>
      <xdr:col>0</xdr:col>
      <xdr:colOff>19049</xdr:colOff>
      <xdr:row>2</xdr:row>
      <xdr:rowOff>50800</xdr:rowOff>
    </xdr:from>
    <xdr:to>
      <xdr:col>3</xdr:col>
      <xdr:colOff>915049</xdr:colOff>
      <xdr:row>15</xdr:row>
      <xdr:rowOff>171450</xdr:rowOff>
    </xdr:to>
    <xdr:pic>
      <xdr:nvPicPr>
        <xdr:cNvPr id="2" name="Picture 1">
          <a:extLst>
            <a:ext uri="{FF2B5EF4-FFF2-40B4-BE49-F238E27FC236}">
              <a16:creationId xmlns:a16="http://schemas.microsoft.com/office/drawing/2014/main" id="{D0DAC65B-30F0-4E53-9571-761B9F5589B3}"/>
            </a:ext>
          </a:extLst>
        </xdr:cNvPr>
        <xdr:cNvPicPr>
          <a:picLocks noChangeAspect="1"/>
        </xdr:cNvPicPr>
      </xdr:nvPicPr>
      <xdr:blipFill>
        <a:blip xmlns:r="http://schemas.openxmlformats.org/officeDocument/2006/relationships" r:embed="rId1"/>
        <a:stretch>
          <a:fillRect/>
        </a:stretch>
      </xdr:blipFill>
      <xdr:spPr>
        <a:xfrm>
          <a:off x="19049" y="850900"/>
          <a:ext cx="4344050" cy="2762250"/>
        </a:xfrm>
        <a:prstGeom prst="rect">
          <a:avLst/>
        </a:prstGeom>
      </xdr:spPr>
    </xdr:pic>
    <xdr:clientData/>
  </xdr:twoCellAnchor>
  <xdr:twoCellAnchor editAs="oneCell">
    <xdr:from>
      <xdr:col>4</xdr:col>
      <xdr:colOff>1784350</xdr:colOff>
      <xdr:row>2</xdr:row>
      <xdr:rowOff>50801</xdr:rowOff>
    </xdr:from>
    <xdr:to>
      <xdr:col>9</xdr:col>
      <xdr:colOff>0</xdr:colOff>
      <xdr:row>15</xdr:row>
      <xdr:rowOff>139701</xdr:rowOff>
    </xdr:to>
    <xdr:pic>
      <xdr:nvPicPr>
        <xdr:cNvPr id="3" name="Picture 2">
          <a:extLst>
            <a:ext uri="{FF2B5EF4-FFF2-40B4-BE49-F238E27FC236}">
              <a16:creationId xmlns:a16="http://schemas.microsoft.com/office/drawing/2014/main" id="{56E2178D-5050-A6BB-32E0-611965AB5E95}"/>
            </a:ext>
          </a:extLst>
        </xdr:cNvPr>
        <xdr:cNvPicPr>
          <a:picLocks noChangeAspect="1"/>
        </xdr:cNvPicPr>
      </xdr:nvPicPr>
      <xdr:blipFill>
        <a:blip xmlns:r="http://schemas.openxmlformats.org/officeDocument/2006/relationships" r:embed="rId2"/>
        <a:stretch>
          <a:fillRect/>
        </a:stretch>
      </xdr:blipFill>
      <xdr:spPr>
        <a:xfrm>
          <a:off x="6235700" y="850901"/>
          <a:ext cx="4044950" cy="2730500"/>
        </a:xfrm>
        <a:prstGeom prst="rect">
          <a:avLst/>
        </a:prstGeom>
      </xdr:spPr>
    </xdr:pic>
    <xdr:clientData/>
  </xdr:twoCellAnchor>
  <xdr:twoCellAnchor editAs="oneCell">
    <xdr:from>
      <xdr:col>0</xdr:col>
      <xdr:colOff>12700</xdr:colOff>
      <xdr:row>18</xdr:row>
      <xdr:rowOff>25400</xdr:rowOff>
    </xdr:from>
    <xdr:to>
      <xdr:col>4</xdr:col>
      <xdr:colOff>6350</xdr:colOff>
      <xdr:row>31</xdr:row>
      <xdr:rowOff>126833</xdr:rowOff>
    </xdr:to>
    <xdr:pic>
      <xdr:nvPicPr>
        <xdr:cNvPr id="4" name="Picture 3">
          <a:extLst>
            <a:ext uri="{FF2B5EF4-FFF2-40B4-BE49-F238E27FC236}">
              <a16:creationId xmlns:a16="http://schemas.microsoft.com/office/drawing/2014/main" id="{A311BD9B-162A-31D0-0E57-347F2A9A887B}"/>
            </a:ext>
          </a:extLst>
        </xdr:cNvPr>
        <xdr:cNvPicPr>
          <a:picLocks noChangeAspect="1"/>
        </xdr:cNvPicPr>
      </xdr:nvPicPr>
      <xdr:blipFill>
        <a:blip xmlns:r="http://schemas.openxmlformats.org/officeDocument/2006/relationships" r:embed="rId3"/>
        <a:stretch>
          <a:fillRect/>
        </a:stretch>
      </xdr:blipFill>
      <xdr:spPr>
        <a:xfrm>
          <a:off x="12700" y="4400550"/>
          <a:ext cx="4445000" cy="2743033"/>
        </a:xfrm>
        <a:prstGeom prst="rect">
          <a:avLst/>
        </a:prstGeom>
      </xdr:spPr>
    </xdr:pic>
    <xdr:clientData/>
  </xdr:twoCellAnchor>
  <xdr:twoCellAnchor editAs="oneCell">
    <xdr:from>
      <xdr:col>5</xdr:col>
      <xdr:colOff>12700</xdr:colOff>
      <xdr:row>18</xdr:row>
      <xdr:rowOff>63500</xdr:rowOff>
    </xdr:from>
    <xdr:to>
      <xdr:col>9</xdr:col>
      <xdr:colOff>686042</xdr:colOff>
      <xdr:row>31</xdr:row>
      <xdr:rowOff>412904</xdr:rowOff>
    </xdr:to>
    <xdr:pic>
      <xdr:nvPicPr>
        <xdr:cNvPr id="5" name="Picture 4">
          <a:extLst>
            <a:ext uri="{FF2B5EF4-FFF2-40B4-BE49-F238E27FC236}">
              <a16:creationId xmlns:a16="http://schemas.microsoft.com/office/drawing/2014/main" id="{99D1930F-2BE7-427D-1380-90188071D646}"/>
            </a:ext>
          </a:extLst>
        </xdr:cNvPr>
        <xdr:cNvPicPr>
          <a:picLocks noChangeAspect="1"/>
        </xdr:cNvPicPr>
      </xdr:nvPicPr>
      <xdr:blipFill>
        <a:blip xmlns:r="http://schemas.openxmlformats.org/officeDocument/2006/relationships" r:embed="rId4"/>
        <a:stretch>
          <a:fillRect/>
        </a:stretch>
      </xdr:blipFill>
      <xdr:spPr>
        <a:xfrm>
          <a:off x="6292850" y="4438650"/>
          <a:ext cx="4711942" cy="2991004"/>
        </a:xfrm>
        <a:prstGeom prst="rect">
          <a:avLst/>
        </a:prstGeom>
      </xdr:spPr>
    </xdr:pic>
    <xdr:clientData/>
  </xdr:twoCellAnchor>
  <xdr:twoCellAnchor editAs="oneCell">
    <xdr:from>
      <xdr:col>0</xdr:col>
      <xdr:colOff>38100</xdr:colOff>
      <xdr:row>34</xdr:row>
      <xdr:rowOff>63500</xdr:rowOff>
    </xdr:from>
    <xdr:to>
      <xdr:col>4</xdr:col>
      <xdr:colOff>393947</xdr:colOff>
      <xdr:row>49</xdr:row>
      <xdr:rowOff>139861</xdr:rowOff>
    </xdr:to>
    <xdr:pic>
      <xdr:nvPicPr>
        <xdr:cNvPr id="6" name="Picture 5">
          <a:extLst>
            <a:ext uri="{FF2B5EF4-FFF2-40B4-BE49-F238E27FC236}">
              <a16:creationId xmlns:a16="http://schemas.microsoft.com/office/drawing/2014/main" id="{231D02AE-E06E-AF03-C6DB-08C8A93E5F51}"/>
            </a:ext>
          </a:extLst>
        </xdr:cNvPr>
        <xdr:cNvPicPr>
          <a:picLocks noChangeAspect="1"/>
        </xdr:cNvPicPr>
      </xdr:nvPicPr>
      <xdr:blipFill>
        <a:blip xmlns:r="http://schemas.openxmlformats.org/officeDocument/2006/relationships" r:embed="rId5"/>
        <a:stretch>
          <a:fillRect/>
        </a:stretch>
      </xdr:blipFill>
      <xdr:spPr>
        <a:xfrm>
          <a:off x="38100" y="8064500"/>
          <a:ext cx="4807197" cy="3124361"/>
        </a:xfrm>
        <a:prstGeom prst="rect">
          <a:avLst/>
        </a:prstGeom>
      </xdr:spPr>
    </xdr:pic>
    <xdr:clientData/>
  </xdr:twoCellAnchor>
  <xdr:twoCellAnchor editAs="oneCell">
    <xdr:from>
      <xdr:col>4</xdr:col>
      <xdr:colOff>1822450</xdr:colOff>
      <xdr:row>34</xdr:row>
      <xdr:rowOff>146050</xdr:rowOff>
    </xdr:from>
    <xdr:to>
      <xdr:col>9</xdr:col>
      <xdr:colOff>705094</xdr:colOff>
      <xdr:row>50</xdr:row>
      <xdr:rowOff>82714</xdr:rowOff>
    </xdr:to>
    <xdr:pic>
      <xdr:nvPicPr>
        <xdr:cNvPr id="7" name="Picture 6">
          <a:extLst>
            <a:ext uri="{FF2B5EF4-FFF2-40B4-BE49-F238E27FC236}">
              <a16:creationId xmlns:a16="http://schemas.microsoft.com/office/drawing/2014/main" id="{BC1465E3-EB72-60B5-3092-C9D377AEF97A}"/>
            </a:ext>
          </a:extLst>
        </xdr:cNvPr>
        <xdr:cNvPicPr>
          <a:picLocks noChangeAspect="1"/>
        </xdr:cNvPicPr>
      </xdr:nvPicPr>
      <xdr:blipFill>
        <a:blip xmlns:r="http://schemas.openxmlformats.org/officeDocument/2006/relationships" r:embed="rId6"/>
        <a:stretch>
          <a:fillRect/>
        </a:stretch>
      </xdr:blipFill>
      <xdr:spPr>
        <a:xfrm>
          <a:off x="6273800" y="8445500"/>
          <a:ext cx="4750044" cy="3187864"/>
        </a:xfrm>
        <a:prstGeom prst="rect">
          <a:avLst/>
        </a:prstGeom>
      </xdr:spPr>
    </xdr:pic>
    <xdr:clientData/>
  </xdr:twoCellAnchor>
  <xdr:twoCellAnchor editAs="oneCell">
    <xdr:from>
      <xdr:col>5</xdr:col>
      <xdr:colOff>6312</xdr:colOff>
      <xdr:row>52</xdr:row>
      <xdr:rowOff>25399</xdr:rowOff>
    </xdr:from>
    <xdr:to>
      <xdr:col>9</xdr:col>
      <xdr:colOff>19050</xdr:colOff>
      <xdr:row>65</xdr:row>
      <xdr:rowOff>102530</xdr:rowOff>
    </xdr:to>
    <xdr:pic>
      <xdr:nvPicPr>
        <xdr:cNvPr id="8" name="Picture 7">
          <a:extLst>
            <a:ext uri="{FF2B5EF4-FFF2-40B4-BE49-F238E27FC236}">
              <a16:creationId xmlns:a16="http://schemas.microsoft.com/office/drawing/2014/main" id="{033B6A81-FEA1-37CD-8534-2A8D1D3D96C4}"/>
            </a:ext>
          </a:extLst>
        </xdr:cNvPr>
        <xdr:cNvPicPr>
          <a:picLocks noChangeAspect="1"/>
        </xdr:cNvPicPr>
      </xdr:nvPicPr>
      <xdr:blipFill>
        <a:blip xmlns:r="http://schemas.openxmlformats.org/officeDocument/2006/relationships" r:embed="rId7"/>
        <a:stretch>
          <a:fillRect/>
        </a:stretch>
      </xdr:blipFill>
      <xdr:spPr>
        <a:xfrm>
          <a:off x="6286462" y="12426949"/>
          <a:ext cx="4051338" cy="2718731"/>
        </a:xfrm>
        <a:prstGeom prst="rect">
          <a:avLst/>
        </a:prstGeom>
      </xdr:spPr>
    </xdr:pic>
    <xdr:clientData/>
  </xdr:twoCellAnchor>
  <xdr:twoCellAnchor editAs="oneCell">
    <xdr:from>
      <xdr:col>0</xdr:col>
      <xdr:colOff>88900</xdr:colOff>
      <xdr:row>52</xdr:row>
      <xdr:rowOff>63500</xdr:rowOff>
    </xdr:from>
    <xdr:to>
      <xdr:col>4</xdr:col>
      <xdr:colOff>107950</xdr:colOff>
      <xdr:row>65</xdr:row>
      <xdr:rowOff>433788</xdr:rowOff>
    </xdr:to>
    <xdr:pic>
      <xdr:nvPicPr>
        <xdr:cNvPr id="9" name="Picture 8">
          <a:extLst>
            <a:ext uri="{FF2B5EF4-FFF2-40B4-BE49-F238E27FC236}">
              <a16:creationId xmlns:a16="http://schemas.microsoft.com/office/drawing/2014/main" id="{CA7A5A64-12F3-C503-0DD5-A7450D2CAA14}"/>
            </a:ext>
          </a:extLst>
        </xdr:cNvPr>
        <xdr:cNvPicPr>
          <a:picLocks noChangeAspect="1"/>
        </xdr:cNvPicPr>
      </xdr:nvPicPr>
      <xdr:blipFill>
        <a:blip xmlns:r="http://schemas.openxmlformats.org/officeDocument/2006/relationships" r:embed="rId8"/>
        <a:stretch>
          <a:fillRect/>
        </a:stretch>
      </xdr:blipFill>
      <xdr:spPr>
        <a:xfrm>
          <a:off x="88900" y="12465050"/>
          <a:ext cx="4470400" cy="3011888"/>
        </a:xfrm>
        <a:prstGeom prst="rect">
          <a:avLst/>
        </a:prstGeom>
      </xdr:spPr>
    </xdr:pic>
    <xdr:clientData/>
  </xdr:twoCellAnchor>
  <xdr:twoCellAnchor editAs="oneCell">
    <xdr:from>
      <xdr:col>0</xdr:col>
      <xdr:colOff>107950</xdr:colOff>
      <xdr:row>68</xdr:row>
      <xdr:rowOff>38100</xdr:rowOff>
    </xdr:from>
    <xdr:to>
      <xdr:col>3</xdr:col>
      <xdr:colOff>800100</xdr:colOff>
      <xdr:row>81</xdr:row>
      <xdr:rowOff>167629</xdr:rowOff>
    </xdr:to>
    <xdr:pic>
      <xdr:nvPicPr>
        <xdr:cNvPr id="10" name="Picture 9">
          <a:extLst>
            <a:ext uri="{FF2B5EF4-FFF2-40B4-BE49-F238E27FC236}">
              <a16:creationId xmlns:a16="http://schemas.microsoft.com/office/drawing/2014/main" id="{1137DE47-67D8-FA29-C772-AF0A955974AD}"/>
            </a:ext>
          </a:extLst>
        </xdr:cNvPr>
        <xdr:cNvPicPr>
          <a:picLocks noChangeAspect="1"/>
        </xdr:cNvPicPr>
      </xdr:nvPicPr>
      <xdr:blipFill>
        <a:blip xmlns:r="http://schemas.openxmlformats.org/officeDocument/2006/relationships" r:embed="rId9"/>
        <a:stretch>
          <a:fillRect/>
        </a:stretch>
      </xdr:blipFill>
      <xdr:spPr>
        <a:xfrm>
          <a:off x="107950" y="16338550"/>
          <a:ext cx="4140200" cy="2771129"/>
        </a:xfrm>
        <a:prstGeom prst="rect">
          <a:avLst/>
        </a:prstGeom>
      </xdr:spPr>
    </xdr:pic>
    <xdr:clientData/>
  </xdr:twoCellAnchor>
  <xdr:twoCellAnchor editAs="oneCell">
    <xdr:from>
      <xdr:col>5</xdr:col>
      <xdr:colOff>25400</xdr:colOff>
      <xdr:row>68</xdr:row>
      <xdr:rowOff>18472</xdr:rowOff>
    </xdr:from>
    <xdr:to>
      <xdr:col>9</xdr:col>
      <xdr:colOff>546344</xdr:colOff>
      <xdr:row>82</xdr:row>
      <xdr:rowOff>197015</xdr:rowOff>
    </xdr:to>
    <xdr:pic>
      <xdr:nvPicPr>
        <xdr:cNvPr id="18" name="Picture 10">
          <a:extLst>
            <a:ext uri="{FF2B5EF4-FFF2-40B4-BE49-F238E27FC236}">
              <a16:creationId xmlns:a16="http://schemas.microsoft.com/office/drawing/2014/main" id="{11C3AEA4-C292-3200-ED00-741C9D6889B3}"/>
            </a:ext>
          </a:extLst>
        </xdr:cNvPr>
        <xdr:cNvPicPr>
          <a:picLocks noChangeAspect="1"/>
        </xdr:cNvPicPr>
      </xdr:nvPicPr>
      <xdr:blipFill>
        <a:blip xmlns:r="http://schemas.openxmlformats.org/officeDocument/2006/relationships" r:embed="rId10"/>
        <a:stretch>
          <a:fillRect/>
        </a:stretch>
      </xdr:blipFill>
      <xdr:spPr>
        <a:xfrm>
          <a:off x="6305550" y="16318922"/>
          <a:ext cx="4369044" cy="2978893"/>
        </a:xfrm>
        <a:prstGeom prst="rect">
          <a:avLst/>
        </a:prstGeom>
      </xdr:spPr>
    </xdr:pic>
    <xdr:clientData/>
  </xdr:twoCellAnchor>
  <xdr:twoCellAnchor editAs="oneCell">
    <xdr:from>
      <xdr:col>5</xdr:col>
      <xdr:colOff>12701</xdr:colOff>
      <xdr:row>85</xdr:row>
      <xdr:rowOff>57150</xdr:rowOff>
    </xdr:from>
    <xdr:to>
      <xdr:col>9</xdr:col>
      <xdr:colOff>138215</xdr:colOff>
      <xdr:row>98</xdr:row>
      <xdr:rowOff>171615</xdr:rowOff>
    </xdr:to>
    <xdr:pic>
      <xdr:nvPicPr>
        <xdr:cNvPr id="12" name="Picture 11">
          <a:extLst>
            <a:ext uri="{FF2B5EF4-FFF2-40B4-BE49-F238E27FC236}">
              <a16:creationId xmlns:a16="http://schemas.microsoft.com/office/drawing/2014/main" id="{A179619F-F3C7-BAD5-77F7-782E80A3A216}"/>
            </a:ext>
          </a:extLst>
        </xdr:cNvPr>
        <xdr:cNvPicPr>
          <a:picLocks noChangeAspect="1"/>
        </xdr:cNvPicPr>
      </xdr:nvPicPr>
      <xdr:blipFill>
        <a:blip xmlns:r="http://schemas.openxmlformats.org/officeDocument/2006/relationships" r:embed="rId11"/>
        <a:stretch>
          <a:fillRect/>
        </a:stretch>
      </xdr:blipFill>
      <xdr:spPr>
        <a:xfrm>
          <a:off x="6292851" y="20193000"/>
          <a:ext cx="4164114" cy="2756065"/>
        </a:xfrm>
        <a:prstGeom prst="rect">
          <a:avLst/>
        </a:prstGeom>
      </xdr:spPr>
    </xdr:pic>
    <xdr:clientData/>
  </xdr:twoCellAnchor>
  <xdr:twoCellAnchor editAs="oneCell">
    <xdr:from>
      <xdr:col>0</xdr:col>
      <xdr:colOff>0</xdr:colOff>
      <xdr:row>85</xdr:row>
      <xdr:rowOff>57151</xdr:rowOff>
    </xdr:from>
    <xdr:to>
      <xdr:col>4</xdr:col>
      <xdr:colOff>12700</xdr:colOff>
      <xdr:row>99</xdr:row>
      <xdr:rowOff>133445</xdr:rowOff>
    </xdr:to>
    <xdr:pic>
      <xdr:nvPicPr>
        <xdr:cNvPr id="19" name="Picture 12">
          <a:extLst>
            <a:ext uri="{FF2B5EF4-FFF2-40B4-BE49-F238E27FC236}">
              <a16:creationId xmlns:a16="http://schemas.microsoft.com/office/drawing/2014/main" id="{29169AF3-FE19-178A-727F-4821F26BDB25}"/>
            </a:ext>
          </a:extLst>
        </xdr:cNvPr>
        <xdr:cNvPicPr>
          <a:picLocks noChangeAspect="1"/>
        </xdr:cNvPicPr>
      </xdr:nvPicPr>
      <xdr:blipFill>
        <a:blip xmlns:r="http://schemas.openxmlformats.org/officeDocument/2006/relationships" r:embed="rId12"/>
        <a:stretch>
          <a:fillRect/>
        </a:stretch>
      </xdr:blipFill>
      <xdr:spPr>
        <a:xfrm>
          <a:off x="0" y="20193001"/>
          <a:ext cx="4260850" cy="2876644"/>
        </a:xfrm>
        <a:prstGeom prst="rect">
          <a:avLst/>
        </a:prstGeom>
      </xdr:spPr>
    </xdr:pic>
    <xdr:clientData/>
  </xdr:twoCellAnchor>
  <xdr:twoCellAnchor editAs="oneCell">
    <xdr:from>
      <xdr:col>0</xdr:col>
      <xdr:colOff>12700</xdr:colOff>
      <xdr:row>102</xdr:row>
      <xdr:rowOff>31750</xdr:rowOff>
    </xdr:from>
    <xdr:to>
      <xdr:col>4</xdr:col>
      <xdr:colOff>546346</xdr:colOff>
      <xdr:row>117</xdr:row>
      <xdr:rowOff>181137</xdr:rowOff>
    </xdr:to>
    <xdr:pic>
      <xdr:nvPicPr>
        <xdr:cNvPr id="21" name="Picture 14">
          <a:extLst>
            <a:ext uri="{FF2B5EF4-FFF2-40B4-BE49-F238E27FC236}">
              <a16:creationId xmlns:a16="http://schemas.microsoft.com/office/drawing/2014/main" id="{93F330C6-D2E0-F6B1-2333-D5D41212CA59}"/>
            </a:ext>
          </a:extLst>
        </xdr:cNvPr>
        <xdr:cNvPicPr>
          <a:picLocks noChangeAspect="1"/>
        </xdr:cNvPicPr>
      </xdr:nvPicPr>
      <xdr:blipFill>
        <a:blip xmlns:r="http://schemas.openxmlformats.org/officeDocument/2006/relationships" r:embed="rId13"/>
        <a:stretch>
          <a:fillRect/>
        </a:stretch>
      </xdr:blipFill>
      <xdr:spPr>
        <a:xfrm>
          <a:off x="12700" y="24009350"/>
          <a:ext cx="4781796" cy="3149762"/>
        </a:xfrm>
        <a:prstGeom prst="rect">
          <a:avLst/>
        </a:prstGeom>
      </xdr:spPr>
    </xdr:pic>
    <xdr:clientData/>
  </xdr:twoCellAnchor>
  <xdr:twoCellAnchor editAs="oneCell">
    <xdr:from>
      <xdr:col>4</xdr:col>
      <xdr:colOff>1818337</xdr:colOff>
      <xdr:row>102</xdr:row>
      <xdr:rowOff>44450</xdr:rowOff>
    </xdr:from>
    <xdr:to>
      <xdr:col>9</xdr:col>
      <xdr:colOff>816222</xdr:colOff>
      <xdr:row>117</xdr:row>
      <xdr:rowOff>174791</xdr:rowOff>
    </xdr:to>
    <xdr:pic>
      <xdr:nvPicPr>
        <xdr:cNvPr id="25" name="Picture 15">
          <a:extLst>
            <a:ext uri="{FF2B5EF4-FFF2-40B4-BE49-F238E27FC236}">
              <a16:creationId xmlns:a16="http://schemas.microsoft.com/office/drawing/2014/main" id="{28087361-D9F9-0C98-FDF0-1861B8196C0B}"/>
            </a:ext>
          </a:extLst>
        </xdr:cNvPr>
        <xdr:cNvPicPr>
          <a:picLocks noChangeAspect="1"/>
        </xdr:cNvPicPr>
      </xdr:nvPicPr>
      <xdr:blipFill>
        <a:blip xmlns:r="http://schemas.openxmlformats.org/officeDocument/2006/relationships" r:embed="rId14"/>
        <a:stretch>
          <a:fillRect/>
        </a:stretch>
      </xdr:blipFill>
      <xdr:spPr>
        <a:xfrm>
          <a:off x="6269687" y="24022050"/>
          <a:ext cx="4665260" cy="3130716"/>
        </a:xfrm>
        <a:prstGeom prst="rect">
          <a:avLst/>
        </a:prstGeom>
      </xdr:spPr>
    </xdr:pic>
    <xdr:clientData/>
  </xdr:twoCellAnchor>
  <xdr:twoCellAnchor editAs="oneCell">
    <xdr:from>
      <xdr:col>0</xdr:col>
      <xdr:colOff>0</xdr:colOff>
      <xdr:row>121</xdr:row>
      <xdr:rowOff>24976</xdr:rowOff>
    </xdr:from>
    <xdr:to>
      <xdr:col>4</xdr:col>
      <xdr:colOff>165100</xdr:colOff>
      <xdr:row>136</xdr:row>
      <xdr:rowOff>12863</xdr:rowOff>
    </xdr:to>
    <xdr:pic>
      <xdr:nvPicPr>
        <xdr:cNvPr id="27" name="Picture 16">
          <a:extLst>
            <a:ext uri="{FF2B5EF4-FFF2-40B4-BE49-F238E27FC236}">
              <a16:creationId xmlns:a16="http://schemas.microsoft.com/office/drawing/2014/main" id="{4180A6BA-62E0-A0FD-284A-11AF5706966B}"/>
            </a:ext>
          </a:extLst>
        </xdr:cNvPr>
        <xdr:cNvPicPr>
          <a:picLocks noChangeAspect="1"/>
        </xdr:cNvPicPr>
      </xdr:nvPicPr>
      <xdr:blipFill>
        <a:blip xmlns:r="http://schemas.openxmlformats.org/officeDocument/2006/relationships" r:embed="rId15"/>
        <a:stretch>
          <a:fillRect/>
        </a:stretch>
      </xdr:blipFill>
      <xdr:spPr>
        <a:xfrm>
          <a:off x="0" y="28295176"/>
          <a:ext cx="4616450" cy="3035887"/>
        </a:xfrm>
        <a:prstGeom prst="rect">
          <a:avLst/>
        </a:prstGeom>
      </xdr:spPr>
    </xdr:pic>
    <xdr:clientData/>
  </xdr:twoCellAnchor>
  <xdr:twoCellAnchor editAs="oneCell">
    <xdr:from>
      <xdr:col>5</xdr:col>
      <xdr:colOff>12700</xdr:colOff>
      <xdr:row>120</xdr:row>
      <xdr:rowOff>157146</xdr:rowOff>
    </xdr:from>
    <xdr:to>
      <xdr:col>9</xdr:col>
      <xdr:colOff>616197</xdr:colOff>
      <xdr:row>135</xdr:row>
      <xdr:rowOff>162090</xdr:rowOff>
    </xdr:to>
    <xdr:pic>
      <xdr:nvPicPr>
        <xdr:cNvPr id="30" name="Picture 17">
          <a:extLst>
            <a:ext uri="{FF2B5EF4-FFF2-40B4-BE49-F238E27FC236}">
              <a16:creationId xmlns:a16="http://schemas.microsoft.com/office/drawing/2014/main" id="{906403A8-6AAF-29ED-EA21-2B34F9AB19CE}"/>
            </a:ext>
          </a:extLst>
        </xdr:cNvPr>
        <xdr:cNvPicPr>
          <a:picLocks noChangeAspect="1"/>
        </xdr:cNvPicPr>
      </xdr:nvPicPr>
      <xdr:blipFill>
        <a:blip xmlns:r="http://schemas.openxmlformats.org/officeDocument/2006/relationships" r:embed="rId16"/>
        <a:stretch>
          <a:fillRect/>
        </a:stretch>
      </xdr:blipFill>
      <xdr:spPr>
        <a:xfrm>
          <a:off x="6292850" y="28224146"/>
          <a:ext cx="4642097" cy="3052944"/>
        </a:xfrm>
        <a:prstGeom prst="rect">
          <a:avLst/>
        </a:prstGeom>
      </xdr:spPr>
    </xdr:pic>
    <xdr:clientData/>
  </xdr:twoCellAnchor>
  <xdr:twoCellAnchor editAs="oneCell">
    <xdr:from>
      <xdr:col>0</xdr:col>
      <xdr:colOff>50800</xdr:colOff>
      <xdr:row>138</xdr:row>
      <xdr:rowOff>19050</xdr:rowOff>
    </xdr:from>
    <xdr:to>
      <xdr:col>4</xdr:col>
      <xdr:colOff>158750</xdr:colOff>
      <xdr:row>152</xdr:row>
      <xdr:rowOff>151463</xdr:rowOff>
    </xdr:to>
    <xdr:pic>
      <xdr:nvPicPr>
        <xdr:cNvPr id="34" name="Picture 18">
          <a:extLst>
            <a:ext uri="{FF2B5EF4-FFF2-40B4-BE49-F238E27FC236}">
              <a16:creationId xmlns:a16="http://schemas.microsoft.com/office/drawing/2014/main" id="{D1058CDE-C52D-7BED-929D-FCDFEBE9F66D}"/>
            </a:ext>
          </a:extLst>
        </xdr:cNvPr>
        <xdr:cNvPicPr>
          <a:picLocks noChangeAspect="1"/>
        </xdr:cNvPicPr>
      </xdr:nvPicPr>
      <xdr:blipFill>
        <a:blip xmlns:r="http://schemas.openxmlformats.org/officeDocument/2006/relationships" r:embed="rId17"/>
        <a:stretch>
          <a:fillRect/>
        </a:stretch>
      </xdr:blipFill>
      <xdr:spPr>
        <a:xfrm>
          <a:off x="50800" y="32175450"/>
          <a:ext cx="4356100" cy="2932763"/>
        </a:xfrm>
        <a:prstGeom prst="rect">
          <a:avLst/>
        </a:prstGeom>
      </xdr:spPr>
    </xdr:pic>
    <xdr:clientData/>
  </xdr:twoCellAnchor>
  <xdr:twoCellAnchor editAs="oneCell">
    <xdr:from>
      <xdr:col>5</xdr:col>
      <xdr:colOff>50801</xdr:colOff>
      <xdr:row>138</xdr:row>
      <xdr:rowOff>90279</xdr:rowOff>
    </xdr:from>
    <xdr:to>
      <xdr:col>9</xdr:col>
      <xdr:colOff>444303</xdr:colOff>
      <xdr:row>152</xdr:row>
      <xdr:rowOff>114301</xdr:rowOff>
    </xdr:to>
    <xdr:pic>
      <xdr:nvPicPr>
        <xdr:cNvPr id="37" name="Picture 19">
          <a:extLst>
            <a:ext uri="{FF2B5EF4-FFF2-40B4-BE49-F238E27FC236}">
              <a16:creationId xmlns:a16="http://schemas.microsoft.com/office/drawing/2014/main" id="{141B5BFA-D17B-B5C7-4844-59EF3195BC9A}"/>
            </a:ext>
          </a:extLst>
        </xdr:cNvPr>
        <xdr:cNvPicPr>
          <a:picLocks noChangeAspect="1"/>
        </xdr:cNvPicPr>
      </xdr:nvPicPr>
      <xdr:blipFill>
        <a:blip xmlns:r="http://schemas.openxmlformats.org/officeDocument/2006/relationships" r:embed="rId18"/>
        <a:stretch>
          <a:fillRect/>
        </a:stretch>
      </xdr:blipFill>
      <xdr:spPr>
        <a:xfrm>
          <a:off x="6330951" y="32246679"/>
          <a:ext cx="4432102" cy="2868822"/>
        </a:xfrm>
        <a:prstGeom prst="rect">
          <a:avLst/>
        </a:prstGeom>
      </xdr:spPr>
    </xdr:pic>
    <xdr:clientData/>
  </xdr:twoCellAnchor>
  <xdr:twoCellAnchor editAs="oneCell">
    <xdr:from>
      <xdr:col>0</xdr:col>
      <xdr:colOff>82549</xdr:colOff>
      <xdr:row>155</xdr:row>
      <xdr:rowOff>25400</xdr:rowOff>
    </xdr:from>
    <xdr:to>
      <xdr:col>3</xdr:col>
      <xdr:colOff>923421</xdr:colOff>
      <xdr:row>168</xdr:row>
      <xdr:rowOff>161925</xdr:rowOff>
    </xdr:to>
    <xdr:pic>
      <xdr:nvPicPr>
        <xdr:cNvPr id="46" name="Picture 20">
          <a:extLst>
            <a:ext uri="{FF2B5EF4-FFF2-40B4-BE49-F238E27FC236}">
              <a16:creationId xmlns:a16="http://schemas.microsoft.com/office/drawing/2014/main" id="{8922B248-C5A1-E0B6-7985-57650C97C2EF}"/>
            </a:ext>
          </a:extLst>
        </xdr:cNvPr>
        <xdr:cNvPicPr>
          <a:picLocks noChangeAspect="1"/>
        </xdr:cNvPicPr>
      </xdr:nvPicPr>
      <xdr:blipFill>
        <a:blip xmlns:r="http://schemas.openxmlformats.org/officeDocument/2006/relationships" r:embed="rId19"/>
        <a:stretch>
          <a:fillRect/>
        </a:stretch>
      </xdr:blipFill>
      <xdr:spPr>
        <a:xfrm>
          <a:off x="82549" y="36106100"/>
          <a:ext cx="4126997" cy="2736850"/>
        </a:xfrm>
        <a:prstGeom prst="rect">
          <a:avLst/>
        </a:prstGeom>
      </xdr:spPr>
    </xdr:pic>
    <xdr:clientData/>
  </xdr:twoCellAnchor>
  <xdr:twoCellAnchor editAs="oneCell">
    <xdr:from>
      <xdr:col>5</xdr:col>
      <xdr:colOff>44450</xdr:colOff>
      <xdr:row>155</xdr:row>
      <xdr:rowOff>9239</xdr:rowOff>
    </xdr:from>
    <xdr:to>
      <xdr:col>9</xdr:col>
      <xdr:colOff>412997</xdr:colOff>
      <xdr:row>169</xdr:row>
      <xdr:rowOff>25565</xdr:rowOff>
    </xdr:to>
    <xdr:pic>
      <xdr:nvPicPr>
        <xdr:cNvPr id="45" name="Picture 21">
          <a:extLst>
            <a:ext uri="{FF2B5EF4-FFF2-40B4-BE49-F238E27FC236}">
              <a16:creationId xmlns:a16="http://schemas.microsoft.com/office/drawing/2014/main" id="{B70E2BE9-47E0-12DA-AFFB-650EB065B24D}"/>
            </a:ext>
          </a:extLst>
        </xdr:cNvPr>
        <xdr:cNvPicPr>
          <a:picLocks noChangeAspect="1"/>
        </xdr:cNvPicPr>
      </xdr:nvPicPr>
      <xdr:blipFill>
        <a:blip xmlns:r="http://schemas.openxmlformats.org/officeDocument/2006/relationships" r:embed="rId20"/>
        <a:stretch>
          <a:fillRect/>
        </a:stretch>
      </xdr:blipFill>
      <xdr:spPr>
        <a:xfrm>
          <a:off x="6324600" y="36089939"/>
          <a:ext cx="4216647" cy="28166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12700</xdr:colOff>
      <xdr:row>20</xdr:row>
      <xdr:rowOff>95250</xdr:rowOff>
    </xdr:from>
    <xdr:to>
      <xdr:col>2</xdr:col>
      <xdr:colOff>247650</xdr:colOff>
      <xdr:row>33</xdr:row>
      <xdr:rowOff>129429</xdr:rowOff>
    </xdr:to>
    <xdr:pic>
      <xdr:nvPicPr>
        <xdr:cNvPr id="99" name="Picture 2">
          <a:extLst>
            <a:ext uri="{FF2B5EF4-FFF2-40B4-BE49-F238E27FC236}">
              <a16:creationId xmlns:a16="http://schemas.microsoft.com/office/drawing/2014/main" id="{EE6F837D-F016-30EC-98F2-45235E1930E2}"/>
            </a:ext>
          </a:extLst>
        </xdr:cNvPr>
        <xdr:cNvPicPr>
          <a:picLocks noChangeAspect="1"/>
        </xdr:cNvPicPr>
      </xdr:nvPicPr>
      <xdr:blipFill>
        <a:blip xmlns:r="http://schemas.openxmlformats.org/officeDocument/2006/relationships" r:embed="rId1"/>
        <a:stretch>
          <a:fillRect/>
        </a:stretch>
      </xdr:blipFill>
      <xdr:spPr>
        <a:xfrm>
          <a:off x="12700" y="3778250"/>
          <a:ext cx="1682750" cy="2428129"/>
        </a:xfrm>
        <a:prstGeom prst="rect">
          <a:avLst/>
        </a:prstGeom>
      </xdr:spPr>
    </xdr:pic>
    <xdr:clientData/>
  </xdr:twoCellAnchor>
  <xdr:twoCellAnchor editAs="oneCell">
    <xdr:from>
      <xdr:col>0</xdr:col>
      <xdr:colOff>31750</xdr:colOff>
      <xdr:row>36</xdr:row>
      <xdr:rowOff>107950</xdr:rowOff>
    </xdr:from>
    <xdr:to>
      <xdr:col>2</xdr:col>
      <xdr:colOff>69850</xdr:colOff>
      <xdr:row>51</xdr:row>
      <xdr:rowOff>30256</xdr:rowOff>
    </xdr:to>
    <xdr:pic>
      <xdr:nvPicPr>
        <xdr:cNvPr id="45" name="Picture 3">
          <a:extLst>
            <a:ext uri="{FF2B5EF4-FFF2-40B4-BE49-F238E27FC236}">
              <a16:creationId xmlns:a16="http://schemas.microsoft.com/office/drawing/2014/main" id="{7954FAA5-83F4-5AA7-D7C5-CCB3829403CC}"/>
            </a:ext>
          </a:extLst>
        </xdr:cNvPr>
        <xdr:cNvPicPr>
          <a:picLocks noChangeAspect="1"/>
        </xdr:cNvPicPr>
      </xdr:nvPicPr>
      <xdr:blipFill>
        <a:blip xmlns:r="http://schemas.openxmlformats.org/officeDocument/2006/relationships" r:embed="rId2"/>
        <a:stretch>
          <a:fillRect/>
        </a:stretch>
      </xdr:blipFill>
      <xdr:spPr>
        <a:xfrm>
          <a:off x="31750" y="6737350"/>
          <a:ext cx="1485900" cy="2684556"/>
        </a:xfrm>
        <a:prstGeom prst="rect">
          <a:avLst/>
        </a:prstGeom>
      </xdr:spPr>
    </xdr:pic>
    <xdr:clientData/>
  </xdr:twoCellAnchor>
  <xdr:twoCellAnchor editAs="oneCell">
    <xdr:from>
      <xdr:col>8</xdr:col>
      <xdr:colOff>603250</xdr:colOff>
      <xdr:row>20</xdr:row>
      <xdr:rowOff>6351</xdr:rowOff>
    </xdr:from>
    <xdr:to>
      <xdr:col>11</xdr:col>
      <xdr:colOff>204164</xdr:colOff>
      <xdr:row>33</xdr:row>
      <xdr:rowOff>133351</xdr:rowOff>
    </xdr:to>
    <xdr:pic>
      <xdr:nvPicPr>
        <xdr:cNvPr id="5" name="Picture 4">
          <a:extLst>
            <a:ext uri="{FF2B5EF4-FFF2-40B4-BE49-F238E27FC236}">
              <a16:creationId xmlns:a16="http://schemas.microsoft.com/office/drawing/2014/main" id="{A82EA4F1-BCE6-9E2E-C30E-BCDB4CE62B67}"/>
            </a:ext>
          </a:extLst>
        </xdr:cNvPr>
        <xdr:cNvPicPr>
          <a:picLocks noChangeAspect="1"/>
        </xdr:cNvPicPr>
      </xdr:nvPicPr>
      <xdr:blipFill>
        <a:blip xmlns:r="http://schemas.openxmlformats.org/officeDocument/2006/relationships" r:embed="rId3"/>
        <a:stretch>
          <a:fillRect/>
        </a:stretch>
      </xdr:blipFill>
      <xdr:spPr>
        <a:xfrm>
          <a:off x="5480050" y="1111251"/>
          <a:ext cx="1493214" cy="2520950"/>
        </a:xfrm>
        <a:prstGeom prst="rect">
          <a:avLst/>
        </a:prstGeom>
      </xdr:spPr>
    </xdr:pic>
    <xdr:clientData/>
  </xdr:twoCellAnchor>
  <xdr:twoCellAnchor editAs="oneCell">
    <xdr:from>
      <xdr:col>8</xdr:col>
      <xdr:colOff>508000</xdr:colOff>
      <xdr:row>36</xdr:row>
      <xdr:rowOff>44451</xdr:rowOff>
    </xdr:from>
    <xdr:to>
      <xdr:col>11</xdr:col>
      <xdr:colOff>511738</xdr:colOff>
      <xdr:row>53</xdr:row>
      <xdr:rowOff>165101</xdr:rowOff>
    </xdr:to>
    <xdr:pic>
      <xdr:nvPicPr>
        <xdr:cNvPr id="73" name="Picture 5">
          <a:extLst>
            <a:ext uri="{FF2B5EF4-FFF2-40B4-BE49-F238E27FC236}">
              <a16:creationId xmlns:a16="http://schemas.microsoft.com/office/drawing/2014/main" id="{CE5C18A6-039F-D25F-7443-1C9D3F588473}"/>
            </a:ext>
          </a:extLst>
        </xdr:cNvPr>
        <xdr:cNvPicPr>
          <a:picLocks noChangeAspect="1"/>
        </xdr:cNvPicPr>
      </xdr:nvPicPr>
      <xdr:blipFill>
        <a:blip xmlns:r="http://schemas.openxmlformats.org/officeDocument/2006/relationships" r:embed="rId4"/>
        <a:stretch>
          <a:fillRect/>
        </a:stretch>
      </xdr:blipFill>
      <xdr:spPr>
        <a:xfrm>
          <a:off x="5384800" y="4095751"/>
          <a:ext cx="1896038" cy="3251200"/>
        </a:xfrm>
        <a:prstGeom prst="rect">
          <a:avLst/>
        </a:prstGeom>
      </xdr:spPr>
    </xdr:pic>
    <xdr:clientData/>
  </xdr:twoCellAnchor>
  <xdr:twoCellAnchor editAs="oneCell">
    <xdr:from>
      <xdr:col>17</xdr:col>
      <xdr:colOff>7102</xdr:colOff>
      <xdr:row>36</xdr:row>
      <xdr:rowOff>6351</xdr:rowOff>
    </xdr:from>
    <xdr:to>
      <xdr:col>19</xdr:col>
      <xdr:colOff>106</xdr:colOff>
      <xdr:row>50</xdr:row>
      <xdr:rowOff>114301</xdr:rowOff>
    </xdr:to>
    <xdr:pic>
      <xdr:nvPicPr>
        <xdr:cNvPr id="8" name="Picture 7">
          <a:extLst>
            <a:ext uri="{FF2B5EF4-FFF2-40B4-BE49-F238E27FC236}">
              <a16:creationId xmlns:a16="http://schemas.microsoft.com/office/drawing/2014/main" id="{97ABD976-3597-5D0E-6A7D-180CCF1AAD96}"/>
            </a:ext>
          </a:extLst>
        </xdr:cNvPr>
        <xdr:cNvPicPr>
          <a:picLocks noChangeAspect="1"/>
        </xdr:cNvPicPr>
      </xdr:nvPicPr>
      <xdr:blipFill>
        <a:blip xmlns:r="http://schemas.openxmlformats.org/officeDocument/2006/relationships" r:embed="rId5"/>
        <a:stretch>
          <a:fillRect/>
        </a:stretch>
      </xdr:blipFill>
      <xdr:spPr>
        <a:xfrm>
          <a:off x="10598902" y="4057651"/>
          <a:ext cx="1644004" cy="2686050"/>
        </a:xfrm>
        <a:prstGeom prst="rect">
          <a:avLst/>
        </a:prstGeom>
      </xdr:spPr>
    </xdr:pic>
    <xdr:clientData/>
  </xdr:twoCellAnchor>
  <xdr:twoCellAnchor editAs="oneCell">
    <xdr:from>
      <xdr:col>25</xdr:col>
      <xdr:colOff>19050</xdr:colOff>
      <xdr:row>20</xdr:row>
      <xdr:rowOff>6350</xdr:rowOff>
    </xdr:from>
    <xdr:to>
      <xdr:col>26</xdr:col>
      <xdr:colOff>457199</xdr:colOff>
      <xdr:row>32</xdr:row>
      <xdr:rowOff>166650</xdr:rowOff>
    </xdr:to>
    <xdr:pic>
      <xdr:nvPicPr>
        <xdr:cNvPr id="9" name="Picture 8">
          <a:extLst>
            <a:ext uri="{FF2B5EF4-FFF2-40B4-BE49-F238E27FC236}">
              <a16:creationId xmlns:a16="http://schemas.microsoft.com/office/drawing/2014/main" id="{C70FC882-8770-FB7C-2DB8-F9C9ABC5A9FF}"/>
            </a:ext>
          </a:extLst>
        </xdr:cNvPr>
        <xdr:cNvPicPr>
          <a:picLocks noChangeAspect="1"/>
        </xdr:cNvPicPr>
      </xdr:nvPicPr>
      <xdr:blipFill>
        <a:blip xmlns:r="http://schemas.openxmlformats.org/officeDocument/2006/relationships" r:embed="rId6"/>
        <a:stretch>
          <a:fillRect/>
        </a:stretch>
      </xdr:blipFill>
      <xdr:spPr>
        <a:xfrm>
          <a:off x="15259050" y="1111250"/>
          <a:ext cx="1403349" cy="2370100"/>
        </a:xfrm>
        <a:prstGeom prst="rect">
          <a:avLst/>
        </a:prstGeom>
      </xdr:spPr>
    </xdr:pic>
    <xdr:clientData/>
  </xdr:twoCellAnchor>
  <xdr:twoCellAnchor editAs="oneCell">
    <xdr:from>
      <xdr:col>24</xdr:col>
      <xdr:colOff>596900</xdr:colOff>
      <xdr:row>36</xdr:row>
      <xdr:rowOff>12701</xdr:rowOff>
    </xdr:from>
    <xdr:to>
      <xdr:col>27</xdr:col>
      <xdr:colOff>0</xdr:colOff>
      <xdr:row>51</xdr:row>
      <xdr:rowOff>169201</xdr:rowOff>
    </xdr:to>
    <xdr:pic>
      <xdr:nvPicPr>
        <xdr:cNvPr id="39" name="Picture 9">
          <a:extLst>
            <a:ext uri="{FF2B5EF4-FFF2-40B4-BE49-F238E27FC236}">
              <a16:creationId xmlns:a16="http://schemas.microsoft.com/office/drawing/2014/main" id="{D5DBF121-070F-78BC-9FA4-C5B133BC5A0A}"/>
            </a:ext>
          </a:extLst>
        </xdr:cNvPr>
        <xdr:cNvPicPr>
          <a:picLocks noChangeAspect="1"/>
        </xdr:cNvPicPr>
      </xdr:nvPicPr>
      <xdr:blipFill>
        <a:blip xmlns:r="http://schemas.openxmlformats.org/officeDocument/2006/relationships" r:embed="rId7"/>
        <a:stretch>
          <a:fillRect/>
        </a:stretch>
      </xdr:blipFill>
      <xdr:spPr>
        <a:xfrm>
          <a:off x="15227300" y="4064001"/>
          <a:ext cx="1695450" cy="2918750"/>
        </a:xfrm>
        <a:prstGeom prst="rect">
          <a:avLst/>
        </a:prstGeom>
      </xdr:spPr>
    </xdr:pic>
    <xdr:clientData/>
  </xdr:twoCellAnchor>
  <xdr:twoCellAnchor editAs="oneCell">
    <xdr:from>
      <xdr:col>32</xdr:col>
      <xdr:colOff>84818</xdr:colOff>
      <xdr:row>20</xdr:row>
      <xdr:rowOff>57150</xdr:rowOff>
    </xdr:from>
    <xdr:to>
      <xdr:col>33</xdr:col>
      <xdr:colOff>546099</xdr:colOff>
      <xdr:row>33</xdr:row>
      <xdr:rowOff>114401</xdr:rowOff>
    </xdr:to>
    <xdr:pic>
      <xdr:nvPicPr>
        <xdr:cNvPr id="2" name="Picture 10">
          <a:extLst>
            <a:ext uri="{FF2B5EF4-FFF2-40B4-BE49-F238E27FC236}">
              <a16:creationId xmlns:a16="http://schemas.microsoft.com/office/drawing/2014/main" id="{4A842ECE-5717-8B10-90CD-AD1197A7E2A7}"/>
            </a:ext>
          </a:extLst>
        </xdr:cNvPr>
        <xdr:cNvPicPr>
          <a:picLocks noChangeAspect="1"/>
        </xdr:cNvPicPr>
      </xdr:nvPicPr>
      <xdr:blipFill>
        <a:blip xmlns:r="http://schemas.openxmlformats.org/officeDocument/2006/relationships" r:embed="rId8"/>
        <a:stretch>
          <a:fillRect/>
        </a:stretch>
      </xdr:blipFill>
      <xdr:spPr>
        <a:xfrm>
          <a:off x="22246318" y="4292600"/>
          <a:ext cx="1070881" cy="2451201"/>
        </a:xfrm>
        <a:prstGeom prst="rect">
          <a:avLst/>
        </a:prstGeom>
      </xdr:spPr>
    </xdr:pic>
    <xdr:clientData/>
  </xdr:twoCellAnchor>
  <xdr:twoCellAnchor editAs="oneCell">
    <xdr:from>
      <xdr:col>32</xdr:col>
      <xdr:colOff>1</xdr:colOff>
      <xdr:row>36</xdr:row>
      <xdr:rowOff>1</xdr:rowOff>
    </xdr:from>
    <xdr:to>
      <xdr:col>34</xdr:col>
      <xdr:colOff>1</xdr:colOff>
      <xdr:row>52</xdr:row>
      <xdr:rowOff>54097</xdr:rowOff>
    </xdr:to>
    <xdr:pic>
      <xdr:nvPicPr>
        <xdr:cNvPr id="12" name="Picture 11">
          <a:extLst>
            <a:ext uri="{FF2B5EF4-FFF2-40B4-BE49-F238E27FC236}">
              <a16:creationId xmlns:a16="http://schemas.microsoft.com/office/drawing/2014/main" id="{84425FEB-BC08-F20D-E2EA-4F0E95FD355F}"/>
            </a:ext>
          </a:extLst>
        </xdr:cNvPr>
        <xdr:cNvPicPr>
          <a:picLocks noChangeAspect="1"/>
        </xdr:cNvPicPr>
      </xdr:nvPicPr>
      <xdr:blipFill>
        <a:blip xmlns:r="http://schemas.openxmlformats.org/officeDocument/2006/relationships" r:embed="rId9"/>
        <a:stretch>
          <a:fillRect/>
        </a:stretch>
      </xdr:blipFill>
      <xdr:spPr>
        <a:xfrm>
          <a:off x="19507201" y="4051301"/>
          <a:ext cx="1752600" cy="3000496"/>
        </a:xfrm>
        <a:prstGeom prst="rect">
          <a:avLst/>
        </a:prstGeom>
      </xdr:spPr>
    </xdr:pic>
    <xdr:clientData/>
  </xdr:twoCellAnchor>
  <xdr:twoCellAnchor editAs="oneCell">
    <xdr:from>
      <xdr:col>2</xdr:col>
      <xdr:colOff>590551</xdr:colOff>
      <xdr:row>20</xdr:row>
      <xdr:rowOff>101601</xdr:rowOff>
    </xdr:from>
    <xdr:to>
      <xdr:col>3</xdr:col>
      <xdr:colOff>933451</xdr:colOff>
      <xdr:row>33</xdr:row>
      <xdr:rowOff>98149</xdr:rowOff>
    </xdr:to>
    <xdr:pic>
      <xdr:nvPicPr>
        <xdr:cNvPr id="31" name="Picture 30">
          <a:extLst>
            <a:ext uri="{FF2B5EF4-FFF2-40B4-BE49-F238E27FC236}">
              <a16:creationId xmlns:a16="http://schemas.microsoft.com/office/drawing/2014/main" id="{C70BE3DD-F17D-FCED-6B84-888616CDDF83}"/>
            </a:ext>
          </a:extLst>
        </xdr:cNvPr>
        <xdr:cNvPicPr>
          <a:picLocks noChangeAspect="1"/>
        </xdr:cNvPicPr>
      </xdr:nvPicPr>
      <xdr:blipFill>
        <a:blip xmlns:r="http://schemas.openxmlformats.org/officeDocument/2006/relationships" r:embed="rId10"/>
        <a:stretch>
          <a:fillRect/>
        </a:stretch>
      </xdr:blipFill>
      <xdr:spPr>
        <a:xfrm>
          <a:off x="2038351" y="1206501"/>
          <a:ext cx="1428750" cy="2390498"/>
        </a:xfrm>
        <a:prstGeom prst="rect">
          <a:avLst/>
        </a:prstGeom>
      </xdr:spPr>
    </xdr:pic>
    <xdr:clientData/>
  </xdr:twoCellAnchor>
  <xdr:twoCellAnchor editAs="oneCell">
    <xdr:from>
      <xdr:col>3</xdr:col>
      <xdr:colOff>1</xdr:colOff>
      <xdr:row>36</xdr:row>
      <xdr:rowOff>0</xdr:rowOff>
    </xdr:from>
    <xdr:to>
      <xdr:col>3</xdr:col>
      <xdr:colOff>914401</xdr:colOff>
      <xdr:row>51</xdr:row>
      <xdr:rowOff>151215</xdr:rowOff>
    </xdr:to>
    <xdr:pic>
      <xdr:nvPicPr>
        <xdr:cNvPr id="109" name="Picture 31">
          <a:extLst>
            <a:ext uri="{FF2B5EF4-FFF2-40B4-BE49-F238E27FC236}">
              <a16:creationId xmlns:a16="http://schemas.microsoft.com/office/drawing/2014/main" id="{89C3F84C-9CA5-8E29-2B4A-06773AB0F0DF}"/>
            </a:ext>
          </a:extLst>
        </xdr:cNvPr>
        <xdr:cNvPicPr>
          <a:picLocks noChangeAspect="1"/>
        </xdr:cNvPicPr>
      </xdr:nvPicPr>
      <xdr:blipFill>
        <a:blip xmlns:r="http://schemas.openxmlformats.org/officeDocument/2006/relationships" r:embed="rId11"/>
        <a:stretch>
          <a:fillRect/>
        </a:stretch>
      </xdr:blipFill>
      <xdr:spPr>
        <a:xfrm>
          <a:off x="2057401" y="4051300"/>
          <a:ext cx="1720850" cy="2913465"/>
        </a:xfrm>
        <a:prstGeom prst="rect">
          <a:avLst/>
        </a:prstGeom>
      </xdr:spPr>
    </xdr:pic>
    <xdr:clientData/>
  </xdr:twoCellAnchor>
  <xdr:twoCellAnchor editAs="oneCell">
    <xdr:from>
      <xdr:col>11</xdr:col>
      <xdr:colOff>586886</xdr:colOff>
      <xdr:row>20</xdr:row>
      <xdr:rowOff>38100</xdr:rowOff>
    </xdr:from>
    <xdr:to>
      <xdr:col>13</xdr:col>
      <xdr:colOff>102</xdr:colOff>
      <xdr:row>35</xdr:row>
      <xdr:rowOff>12874</xdr:rowOff>
    </xdr:to>
    <xdr:pic>
      <xdr:nvPicPr>
        <xdr:cNvPr id="33" name="Picture 32">
          <a:extLst>
            <a:ext uri="{FF2B5EF4-FFF2-40B4-BE49-F238E27FC236}">
              <a16:creationId xmlns:a16="http://schemas.microsoft.com/office/drawing/2014/main" id="{9022421D-0E90-0CFB-B892-D7FB8B867649}"/>
            </a:ext>
          </a:extLst>
        </xdr:cNvPr>
        <xdr:cNvPicPr>
          <a:picLocks noChangeAspect="1"/>
        </xdr:cNvPicPr>
      </xdr:nvPicPr>
      <xdr:blipFill>
        <a:blip xmlns:r="http://schemas.openxmlformats.org/officeDocument/2006/relationships" r:embed="rId12"/>
        <a:stretch>
          <a:fillRect/>
        </a:stretch>
      </xdr:blipFill>
      <xdr:spPr>
        <a:xfrm>
          <a:off x="7521086" y="1143000"/>
          <a:ext cx="1610316" cy="2737024"/>
        </a:xfrm>
        <a:prstGeom prst="rect">
          <a:avLst/>
        </a:prstGeom>
      </xdr:spPr>
    </xdr:pic>
    <xdr:clientData/>
  </xdr:twoCellAnchor>
  <xdr:twoCellAnchor editAs="oneCell">
    <xdr:from>
      <xdr:col>11</xdr:col>
      <xdr:colOff>569110</xdr:colOff>
      <xdr:row>36</xdr:row>
      <xdr:rowOff>88900</xdr:rowOff>
    </xdr:from>
    <xdr:to>
      <xdr:col>13</xdr:col>
      <xdr:colOff>103</xdr:colOff>
      <xdr:row>52</xdr:row>
      <xdr:rowOff>31923</xdr:rowOff>
    </xdr:to>
    <xdr:pic>
      <xdr:nvPicPr>
        <xdr:cNvPr id="35" name="Picture 34">
          <a:extLst>
            <a:ext uri="{FF2B5EF4-FFF2-40B4-BE49-F238E27FC236}">
              <a16:creationId xmlns:a16="http://schemas.microsoft.com/office/drawing/2014/main" id="{59C29515-841A-335F-83CA-94B301DA0A16}"/>
            </a:ext>
          </a:extLst>
        </xdr:cNvPr>
        <xdr:cNvPicPr>
          <a:picLocks noChangeAspect="1"/>
        </xdr:cNvPicPr>
      </xdr:nvPicPr>
      <xdr:blipFill>
        <a:blip xmlns:r="http://schemas.openxmlformats.org/officeDocument/2006/relationships" r:embed="rId13"/>
        <a:stretch>
          <a:fillRect/>
        </a:stretch>
      </xdr:blipFill>
      <xdr:spPr>
        <a:xfrm>
          <a:off x="7503310" y="4140200"/>
          <a:ext cx="1742393" cy="2889423"/>
        </a:xfrm>
        <a:prstGeom prst="rect">
          <a:avLst/>
        </a:prstGeom>
      </xdr:spPr>
    </xdr:pic>
    <xdr:clientData/>
  </xdr:twoCellAnchor>
  <xdr:twoCellAnchor editAs="oneCell">
    <xdr:from>
      <xdr:col>19</xdr:col>
      <xdr:colOff>597592</xdr:colOff>
      <xdr:row>20</xdr:row>
      <xdr:rowOff>31750</xdr:rowOff>
    </xdr:from>
    <xdr:to>
      <xdr:col>22</xdr:col>
      <xdr:colOff>495299</xdr:colOff>
      <xdr:row>31</xdr:row>
      <xdr:rowOff>100570</xdr:rowOff>
    </xdr:to>
    <xdr:pic>
      <xdr:nvPicPr>
        <xdr:cNvPr id="36" name="Picture 35">
          <a:extLst>
            <a:ext uri="{FF2B5EF4-FFF2-40B4-BE49-F238E27FC236}">
              <a16:creationId xmlns:a16="http://schemas.microsoft.com/office/drawing/2014/main" id="{07BB4768-A875-CE28-90DA-DCF84FD95590}"/>
            </a:ext>
          </a:extLst>
        </xdr:cNvPr>
        <xdr:cNvPicPr>
          <a:picLocks noChangeAspect="1"/>
        </xdr:cNvPicPr>
      </xdr:nvPicPr>
      <xdr:blipFill>
        <a:blip xmlns:r="http://schemas.openxmlformats.org/officeDocument/2006/relationships" r:embed="rId14"/>
        <a:stretch>
          <a:fillRect/>
        </a:stretch>
      </xdr:blipFill>
      <xdr:spPr>
        <a:xfrm>
          <a:off x="12408592" y="1136650"/>
          <a:ext cx="1409007" cy="2094470"/>
        </a:xfrm>
        <a:prstGeom prst="rect">
          <a:avLst/>
        </a:prstGeom>
      </xdr:spPr>
    </xdr:pic>
    <xdr:clientData/>
  </xdr:twoCellAnchor>
  <xdr:twoCellAnchor editAs="oneCell">
    <xdr:from>
      <xdr:col>16</xdr:col>
      <xdr:colOff>603250</xdr:colOff>
      <xdr:row>20</xdr:row>
      <xdr:rowOff>12700</xdr:rowOff>
    </xdr:from>
    <xdr:to>
      <xdr:col>19</xdr:col>
      <xdr:colOff>84</xdr:colOff>
      <xdr:row>31</xdr:row>
      <xdr:rowOff>165212</xdr:rowOff>
    </xdr:to>
    <xdr:pic>
      <xdr:nvPicPr>
        <xdr:cNvPr id="37" name="Picture 36">
          <a:extLst>
            <a:ext uri="{FF2B5EF4-FFF2-40B4-BE49-F238E27FC236}">
              <a16:creationId xmlns:a16="http://schemas.microsoft.com/office/drawing/2014/main" id="{FC44291F-0BEC-25A5-FBB1-08D61F48E7AF}"/>
            </a:ext>
          </a:extLst>
        </xdr:cNvPr>
        <xdr:cNvPicPr>
          <a:picLocks noChangeAspect="1"/>
        </xdr:cNvPicPr>
      </xdr:nvPicPr>
      <xdr:blipFill>
        <a:blip xmlns:r="http://schemas.openxmlformats.org/officeDocument/2006/relationships" r:embed="rId15"/>
        <a:stretch>
          <a:fillRect/>
        </a:stretch>
      </xdr:blipFill>
      <xdr:spPr>
        <a:xfrm>
          <a:off x="10585450" y="1117600"/>
          <a:ext cx="1638384" cy="2178162"/>
        </a:xfrm>
        <a:prstGeom prst="rect">
          <a:avLst/>
        </a:prstGeom>
      </xdr:spPr>
    </xdr:pic>
    <xdr:clientData/>
  </xdr:twoCellAnchor>
  <xdr:twoCellAnchor editAs="oneCell">
    <xdr:from>
      <xdr:col>19</xdr:col>
      <xdr:colOff>590550</xdr:colOff>
      <xdr:row>36</xdr:row>
      <xdr:rowOff>82550</xdr:rowOff>
    </xdr:from>
    <xdr:to>
      <xdr:col>23</xdr:col>
      <xdr:colOff>165187</xdr:colOff>
      <xdr:row>50</xdr:row>
      <xdr:rowOff>38230</xdr:rowOff>
    </xdr:to>
    <xdr:pic>
      <xdr:nvPicPr>
        <xdr:cNvPr id="38" name="Picture 37">
          <a:extLst>
            <a:ext uri="{FF2B5EF4-FFF2-40B4-BE49-F238E27FC236}">
              <a16:creationId xmlns:a16="http://schemas.microsoft.com/office/drawing/2014/main" id="{E25840B9-5AA9-E69F-16E1-DE97394D8AB9}"/>
            </a:ext>
          </a:extLst>
        </xdr:cNvPr>
        <xdr:cNvPicPr>
          <a:picLocks noChangeAspect="1"/>
        </xdr:cNvPicPr>
      </xdr:nvPicPr>
      <xdr:blipFill>
        <a:blip xmlns:r="http://schemas.openxmlformats.org/officeDocument/2006/relationships" r:embed="rId16"/>
        <a:stretch>
          <a:fillRect/>
        </a:stretch>
      </xdr:blipFill>
      <xdr:spPr>
        <a:xfrm>
          <a:off x="12401550" y="4133850"/>
          <a:ext cx="1695537" cy="2533780"/>
        </a:xfrm>
        <a:prstGeom prst="rect">
          <a:avLst/>
        </a:prstGeom>
      </xdr:spPr>
    </xdr:pic>
    <xdr:clientData/>
  </xdr:twoCellAnchor>
  <xdr:twoCellAnchor editAs="oneCell">
    <xdr:from>
      <xdr:col>27</xdr:col>
      <xdr:colOff>467939</xdr:colOff>
      <xdr:row>19</xdr:row>
      <xdr:rowOff>165100</xdr:rowOff>
    </xdr:from>
    <xdr:to>
      <xdr:col>30</xdr:col>
      <xdr:colOff>325344</xdr:colOff>
      <xdr:row>33</xdr:row>
      <xdr:rowOff>63500</xdr:rowOff>
    </xdr:to>
    <xdr:pic>
      <xdr:nvPicPr>
        <xdr:cNvPr id="40" name="Picture 39">
          <a:extLst>
            <a:ext uri="{FF2B5EF4-FFF2-40B4-BE49-F238E27FC236}">
              <a16:creationId xmlns:a16="http://schemas.microsoft.com/office/drawing/2014/main" id="{06CDA8F9-80DA-880E-8C5C-3EAD6E02F652}"/>
            </a:ext>
          </a:extLst>
        </xdr:cNvPr>
        <xdr:cNvPicPr>
          <a:picLocks noChangeAspect="1"/>
        </xdr:cNvPicPr>
      </xdr:nvPicPr>
      <xdr:blipFill>
        <a:blip xmlns:r="http://schemas.openxmlformats.org/officeDocument/2006/relationships" r:embed="rId17"/>
        <a:stretch>
          <a:fillRect/>
        </a:stretch>
      </xdr:blipFill>
      <xdr:spPr>
        <a:xfrm>
          <a:off x="17155739" y="1085850"/>
          <a:ext cx="1438555" cy="2476500"/>
        </a:xfrm>
        <a:prstGeom prst="rect">
          <a:avLst/>
        </a:prstGeom>
      </xdr:spPr>
    </xdr:pic>
    <xdr:clientData/>
  </xdr:twoCellAnchor>
  <xdr:twoCellAnchor editAs="oneCell">
    <xdr:from>
      <xdr:col>27</xdr:col>
      <xdr:colOff>521412</xdr:colOff>
      <xdr:row>36</xdr:row>
      <xdr:rowOff>57150</xdr:rowOff>
    </xdr:from>
    <xdr:to>
      <xdr:col>30</xdr:col>
      <xdr:colOff>590653</xdr:colOff>
      <xdr:row>51</xdr:row>
      <xdr:rowOff>89075</xdr:rowOff>
    </xdr:to>
    <xdr:pic>
      <xdr:nvPicPr>
        <xdr:cNvPr id="41" name="Picture 40">
          <a:extLst>
            <a:ext uri="{FF2B5EF4-FFF2-40B4-BE49-F238E27FC236}">
              <a16:creationId xmlns:a16="http://schemas.microsoft.com/office/drawing/2014/main" id="{58CE0870-A748-F8D4-CDAC-BAB646A9BD06}"/>
            </a:ext>
          </a:extLst>
        </xdr:cNvPr>
        <xdr:cNvPicPr>
          <a:picLocks noChangeAspect="1"/>
        </xdr:cNvPicPr>
      </xdr:nvPicPr>
      <xdr:blipFill>
        <a:blip xmlns:r="http://schemas.openxmlformats.org/officeDocument/2006/relationships" r:embed="rId18"/>
        <a:stretch>
          <a:fillRect/>
        </a:stretch>
      </xdr:blipFill>
      <xdr:spPr>
        <a:xfrm>
          <a:off x="17209212" y="4108450"/>
          <a:ext cx="1650391" cy="2794175"/>
        </a:xfrm>
        <a:prstGeom prst="rect">
          <a:avLst/>
        </a:prstGeom>
      </xdr:spPr>
    </xdr:pic>
    <xdr:clientData/>
  </xdr:twoCellAnchor>
  <xdr:twoCellAnchor editAs="oneCell">
    <xdr:from>
      <xdr:col>34</xdr:col>
      <xdr:colOff>390596</xdr:colOff>
      <xdr:row>19</xdr:row>
      <xdr:rowOff>82550</xdr:rowOff>
    </xdr:from>
    <xdr:to>
      <xdr:col>37</xdr:col>
      <xdr:colOff>133454</xdr:colOff>
      <xdr:row>32</xdr:row>
      <xdr:rowOff>152576</xdr:rowOff>
    </xdr:to>
    <xdr:pic>
      <xdr:nvPicPr>
        <xdr:cNvPr id="42" name="Picture 41">
          <a:extLst>
            <a:ext uri="{FF2B5EF4-FFF2-40B4-BE49-F238E27FC236}">
              <a16:creationId xmlns:a16="http://schemas.microsoft.com/office/drawing/2014/main" id="{DBA80401-C3BF-8ED9-5B2E-BA9380715E47}"/>
            </a:ext>
          </a:extLst>
        </xdr:cNvPr>
        <xdr:cNvPicPr>
          <a:picLocks noChangeAspect="1"/>
        </xdr:cNvPicPr>
      </xdr:nvPicPr>
      <xdr:blipFill>
        <a:blip xmlns:r="http://schemas.openxmlformats.org/officeDocument/2006/relationships" r:embed="rId19"/>
        <a:stretch>
          <a:fillRect/>
        </a:stretch>
      </xdr:blipFill>
      <xdr:spPr>
        <a:xfrm>
          <a:off x="21345596" y="1003300"/>
          <a:ext cx="1451008" cy="2463976"/>
        </a:xfrm>
        <a:prstGeom prst="rect">
          <a:avLst/>
        </a:prstGeom>
      </xdr:spPr>
    </xdr:pic>
    <xdr:clientData/>
  </xdr:twoCellAnchor>
  <xdr:twoCellAnchor editAs="oneCell">
    <xdr:from>
      <xdr:col>34</xdr:col>
      <xdr:colOff>562302</xdr:colOff>
      <xdr:row>36</xdr:row>
      <xdr:rowOff>25400</xdr:rowOff>
    </xdr:from>
    <xdr:to>
      <xdr:col>37</xdr:col>
      <xdr:colOff>565150</xdr:colOff>
      <xdr:row>52</xdr:row>
      <xdr:rowOff>52748</xdr:rowOff>
    </xdr:to>
    <xdr:pic>
      <xdr:nvPicPr>
        <xdr:cNvPr id="43" name="Picture 42">
          <a:extLst>
            <a:ext uri="{FF2B5EF4-FFF2-40B4-BE49-F238E27FC236}">
              <a16:creationId xmlns:a16="http://schemas.microsoft.com/office/drawing/2014/main" id="{3C9DBCE6-0A2F-9525-72D5-874505DC4034}"/>
            </a:ext>
          </a:extLst>
        </xdr:cNvPr>
        <xdr:cNvPicPr>
          <a:picLocks noChangeAspect="1"/>
        </xdr:cNvPicPr>
      </xdr:nvPicPr>
      <xdr:blipFill>
        <a:blip xmlns:r="http://schemas.openxmlformats.org/officeDocument/2006/relationships" r:embed="rId20"/>
        <a:stretch>
          <a:fillRect/>
        </a:stretch>
      </xdr:blipFill>
      <xdr:spPr>
        <a:xfrm>
          <a:off x="21517302" y="4076700"/>
          <a:ext cx="1710998" cy="29737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552450</xdr:colOff>
      <xdr:row>3</xdr:row>
      <xdr:rowOff>69850</xdr:rowOff>
    </xdr:from>
    <xdr:to>
      <xdr:col>6</xdr:col>
      <xdr:colOff>558904</xdr:colOff>
      <xdr:row>21</xdr:row>
      <xdr:rowOff>76377</xdr:rowOff>
    </xdr:to>
    <xdr:pic>
      <xdr:nvPicPr>
        <xdr:cNvPr id="27" name="Picture 2">
          <a:extLst>
            <a:ext uri="{FF2B5EF4-FFF2-40B4-BE49-F238E27FC236}">
              <a16:creationId xmlns:a16="http://schemas.microsoft.com/office/drawing/2014/main" id="{027C8B35-FF6C-B12B-5825-B5E48A36D660}"/>
            </a:ext>
          </a:extLst>
        </xdr:cNvPr>
        <xdr:cNvPicPr>
          <a:picLocks noChangeAspect="1"/>
        </xdr:cNvPicPr>
      </xdr:nvPicPr>
      <xdr:blipFill>
        <a:blip xmlns:r="http://schemas.openxmlformats.org/officeDocument/2006/relationships" r:embed="rId1"/>
        <a:stretch>
          <a:fillRect/>
        </a:stretch>
      </xdr:blipFill>
      <xdr:spPr>
        <a:xfrm>
          <a:off x="2381250" y="622300"/>
          <a:ext cx="2025754" cy="3435527"/>
        </a:xfrm>
        <a:prstGeom prst="rect">
          <a:avLst/>
        </a:prstGeom>
      </xdr:spPr>
    </xdr:pic>
    <xdr:clientData/>
  </xdr:twoCellAnchor>
  <xdr:twoCellAnchor editAs="oneCell">
    <xdr:from>
      <xdr:col>0</xdr:col>
      <xdr:colOff>0</xdr:colOff>
      <xdr:row>3</xdr:row>
      <xdr:rowOff>50800</xdr:rowOff>
    </xdr:from>
    <xdr:to>
      <xdr:col>3</xdr:col>
      <xdr:colOff>103</xdr:colOff>
      <xdr:row>20</xdr:row>
      <xdr:rowOff>165272</xdr:rowOff>
    </xdr:to>
    <xdr:pic>
      <xdr:nvPicPr>
        <xdr:cNvPr id="25" name="Picture 3">
          <a:extLst>
            <a:ext uri="{FF2B5EF4-FFF2-40B4-BE49-F238E27FC236}">
              <a16:creationId xmlns:a16="http://schemas.microsoft.com/office/drawing/2014/main" id="{C120C87A-48F8-560F-6CA8-36D19289FC7F}"/>
            </a:ext>
          </a:extLst>
        </xdr:cNvPr>
        <xdr:cNvPicPr>
          <a:picLocks noChangeAspect="1"/>
        </xdr:cNvPicPr>
      </xdr:nvPicPr>
      <xdr:blipFill>
        <a:blip xmlns:r="http://schemas.openxmlformats.org/officeDocument/2006/relationships" r:embed="rId2"/>
        <a:stretch>
          <a:fillRect/>
        </a:stretch>
      </xdr:blipFill>
      <xdr:spPr>
        <a:xfrm>
          <a:off x="0" y="603250"/>
          <a:ext cx="2006703" cy="3352972"/>
        </a:xfrm>
        <a:prstGeom prst="rect">
          <a:avLst/>
        </a:prstGeom>
      </xdr:spPr>
    </xdr:pic>
    <xdr:clientData/>
  </xdr:twoCellAnchor>
  <xdr:twoCellAnchor editAs="oneCell">
    <xdr:from>
      <xdr:col>8</xdr:col>
      <xdr:colOff>12700</xdr:colOff>
      <xdr:row>3</xdr:row>
      <xdr:rowOff>139700</xdr:rowOff>
    </xdr:from>
    <xdr:to>
      <xdr:col>11</xdr:col>
      <xdr:colOff>102</xdr:colOff>
      <xdr:row>21</xdr:row>
      <xdr:rowOff>31921</xdr:rowOff>
    </xdr:to>
    <xdr:pic>
      <xdr:nvPicPr>
        <xdr:cNvPr id="28" name="Picture 4">
          <a:extLst>
            <a:ext uri="{FF2B5EF4-FFF2-40B4-BE49-F238E27FC236}">
              <a16:creationId xmlns:a16="http://schemas.microsoft.com/office/drawing/2014/main" id="{7CD2C9FF-C030-EC66-56DB-7A21D25949A7}"/>
            </a:ext>
          </a:extLst>
        </xdr:cNvPr>
        <xdr:cNvPicPr>
          <a:picLocks noChangeAspect="1"/>
        </xdr:cNvPicPr>
      </xdr:nvPicPr>
      <xdr:blipFill>
        <a:blip xmlns:r="http://schemas.openxmlformats.org/officeDocument/2006/relationships" r:embed="rId3"/>
        <a:stretch>
          <a:fillRect/>
        </a:stretch>
      </xdr:blipFill>
      <xdr:spPr>
        <a:xfrm>
          <a:off x="4889500" y="692150"/>
          <a:ext cx="1987652" cy="3321221"/>
        </a:xfrm>
        <a:prstGeom prst="rect">
          <a:avLst/>
        </a:prstGeom>
      </xdr:spPr>
    </xdr:pic>
    <xdr:clientData/>
  </xdr:twoCellAnchor>
  <xdr:twoCellAnchor editAs="oneCell">
    <xdr:from>
      <xdr:col>11</xdr:col>
      <xdr:colOff>577850</xdr:colOff>
      <xdr:row>3</xdr:row>
      <xdr:rowOff>177800</xdr:rowOff>
    </xdr:from>
    <xdr:to>
      <xdr:col>14</xdr:col>
      <xdr:colOff>463648</xdr:colOff>
      <xdr:row>21</xdr:row>
      <xdr:rowOff>12868</xdr:rowOff>
    </xdr:to>
    <xdr:pic>
      <xdr:nvPicPr>
        <xdr:cNvPr id="29" name="Picture 5">
          <a:extLst>
            <a:ext uri="{FF2B5EF4-FFF2-40B4-BE49-F238E27FC236}">
              <a16:creationId xmlns:a16="http://schemas.microsoft.com/office/drawing/2014/main" id="{A3E4D217-0739-546D-92B5-BD6E6C72543F}"/>
            </a:ext>
          </a:extLst>
        </xdr:cNvPr>
        <xdr:cNvPicPr>
          <a:picLocks noChangeAspect="1"/>
        </xdr:cNvPicPr>
      </xdr:nvPicPr>
      <xdr:blipFill>
        <a:blip xmlns:r="http://schemas.openxmlformats.org/officeDocument/2006/relationships" r:embed="rId4"/>
        <a:stretch>
          <a:fillRect/>
        </a:stretch>
      </xdr:blipFill>
      <xdr:spPr>
        <a:xfrm>
          <a:off x="7283450" y="730250"/>
          <a:ext cx="1905098" cy="3264068"/>
        </a:xfrm>
        <a:prstGeom prst="rect">
          <a:avLst/>
        </a:prstGeom>
      </xdr:spPr>
    </xdr:pic>
    <xdr:clientData/>
  </xdr:twoCellAnchor>
  <xdr:twoCellAnchor editAs="oneCell">
    <xdr:from>
      <xdr:col>15</xdr:col>
      <xdr:colOff>514350</xdr:colOff>
      <xdr:row>3</xdr:row>
      <xdr:rowOff>82550</xdr:rowOff>
    </xdr:from>
    <xdr:to>
      <xdr:col>19</xdr:col>
      <xdr:colOff>571641</xdr:colOff>
      <xdr:row>20</xdr:row>
      <xdr:rowOff>177971</xdr:rowOff>
    </xdr:to>
    <xdr:pic>
      <xdr:nvPicPr>
        <xdr:cNvPr id="30" name="Picture 6">
          <a:extLst>
            <a:ext uri="{FF2B5EF4-FFF2-40B4-BE49-F238E27FC236}">
              <a16:creationId xmlns:a16="http://schemas.microsoft.com/office/drawing/2014/main" id="{1CEC23B4-989C-0F48-90BD-B303BE1F15A2}"/>
            </a:ext>
          </a:extLst>
        </xdr:cNvPr>
        <xdr:cNvPicPr>
          <a:picLocks noChangeAspect="1"/>
        </xdr:cNvPicPr>
      </xdr:nvPicPr>
      <xdr:blipFill>
        <a:blip xmlns:r="http://schemas.openxmlformats.org/officeDocument/2006/relationships" r:embed="rId5"/>
        <a:stretch>
          <a:fillRect/>
        </a:stretch>
      </xdr:blipFill>
      <xdr:spPr>
        <a:xfrm>
          <a:off x="9658350" y="635000"/>
          <a:ext cx="2749691" cy="3333921"/>
        </a:xfrm>
        <a:prstGeom prst="rect">
          <a:avLst/>
        </a:prstGeom>
      </xdr:spPr>
    </xdr:pic>
    <xdr:clientData/>
  </xdr:twoCellAnchor>
  <xdr:twoCellAnchor editAs="oneCell">
    <xdr:from>
      <xdr:col>21</xdr:col>
      <xdr:colOff>0</xdr:colOff>
      <xdr:row>3</xdr:row>
      <xdr:rowOff>0</xdr:rowOff>
    </xdr:from>
    <xdr:to>
      <xdr:col>26</xdr:col>
      <xdr:colOff>82711</xdr:colOff>
      <xdr:row>22</xdr:row>
      <xdr:rowOff>6530</xdr:rowOff>
    </xdr:to>
    <xdr:pic>
      <xdr:nvPicPr>
        <xdr:cNvPr id="8" name="Picture 7">
          <a:extLst>
            <a:ext uri="{FF2B5EF4-FFF2-40B4-BE49-F238E27FC236}">
              <a16:creationId xmlns:a16="http://schemas.microsoft.com/office/drawing/2014/main" id="{30509D3E-DFCF-E1AA-440E-3B577D0F1F52}"/>
            </a:ext>
          </a:extLst>
        </xdr:cNvPr>
        <xdr:cNvPicPr>
          <a:picLocks noChangeAspect="1"/>
        </xdr:cNvPicPr>
      </xdr:nvPicPr>
      <xdr:blipFill>
        <a:blip xmlns:r="http://schemas.openxmlformats.org/officeDocument/2006/relationships" r:embed="rId6"/>
        <a:stretch>
          <a:fillRect/>
        </a:stretch>
      </xdr:blipFill>
      <xdr:spPr>
        <a:xfrm>
          <a:off x="12801600" y="184150"/>
          <a:ext cx="3130711" cy="3505380"/>
        </a:xfrm>
        <a:prstGeom prst="rect">
          <a:avLst/>
        </a:prstGeom>
      </xdr:spPr>
    </xdr:pic>
    <xdr:clientData/>
  </xdr:twoCellAnchor>
  <xdr:twoCellAnchor editAs="oneCell">
    <xdr:from>
      <xdr:col>27</xdr:col>
      <xdr:colOff>0</xdr:colOff>
      <xdr:row>3</xdr:row>
      <xdr:rowOff>0</xdr:rowOff>
    </xdr:from>
    <xdr:to>
      <xdr:col>31</xdr:col>
      <xdr:colOff>343043</xdr:colOff>
      <xdr:row>21</xdr:row>
      <xdr:rowOff>6521</xdr:rowOff>
    </xdr:to>
    <xdr:pic>
      <xdr:nvPicPr>
        <xdr:cNvPr id="9" name="Picture 8">
          <a:extLst>
            <a:ext uri="{FF2B5EF4-FFF2-40B4-BE49-F238E27FC236}">
              <a16:creationId xmlns:a16="http://schemas.microsoft.com/office/drawing/2014/main" id="{B54F0861-98D3-7D94-BF5B-72685D07AADE}"/>
            </a:ext>
          </a:extLst>
        </xdr:cNvPr>
        <xdr:cNvPicPr>
          <a:picLocks noChangeAspect="1"/>
        </xdr:cNvPicPr>
      </xdr:nvPicPr>
      <xdr:blipFill>
        <a:blip xmlns:r="http://schemas.openxmlformats.org/officeDocument/2006/relationships" r:embed="rId7"/>
        <a:stretch>
          <a:fillRect/>
        </a:stretch>
      </xdr:blipFill>
      <xdr:spPr>
        <a:xfrm>
          <a:off x="16459200" y="184150"/>
          <a:ext cx="2781443" cy="3321221"/>
        </a:xfrm>
        <a:prstGeom prst="rect">
          <a:avLst/>
        </a:prstGeom>
      </xdr:spPr>
    </xdr:pic>
    <xdr:clientData/>
  </xdr:twoCellAnchor>
  <xdr:twoCellAnchor editAs="oneCell">
    <xdr:from>
      <xdr:col>31</xdr:col>
      <xdr:colOff>590550</xdr:colOff>
      <xdr:row>2</xdr:row>
      <xdr:rowOff>165100</xdr:rowOff>
    </xdr:from>
    <xdr:to>
      <xdr:col>34</xdr:col>
      <xdr:colOff>444596</xdr:colOff>
      <xdr:row>20</xdr:row>
      <xdr:rowOff>152576</xdr:rowOff>
    </xdr:to>
    <xdr:pic>
      <xdr:nvPicPr>
        <xdr:cNvPr id="31" name="Picture 9">
          <a:extLst>
            <a:ext uri="{FF2B5EF4-FFF2-40B4-BE49-F238E27FC236}">
              <a16:creationId xmlns:a16="http://schemas.microsoft.com/office/drawing/2014/main" id="{83835686-4947-4B59-D9DB-7A3187D767F7}"/>
            </a:ext>
          </a:extLst>
        </xdr:cNvPr>
        <xdr:cNvPicPr>
          <a:picLocks noChangeAspect="1"/>
        </xdr:cNvPicPr>
      </xdr:nvPicPr>
      <xdr:blipFill>
        <a:blip xmlns:r="http://schemas.openxmlformats.org/officeDocument/2006/relationships" r:embed="rId8"/>
        <a:stretch>
          <a:fillRect/>
        </a:stretch>
      </xdr:blipFill>
      <xdr:spPr>
        <a:xfrm>
          <a:off x="19488150" y="533400"/>
          <a:ext cx="1873346" cy="3416476"/>
        </a:xfrm>
        <a:prstGeom prst="rect">
          <a:avLst/>
        </a:prstGeom>
      </xdr:spPr>
    </xdr:pic>
    <xdr:clientData/>
  </xdr:twoCellAnchor>
  <xdr:twoCellAnchor editAs="oneCell">
    <xdr:from>
      <xdr:col>36</xdr:col>
      <xdr:colOff>0</xdr:colOff>
      <xdr:row>3</xdr:row>
      <xdr:rowOff>1</xdr:rowOff>
    </xdr:from>
    <xdr:to>
      <xdr:col>40</xdr:col>
      <xdr:colOff>92760</xdr:colOff>
      <xdr:row>20</xdr:row>
      <xdr:rowOff>82551</xdr:rowOff>
    </xdr:to>
    <xdr:pic>
      <xdr:nvPicPr>
        <xdr:cNvPr id="11" name="Picture 10">
          <a:extLst>
            <a:ext uri="{FF2B5EF4-FFF2-40B4-BE49-F238E27FC236}">
              <a16:creationId xmlns:a16="http://schemas.microsoft.com/office/drawing/2014/main" id="{4773D39A-EC7C-23A2-0890-ED6F1836F5B4}"/>
            </a:ext>
          </a:extLst>
        </xdr:cNvPr>
        <xdr:cNvPicPr>
          <a:picLocks noChangeAspect="1"/>
        </xdr:cNvPicPr>
      </xdr:nvPicPr>
      <xdr:blipFill>
        <a:blip xmlns:r="http://schemas.openxmlformats.org/officeDocument/2006/relationships" r:embed="rId9"/>
        <a:stretch>
          <a:fillRect/>
        </a:stretch>
      </xdr:blipFill>
      <xdr:spPr>
        <a:xfrm>
          <a:off x="21945600" y="184151"/>
          <a:ext cx="2531160" cy="3213100"/>
        </a:xfrm>
        <a:prstGeom prst="rect">
          <a:avLst/>
        </a:prstGeom>
      </xdr:spPr>
    </xdr:pic>
    <xdr:clientData/>
  </xdr:twoCellAnchor>
  <xdr:twoCellAnchor editAs="oneCell">
    <xdr:from>
      <xdr:col>40</xdr:col>
      <xdr:colOff>584200</xdr:colOff>
      <xdr:row>3</xdr:row>
      <xdr:rowOff>9603</xdr:rowOff>
    </xdr:from>
    <xdr:to>
      <xdr:col>45</xdr:col>
      <xdr:colOff>146210</xdr:colOff>
      <xdr:row>18</xdr:row>
      <xdr:rowOff>171629</xdr:rowOff>
    </xdr:to>
    <xdr:pic>
      <xdr:nvPicPr>
        <xdr:cNvPr id="12" name="Picture 11">
          <a:extLst>
            <a:ext uri="{FF2B5EF4-FFF2-40B4-BE49-F238E27FC236}">
              <a16:creationId xmlns:a16="http://schemas.microsoft.com/office/drawing/2014/main" id="{21CD6C6F-D30C-BB1B-7A11-A16441C6467D}"/>
            </a:ext>
          </a:extLst>
        </xdr:cNvPr>
        <xdr:cNvPicPr>
          <a:picLocks noChangeAspect="1"/>
        </xdr:cNvPicPr>
      </xdr:nvPicPr>
      <xdr:blipFill>
        <a:blip xmlns:r="http://schemas.openxmlformats.org/officeDocument/2006/relationships" r:embed="rId10"/>
        <a:stretch>
          <a:fillRect/>
        </a:stretch>
      </xdr:blipFill>
      <xdr:spPr>
        <a:xfrm>
          <a:off x="24968200" y="193753"/>
          <a:ext cx="2610010" cy="2924276"/>
        </a:xfrm>
        <a:prstGeom prst="rect">
          <a:avLst/>
        </a:prstGeom>
      </xdr:spPr>
    </xdr:pic>
    <xdr:clientData/>
  </xdr:twoCellAnchor>
  <xdr:twoCellAnchor editAs="oneCell">
    <xdr:from>
      <xdr:col>46</xdr:col>
      <xdr:colOff>0</xdr:colOff>
      <xdr:row>3</xdr:row>
      <xdr:rowOff>0</xdr:rowOff>
    </xdr:from>
    <xdr:to>
      <xdr:col>51</xdr:col>
      <xdr:colOff>157</xdr:colOff>
      <xdr:row>21</xdr:row>
      <xdr:rowOff>120827</xdr:rowOff>
    </xdr:to>
    <xdr:pic>
      <xdr:nvPicPr>
        <xdr:cNvPr id="13" name="Picture 12">
          <a:extLst>
            <a:ext uri="{FF2B5EF4-FFF2-40B4-BE49-F238E27FC236}">
              <a16:creationId xmlns:a16="http://schemas.microsoft.com/office/drawing/2014/main" id="{171A77A7-4FF5-B063-4D8B-8BCC130AB501}"/>
            </a:ext>
          </a:extLst>
        </xdr:cNvPr>
        <xdr:cNvPicPr>
          <a:picLocks noChangeAspect="1"/>
        </xdr:cNvPicPr>
      </xdr:nvPicPr>
      <xdr:blipFill>
        <a:blip xmlns:r="http://schemas.openxmlformats.org/officeDocument/2006/relationships" r:embed="rId11"/>
        <a:stretch>
          <a:fillRect/>
        </a:stretch>
      </xdr:blipFill>
      <xdr:spPr>
        <a:xfrm>
          <a:off x="28041600" y="184150"/>
          <a:ext cx="3048157" cy="3435527"/>
        </a:xfrm>
        <a:prstGeom prst="rect">
          <a:avLst/>
        </a:prstGeom>
      </xdr:spPr>
    </xdr:pic>
    <xdr:clientData/>
  </xdr:twoCellAnchor>
  <xdr:twoCellAnchor editAs="oneCell">
    <xdr:from>
      <xdr:col>52</xdr:col>
      <xdr:colOff>0</xdr:colOff>
      <xdr:row>3</xdr:row>
      <xdr:rowOff>0</xdr:rowOff>
    </xdr:from>
    <xdr:to>
      <xdr:col>56</xdr:col>
      <xdr:colOff>482750</xdr:colOff>
      <xdr:row>22</xdr:row>
      <xdr:rowOff>89084</xdr:rowOff>
    </xdr:to>
    <xdr:pic>
      <xdr:nvPicPr>
        <xdr:cNvPr id="14" name="Picture 13">
          <a:extLst>
            <a:ext uri="{FF2B5EF4-FFF2-40B4-BE49-F238E27FC236}">
              <a16:creationId xmlns:a16="http://schemas.microsoft.com/office/drawing/2014/main" id="{AD24D473-783D-3651-E533-58E079E1E4BC}"/>
            </a:ext>
          </a:extLst>
        </xdr:cNvPr>
        <xdr:cNvPicPr>
          <a:picLocks noChangeAspect="1"/>
        </xdr:cNvPicPr>
      </xdr:nvPicPr>
      <xdr:blipFill>
        <a:blip xmlns:r="http://schemas.openxmlformats.org/officeDocument/2006/relationships" r:embed="rId12"/>
        <a:stretch>
          <a:fillRect/>
        </a:stretch>
      </xdr:blipFill>
      <xdr:spPr>
        <a:xfrm>
          <a:off x="31699200" y="184150"/>
          <a:ext cx="2921150" cy="3587934"/>
        </a:xfrm>
        <a:prstGeom prst="rect">
          <a:avLst/>
        </a:prstGeom>
      </xdr:spPr>
    </xdr:pic>
    <xdr:clientData/>
  </xdr:twoCellAnchor>
  <xdr:twoCellAnchor editAs="oneCell">
    <xdr:from>
      <xdr:col>51</xdr:col>
      <xdr:colOff>590550</xdr:colOff>
      <xdr:row>26</xdr:row>
      <xdr:rowOff>69850</xdr:rowOff>
    </xdr:from>
    <xdr:to>
      <xdr:col>56</xdr:col>
      <xdr:colOff>184299</xdr:colOff>
      <xdr:row>41</xdr:row>
      <xdr:rowOff>171617</xdr:rowOff>
    </xdr:to>
    <xdr:pic>
      <xdr:nvPicPr>
        <xdr:cNvPr id="43" name="Picture 14">
          <a:extLst>
            <a:ext uri="{FF2B5EF4-FFF2-40B4-BE49-F238E27FC236}">
              <a16:creationId xmlns:a16="http://schemas.microsoft.com/office/drawing/2014/main" id="{CA1A0249-253A-AE56-C68B-325E61A87055}"/>
            </a:ext>
          </a:extLst>
        </xdr:cNvPr>
        <xdr:cNvPicPr>
          <a:picLocks noChangeAspect="1"/>
        </xdr:cNvPicPr>
      </xdr:nvPicPr>
      <xdr:blipFill rotWithShape="1">
        <a:blip xmlns:r="http://schemas.openxmlformats.org/officeDocument/2006/relationships" r:embed="rId13"/>
        <a:srcRect t="9072"/>
        <a:stretch/>
      </xdr:blipFill>
      <xdr:spPr>
        <a:xfrm>
          <a:off x="32004000" y="4857750"/>
          <a:ext cx="2673499" cy="2864017"/>
        </a:xfrm>
        <a:prstGeom prst="rect">
          <a:avLst/>
        </a:prstGeom>
      </xdr:spPr>
    </xdr:pic>
    <xdr:clientData/>
  </xdr:twoCellAnchor>
  <xdr:twoCellAnchor editAs="oneCell">
    <xdr:from>
      <xdr:col>0</xdr:col>
      <xdr:colOff>0</xdr:colOff>
      <xdr:row>26</xdr:row>
      <xdr:rowOff>57150</xdr:rowOff>
    </xdr:from>
    <xdr:to>
      <xdr:col>2</xdr:col>
      <xdr:colOff>577949</xdr:colOff>
      <xdr:row>41</xdr:row>
      <xdr:rowOff>6509</xdr:rowOff>
    </xdr:to>
    <xdr:pic>
      <xdr:nvPicPr>
        <xdr:cNvPr id="32" name="Picture 15">
          <a:extLst>
            <a:ext uri="{FF2B5EF4-FFF2-40B4-BE49-F238E27FC236}">
              <a16:creationId xmlns:a16="http://schemas.microsoft.com/office/drawing/2014/main" id="{998D51A2-4B41-5ADA-6898-7E9DB9E49A6A}"/>
            </a:ext>
          </a:extLst>
        </xdr:cNvPr>
        <xdr:cNvPicPr>
          <a:picLocks noChangeAspect="1"/>
        </xdr:cNvPicPr>
      </xdr:nvPicPr>
      <xdr:blipFill rotWithShape="1">
        <a:blip xmlns:r="http://schemas.openxmlformats.org/officeDocument/2006/relationships" r:embed="rId14"/>
        <a:srcRect t="9341"/>
        <a:stretch/>
      </xdr:blipFill>
      <xdr:spPr>
        <a:xfrm>
          <a:off x="0" y="4845050"/>
          <a:ext cx="1809849" cy="2711609"/>
        </a:xfrm>
        <a:prstGeom prst="rect">
          <a:avLst/>
        </a:prstGeom>
      </xdr:spPr>
    </xdr:pic>
    <xdr:clientData/>
  </xdr:twoCellAnchor>
  <xdr:twoCellAnchor editAs="oneCell">
    <xdr:from>
      <xdr:col>3</xdr:col>
      <xdr:colOff>584200</xdr:colOff>
      <xdr:row>26</xdr:row>
      <xdr:rowOff>6350</xdr:rowOff>
    </xdr:from>
    <xdr:to>
      <xdr:col>6</xdr:col>
      <xdr:colOff>489046</xdr:colOff>
      <xdr:row>40</xdr:row>
      <xdr:rowOff>82707</xdr:rowOff>
    </xdr:to>
    <xdr:pic>
      <xdr:nvPicPr>
        <xdr:cNvPr id="33" name="Picture 16">
          <a:extLst>
            <a:ext uri="{FF2B5EF4-FFF2-40B4-BE49-F238E27FC236}">
              <a16:creationId xmlns:a16="http://schemas.microsoft.com/office/drawing/2014/main" id="{74C379C5-892E-CB00-E6F2-6E40A77D0D14}"/>
            </a:ext>
          </a:extLst>
        </xdr:cNvPr>
        <xdr:cNvPicPr>
          <a:picLocks noChangeAspect="1"/>
        </xdr:cNvPicPr>
      </xdr:nvPicPr>
      <xdr:blipFill rotWithShape="1">
        <a:blip xmlns:r="http://schemas.openxmlformats.org/officeDocument/2006/relationships" r:embed="rId15"/>
        <a:srcRect t="10107"/>
        <a:stretch/>
      </xdr:blipFill>
      <xdr:spPr>
        <a:xfrm>
          <a:off x="2432050" y="4794250"/>
          <a:ext cx="1752696" cy="2654457"/>
        </a:xfrm>
        <a:prstGeom prst="rect">
          <a:avLst/>
        </a:prstGeom>
      </xdr:spPr>
    </xdr:pic>
    <xdr:clientData/>
  </xdr:twoCellAnchor>
  <xdr:twoCellAnchor editAs="oneCell">
    <xdr:from>
      <xdr:col>7</xdr:col>
      <xdr:colOff>596900</xdr:colOff>
      <xdr:row>26</xdr:row>
      <xdr:rowOff>25400</xdr:rowOff>
    </xdr:from>
    <xdr:to>
      <xdr:col>10</xdr:col>
      <xdr:colOff>539851</xdr:colOff>
      <xdr:row>40</xdr:row>
      <xdr:rowOff>139857</xdr:rowOff>
    </xdr:to>
    <xdr:pic>
      <xdr:nvPicPr>
        <xdr:cNvPr id="34" name="Picture 17">
          <a:extLst>
            <a:ext uri="{FF2B5EF4-FFF2-40B4-BE49-F238E27FC236}">
              <a16:creationId xmlns:a16="http://schemas.microsoft.com/office/drawing/2014/main" id="{FA566043-A6A3-F3EA-4DD1-F7D86E3013BA}"/>
            </a:ext>
          </a:extLst>
        </xdr:cNvPr>
        <xdr:cNvPicPr>
          <a:picLocks noChangeAspect="1"/>
        </xdr:cNvPicPr>
      </xdr:nvPicPr>
      <xdr:blipFill rotWithShape="1">
        <a:blip xmlns:r="http://schemas.openxmlformats.org/officeDocument/2006/relationships" r:embed="rId16"/>
        <a:srcRect t="8620"/>
        <a:stretch/>
      </xdr:blipFill>
      <xdr:spPr>
        <a:xfrm>
          <a:off x="4908550" y="4813300"/>
          <a:ext cx="1790801" cy="2692557"/>
        </a:xfrm>
        <a:prstGeom prst="rect">
          <a:avLst/>
        </a:prstGeom>
      </xdr:spPr>
    </xdr:pic>
    <xdr:clientData/>
  </xdr:twoCellAnchor>
  <xdr:twoCellAnchor editAs="oneCell">
    <xdr:from>
      <xdr:col>11</xdr:col>
      <xdr:colOff>596900</xdr:colOff>
      <xdr:row>26</xdr:row>
      <xdr:rowOff>6350</xdr:rowOff>
    </xdr:from>
    <xdr:to>
      <xdr:col>14</xdr:col>
      <xdr:colOff>520800</xdr:colOff>
      <xdr:row>40</xdr:row>
      <xdr:rowOff>139857</xdr:rowOff>
    </xdr:to>
    <xdr:pic>
      <xdr:nvPicPr>
        <xdr:cNvPr id="35" name="Picture 18">
          <a:extLst>
            <a:ext uri="{FF2B5EF4-FFF2-40B4-BE49-F238E27FC236}">
              <a16:creationId xmlns:a16="http://schemas.microsoft.com/office/drawing/2014/main" id="{BE2C7943-7134-CF14-4A0A-17EDD32628BE}"/>
            </a:ext>
          </a:extLst>
        </xdr:cNvPr>
        <xdr:cNvPicPr>
          <a:picLocks noChangeAspect="1"/>
        </xdr:cNvPicPr>
      </xdr:nvPicPr>
      <xdr:blipFill rotWithShape="1">
        <a:blip xmlns:r="http://schemas.openxmlformats.org/officeDocument/2006/relationships" r:embed="rId17"/>
        <a:srcRect t="7974"/>
        <a:stretch/>
      </xdr:blipFill>
      <xdr:spPr>
        <a:xfrm>
          <a:off x="7372350" y="4794250"/>
          <a:ext cx="1771750" cy="2711607"/>
        </a:xfrm>
        <a:prstGeom prst="rect">
          <a:avLst/>
        </a:prstGeom>
      </xdr:spPr>
    </xdr:pic>
    <xdr:clientData/>
  </xdr:twoCellAnchor>
  <xdr:twoCellAnchor editAs="oneCell">
    <xdr:from>
      <xdr:col>15</xdr:col>
      <xdr:colOff>590550</xdr:colOff>
      <xdr:row>26</xdr:row>
      <xdr:rowOff>0</xdr:rowOff>
    </xdr:from>
    <xdr:to>
      <xdr:col>19</xdr:col>
      <xdr:colOff>571637</xdr:colOff>
      <xdr:row>40</xdr:row>
      <xdr:rowOff>95407</xdr:rowOff>
    </xdr:to>
    <xdr:pic>
      <xdr:nvPicPr>
        <xdr:cNvPr id="36" name="Picture 19">
          <a:extLst>
            <a:ext uri="{FF2B5EF4-FFF2-40B4-BE49-F238E27FC236}">
              <a16:creationId xmlns:a16="http://schemas.microsoft.com/office/drawing/2014/main" id="{C3D97DC8-7C12-8AA5-D2D1-E64020B2B443}"/>
            </a:ext>
          </a:extLst>
        </xdr:cNvPr>
        <xdr:cNvPicPr>
          <a:picLocks noChangeAspect="1"/>
        </xdr:cNvPicPr>
      </xdr:nvPicPr>
      <xdr:blipFill rotWithShape="1">
        <a:blip xmlns:r="http://schemas.openxmlformats.org/officeDocument/2006/relationships" r:embed="rId18"/>
        <a:srcRect t="9267"/>
        <a:stretch/>
      </xdr:blipFill>
      <xdr:spPr>
        <a:xfrm>
          <a:off x="9829800" y="4787900"/>
          <a:ext cx="2444887" cy="2673507"/>
        </a:xfrm>
        <a:prstGeom prst="rect">
          <a:avLst/>
        </a:prstGeom>
      </xdr:spPr>
    </xdr:pic>
    <xdr:clientData/>
  </xdr:twoCellAnchor>
  <xdr:twoCellAnchor editAs="oneCell">
    <xdr:from>
      <xdr:col>20</xdr:col>
      <xdr:colOff>571500</xdr:colOff>
      <xdr:row>26</xdr:row>
      <xdr:rowOff>25400</xdr:rowOff>
    </xdr:from>
    <xdr:to>
      <xdr:col>25</xdr:col>
      <xdr:colOff>463714</xdr:colOff>
      <xdr:row>40</xdr:row>
      <xdr:rowOff>165262</xdr:rowOff>
    </xdr:to>
    <xdr:pic>
      <xdr:nvPicPr>
        <xdr:cNvPr id="37" name="Picture 20">
          <a:extLst>
            <a:ext uri="{FF2B5EF4-FFF2-40B4-BE49-F238E27FC236}">
              <a16:creationId xmlns:a16="http://schemas.microsoft.com/office/drawing/2014/main" id="{B3F688E6-6AF2-4AEE-E502-77864F9F84A0}"/>
            </a:ext>
          </a:extLst>
        </xdr:cNvPr>
        <xdr:cNvPicPr>
          <a:picLocks noChangeAspect="1"/>
        </xdr:cNvPicPr>
      </xdr:nvPicPr>
      <xdr:blipFill rotWithShape="1">
        <a:blip xmlns:r="http://schemas.openxmlformats.org/officeDocument/2006/relationships" r:embed="rId19"/>
        <a:srcRect t="10460"/>
        <a:stretch/>
      </xdr:blipFill>
      <xdr:spPr>
        <a:xfrm>
          <a:off x="12890500" y="4813300"/>
          <a:ext cx="2971964" cy="2717962"/>
        </a:xfrm>
        <a:prstGeom prst="rect">
          <a:avLst/>
        </a:prstGeom>
      </xdr:spPr>
    </xdr:pic>
    <xdr:clientData/>
  </xdr:twoCellAnchor>
  <xdr:twoCellAnchor editAs="oneCell">
    <xdr:from>
      <xdr:col>26</xdr:col>
      <xdr:colOff>603250</xdr:colOff>
      <xdr:row>25</xdr:row>
      <xdr:rowOff>171450</xdr:rowOff>
    </xdr:from>
    <xdr:to>
      <xdr:col>31</xdr:col>
      <xdr:colOff>38244</xdr:colOff>
      <xdr:row>40</xdr:row>
      <xdr:rowOff>146209</xdr:rowOff>
    </xdr:to>
    <xdr:pic>
      <xdr:nvPicPr>
        <xdr:cNvPr id="38" name="Picture 21">
          <a:extLst>
            <a:ext uri="{FF2B5EF4-FFF2-40B4-BE49-F238E27FC236}">
              <a16:creationId xmlns:a16="http://schemas.microsoft.com/office/drawing/2014/main" id="{6604A2EE-C173-0779-6DB6-87661E19D352}"/>
            </a:ext>
          </a:extLst>
        </xdr:cNvPr>
        <xdr:cNvPicPr>
          <a:picLocks noChangeAspect="1"/>
        </xdr:cNvPicPr>
      </xdr:nvPicPr>
      <xdr:blipFill rotWithShape="1">
        <a:blip xmlns:r="http://schemas.openxmlformats.org/officeDocument/2006/relationships" r:embed="rId20"/>
        <a:srcRect t="8492"/>
        <a:stretch/>
      </xdr:blipFill>
      <xdr:spPr>
        <a:xfrm>
          <a:off x="16617950" y="4775200"/>
          <a:ext cx="2514744" cy="2737009"/>
        </a:xfrm>
        <a:prstGeom prst="rect">
          <a:avLst/>
        </a:prstGeom>
      </xdr:spPr>
    </xdr:pic>
    <xdr:clientData/>
  </xdr:twoCellAnchor>
  <xdr:twoCellAnchor editAs="oneCell">
    <xdr:from>
      <xdr:col>31</xdr:col>
      <xdr:colOff>577850</xdr:colOff>
      <xdr:row>26</xdr:row>
      <xdr:rowOff>6350</xdr:rowOff>
    </xdr:from>
    <xdr:to>
      <xdr:col>34</xdr:col>
      <xdr:colOff>577954</xdr:colOff>
      <xdr:row>40</xdr:row>
      <xdr:rowOff>139857</xdr:rowOff>
    </xdr:to>
    <xdr:pic>
      <xdr:nvPicPr>
        <xdr:cNvPr id="39" name="Picture 22">
          <a:extLst>
            <a:ext uri="{FF2B5EF4-FFF2-40B4-BE49-F238E27FC236}">
              <a16:creationId xmlns:a16="http://schemas.microsoft.com/office/drawing/2014/main" id="{4A363CC8-E72C-FE05-688C-89681CDFADD2}"/>
            </a:ext>
          </a:extLst>
        </xdr:cNvPr>
        <xdr:cNvPicPr>
          <a:picLocks noChangeAspect="1"/>
        </xdr:cNvPicPr>
      </xdr:nvPicPr>
      <xdr:blipFill rotWithShape="1">
        <a:blip xmlns:r="http://schemas.openxmlformats.org/officeDocument/2006/relationships" r:embed="rId21"/>
        <a:srcRect t="7974"/>
        <a:stretch/>
      </xdr:blipFill>
      <xdr:spPr>
        <a:xfrm>
          <a:off x="19672300" y="4794250"/>
          <a:ext cx="1847954" cy="2711607"/>
        </a:xfrm>
        <a:prstGeom prst="rect">
          <a:avLst/>
        </a:prstGeom>
      </xdr:spPr>
    </xdr:pic>
    <xdr:clientData/>
  </xdr:twoCellAnchor>
  <xdr:twoCellAnchor editAs="oneCell">
    <xdr:from>
      <xdr:col>35</xdr:col>
      <xdr:colOff>571501</xdr:colOff>
      <xdr:row>26</xdr:row>
      <xdr:rowOff>38099</xdr:rowOff>
    </xdr:from>
    <xdr:to>
      <xdr:col>39</xdr:col>
      <xdr:colOff>408205</xdr:colOff>
      <xdr:row>39</xdr:row>
      <xdr:rowOff>107950</xdr:rowOff>
    </xdr:to>
    <xdr:pic>
      <xdr:nvPicPr>
        <xdr:cNvPr id="40" name="Picture 23">
          <a:extLst>
            <a:ext uri="{FF2B5EF4-FFF2-40B4-BE49-F238E27FC236}">
              <a16:creationId xmlns:a16="http://schemas.microsoft.com/office/drawing/2014/main" id="{2893A0F7-1A31-BB10-2D15-D279BD45B09E}"/>
            </a:ext>
          </a:extLst>
        </xdr:cNvPr>
        <xdr:cNvPicPr>
          <a:picLocks noChangeAspect="1"/>
        </xdr:cNvPicPr>
      </xdr:nvPicPr>
      <xdr:blipFill rotWithShape="1">
        <a:blip xmlns:r="http://schemas.openxmlformats.org/officeDocument/2006/relationships" r:embed="rId22"/>
        <a:srcRect t="8490"/>
        <a:stretch/>
      </xdr:blipFill>
      <xdr:spPr>
        <a:xfrm>
          <a:off x="22129751" y="4825999"/>
          <a:ext cx="2300504" cy="2463801"/>
        </a:xfrm>
        <a:prstGeom prst="rect">
          <a:avLst/>
        </a:prstGeom>
      </xdr:spPr>
    </xdr:pic>
    <xdr:clientData/>
  </xdr:twoCellAnchor>
  <xdr:twoCellAnchor editAs="oneCell">
    <xdr:from>
      <xdr:col>41</xdr:col>
      <xdr:colOff>25400</xdr:colOff>
      <xdr:row>26</xdr:row>
      <xdr:rowOff>32986</xdr:rowOff>
    </xdr:from>
    <xdr:to>
      <xdr:col>44</xdr:col>
      <xdr:colOff>470061</xdr:colOff>
      <xdr:row>39</xdr:row>
      <xdr:rowOff>95415</xdr:rowOff>
    </xdr:to>
    <xdr:pic>
      <xdr:nvPicPr>
        <xdr:cNvPr id="41" name="Picture 24">
          <a:extLst>
            <a:ext uri="{FF2B5EF4-FFF2-40B4-BE49-F238E27FC236}">
              <a16:creationId xmlns:a16="http://schemas.microsoft.com/office/drawing/2014/main" id="{94F235B8-1769-058D-79CE-46EEB05AABCB}"/>
            </a:ext>
          </a:extLst>
        </xdr:cNvPr>
        <xdr:cNvPicPr>
          <a:picLocks noChangeAspect="1"/>
        </xdr:cNvPicPr>
      </xdr:nvPicPr>
      <xdr:blipFill>
        <a:blip xmlns:r="http://schemas.openxmlformats.org/officeDocument/2006/relationships" r:embed="rId23"/>
        <a:stretch>
          <a:fillRect/>
        </a:stretch>
      </xdr:blipFill>
      <xdr:spPr>
        <a:xfrm>
          <a:off x="25019000" y="4820886"/>
          <a:ext cx="2463961" cy="2538929"/>
        </a:xfrm>
        <a:prstGeom prst="rect">
          <a:avLst/>
        </a:prstGeom>
      </xdr:spPr>
    </xdr:pic>
    <xdr:clientData/>
  </xdr:twoCellAnchor>
  <xdr:twoCellAnchor editAs="oneCell">
    <xdr:from>
      <xdr:col>45</xdr:col>
      <xdr:colOff>603250</xdr:colOff>
      <xdr:row>25</xdr:row>
      <xdr:rowOff>158750</xdr:rowOff>
    </xdr:from>
    <xdr:to>
      <xdr:col>50</xdr:col>
      <xdr:colOff>247805</xdr:colOff>
      <xdr:row>40</xdr:row>
      <xdr:rowOff>177961</xdr:rowOff>
    </xdr:to>
    <xdr:pic>
      <xdr:nvPicPr>
        <xdr:cNvPr id="42" name="Picture 25">
          <a:extLst>
            <a:ext uri="{FF2B5EF4-FFF2-40B4-BE49-F238E27FC236}">
              <a16:creationId xmlns:a16="http://schemas.microsoft.com/office/drawing/2014/main" id="{56521C3E-52B3-9DD5-8DED-52750FE0DE5C}"/>
            </a:ext>
          </a:extLst>
        </xdr:cNvPr>
        <xdr:cNvPicPr>
          <a:picLocks noChangeAspect="1"/>
        </xdr:cNvPicPr>
      </xdr:nvPicPr>
      <xdr:blipFill rotWithShape="1">
        <a:blip xmlns:r="http://schemas.openxmlformats.org/officeDocument/2006/relationships" r:embed="rId24"/>
        <a:srcRect t="8176"/>
        <a:stretch/>
      </xdr:blipFill>
      <xdr:spPr>
        <a:xfrm>
          <a:off x="28321000" y="4762500"/>
          <a:ext cx="2724305" cy="2781461"/>
        </a:xfrm>
        <a:prstGeom prst="rect">
          <a:avLst/>
        </a:prstGeom>
      </xdr:spPr>
    </xdr:pic>
    <xdr:clientData/>
  </xdr:twoCellAnchor>
  <xdr:twoCellAnchor editAs="oneCell">
    <xdr:from>
      <xdr:col>0</xdr:col>
      <xdr:colOff>0</xdr:colOff>
      <xdr:row>46</xdr:row>
      <xdr:rowOff>12700</xdr:rowOff>
    </xdr:from>
    <xdr:to>
      <xdr:col>4</xdr:col>
      <xdr:colOff>457350</xdr:colOff>
      <xdr:row>61</xdr:row>
      <xdr:rowOff>19192</xdr:rowOff>
    </xdr:to>
    <xdr:pic>
      <xdr:nvPicPr>
        <xdr:cNvPr id="3" name="Picture 2">
          <a:extLst>
            <a:ext uri="{FF2B5EF4-FFF2-40B4-BE49-F238E27FC236}">
              <a16:creationId xmlns:a16="http://schemas.microsoft.com/office/drawing/2014/main" id="{E2D4AD36-56B6-7475-C0FA-1403FA19F760}"/>
            </a:ext>
          </a:extLst>
        </xdr:cNvPr>
        <xdr:cNvPicPr>
          <a:picLocks noChangeAspect="1"/>
        </xdr:cNvPicPr>
      </xdr:nvPicPr>
      <xdr:blipFill>
        <a:blip xmlns:r="http://schemas.openxmlformats.org/officeDocument/2006/relationships" r:embed="rId25"/>
        <a:stretch>
          <a:fillRect/>
        </a:stretch>
      </xdr:blipFill>
      <xdr:spPr>
        <a:xfrm>
          <a:off x="0" y="8483600"/>
          <a:ext cx="2921150" cy="2768742"/>
        </a:xfrm>
        <a:prstGeom prst="rect">
          <a:avLst/>
        </a:prstGeom>
      </xdr:spPr>
    </xdr:pic>
    <xdr:clientData/>
  </xdr:twoCellAnchor>
  <xdr:twoCellAnchor editAs="oneCell">
    <xdr:from>
      <xdr:col>6</xdr:col>
      <xdr:colOff>0</xdr:colOff>
      <xdr:row>46</xdr:row>
      <xdr:rowOff>0</xdr:rowOff>
    </xdr:from>
    <xdr:to>
      <xdr:col>10</xdr:col>
      <xdr:colOff>400197</xdr:colOff>
      <xdr:row>60</xdr:row>
      <xdr:rowOff>165241</xdr:rowOff>
    </xdr:to>
    <xdr:pic>
      <xdr:nvPicPr>
        <xdr:cNvPr id="4" name="Picture 3">
          <a:extLst>
            <a:ext uri="{FF2B5EF4-FFF2-40B4-BE49-F238E27FC236}">
              <a16:creationId xmlns:a16="http://schemas.microsoft.com/office/drawing/2014/main" id="{3FC1D3AB-37F9-961A-005F-4912B3F39078}"/>
            </a:ext>
          </a:extLst>
        </xdr:cNvPr>
        <xdr:cNvPicPr>
          <a:picLocks noChangeAspect="1"/>
        </xdr:cNvPicPr>
      </xdr:nvPicPr>
      <xdr:blipFill>
        <a:blip xmlns:r="http://schemas.openxmlformats.org/officeDocument/2006/relationships" r:embed="rId26"/>
        <a:stretch>
          <a:fillRect/>
        </a:stretch>
      </xdr:blipFill>
      <xdr:spPr>
        <a:xfrm>
          <a:off x="3695700" y="8470900"/>
          <a:ext cx="2863997" cy="2743341"/>
        </a:xfrm>
        <a:prstGeom prst="rect">
          <a:avLst/>
        </a:prstGeom>
      </xdr:spPr>
    </xdr:pic>
    <xdr:clientData/>
  </xdr:twoCellAnchor>
  <xdr:twoCellAnchor editAs="oneCell">
    <xdr:from>
      <xdr:col>11</xdr:col>
      <xdr:colOff>590550</xdr:colOff>
      <xdr:row>45</xdr:row>
      <xdr:rowOff>171450</xdr:rowOff>
    </xdr:from>
    <xdr:to>
      <xdr:col>15</xdr:col>
      <xdr:colOff>69950</xdr:colOff>
      <xdr:row>61</xdr:row>
      <xdr:rowOff>6493</xdr:rowOff>
    </xdr:to>
    <xdr:pic>
      <xdr:nvPicPr>
        <xdr:cNvPr id="5" name="Picture 4">
          <a:extLst>
            <a:ext uri="{FF2B5EF4-FFF2-40B4-BE49-F238E27FC236}">
              <a16:creationId xmlns:a16="http://schemas.microsoft.com/office/drawing/2014/main" id="{9B34CC00-3ECB-AFEE-8497-463B36FFC4E0}"/>
            </a:ext>
          </a:extLst>
        </xdr:cNvPr>
        <xdr:cNvPicPr>
          <a:picLocks noChangeAspect="1"/>
        </xdr:cNvPicPr>
      </xdr:nvPicPr>
      <xdr:blipFill>
        <a:blip xmlns:r="http://schemas.openxmlformats.org/officeDocument/2006/relationships" r:embed="rId27"/>
        <a:stretch>
          <a:fillRect/>
        </a:stretch>
      </xdr:blipFill>
      <xdr:spPr>
        <a:xfrm>
          <a:off x="7366000" y="8458200"/>
          <a:ext cx="1943200" cy="2781443"/>
        </a:xfrm>
        <a:prstGeom prst="rect">
          <a:avLst/>
        </a:prstGeom>
      </xdr:spPr>
    </xdr:pic>
    <xdr:clientData/>
  </xdr:twoCellAnchor>
  <xdr:twoCellAnchor editAs="oneCell">
    <xdr:from>
      <xdr:col>16</xdr:col>
      <xdr:colOff>603250</xdr:colOff>
      <xdr:row>46</xdr:row>
      <xdr:rowOff>44450</xdr:rowOff>
    </xdr:from>
    <xdr:to>
      <xdr:col>22</xdr:col>
      <xdr:colOff>171618</xdr:colOff>
      <xdr:row>61</xdr:row>
      <xdr:rowOff>69993</xdr:rowOff>
    </xdr:to>
    <xdr:pic>
      <xdr:nvPicPr>
        <xdr:cNvPr id="6" name="Picture 5">
          <a:extLst>
            <a:ext uri="{FF2B5EF4-FFF2-40B4-BE49-F238E27FC236}">
              <a16:creationId xmlns:a16="http://schemas.microsoft.com/office/drawing/2014/main" id="{52FF9E03-3088-25FE-45E7-2AAC88DAA6D8}"/>
            </a:ext>
          </a:extLst>
        </xdr:cNvPr>
        <xdr:cNvPicPr>
          <a:picLocks noChangeAspect="1"/>
        </xdr:cNvPicPr>
      </xdr:nvPicPr>
      <xdr:blipFill>
        <a:blip xmlns:r="http://schemas.openxmlformats.org/officeDocument/2006/relationships" r:embed="rId28"/>
        <a:stretch>
          <a:fillRect/>
        </a:stretch>
      </xdr:blipFill>
      <xdr:spPr>
        <a:xfrm>
          <a:off x="10458450" y="8515350"/>
          <a:ext cx="3264068" cy="2787793"/>
        </a:xfrm>
        <a:prstGeom prst="rect">
          <a:avLst/>
        </a:prstGeom>
      </xdr:spPr>
    </xdr:pic>
    <xdr:clientData/>
  </xdr:twoCellAnchor>
  <xdr:twoCellAnchor editAs="oneCell">
    <xdr:from>
      <xdr:col>21</xdr:col>
      <xdr:colOff>590550</xdr:colOff>
      <xdr:row>46</xdr:row>
      <xdr:rowOff>19050</xdr:rowOff>
    </xdr:from>
    <xdr:to>
      <xdr:col>26</xdr:col>
      <xdr:colOff>527205</xdr:colOff>
      <xdr:row>59</xdr:row>
      <xdr:rowOff>50925</xdr:rowOff>
    </xdr:to>
    <xdr:pic>
      <xdr:nvPicPr>
        <xdr:cNvPr id="10" name="Picture 9">
          <a:extLst>
            <a:ext uri="{FF2B5EF4-FFF2-40B4-BE49-F238E27FC236}">
              <a16:creationId xmlns:a16="http://schemas.microsoft.com/office/drawing/2014/main" id="{4DF78DC0-33D6-B9A3-FABF-5562946FCF7A}"/>
            </a:ext>
          </a:extLst>
        </xdr:cNvPr>
        <xdr:cNvPicPr>
          <a:picLocks noChangeAspect="1"/>
        </xdr:cNvPicPr>
      </xdr:nvPicPr>
      <xdr:blipFill>
        <a:blip xmlns:r="http://schemas.openxmlformats.org/officeDocument/2006/relationships" r:embed="rId29"/>
        <a:stretch>
          <a:fillRect/>
        </a:stretch>
      </xdr:blipFill>
      <xdr:spPr>
        <a:xfrm>
          <a:off x="13525500" y="8489950"/>
          <a:ext cx="3016405" cy="24258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2</xdr:row>
      <xdr:rowOff>6350</xdr:rowOff>
    </xdr:from>
    <xdr:to>
      <xdr:col>11</xdr:col>
      <xdr:colOff>61997</xdr:colOff>
      <xdr:row>17</xdr:row>
      <xdr:rowOff>124100</xdr:rowOff>
    </xdr:to>
    <xdr:pic>
      <xdr:nvPicPr>
        <xdr:cNvPr id="4" name="Picture 1">
          <a:extLst>
            <a:ext uri="{FF2B5EF4-FFF2-40B4-BE49-F238E27FC236}">
              <a16:creationId xmlns:a16="http://schemas.microsoft.com/office/drawing/2014/main" id="{AE518511-DC2B-C5EF-25FE-6A6D00ED12A0}"/>
            </a:ext>
          </a:extLst>
        </xdr:cNvPr>
        <xdr:cNvPicPr>
          <a:picLocks noChangeAspect="1"/>
        </xdr:cNvPicPr>
      </xdr:nvPicPr>
      <xdr:blipFill>
        <a:blip xmlns:r="http://schemas.openxmlformats.org/officeDocument/2006/relationships" r:embed="rId1"/>
        <a:stretch>
          <a:fillRect/>
        </a:stretch>
      </xdr:blipFill>
      <xdr:spPr>
        <a:xfrm>
          <a:off x="203200" y="190500"/>
          <a:ext cx="6138947" cy="2880000"/>
        </a:xfrm>
        <a:prstGeom prst="rect">
          <a:avLst/>
        </a:prstGeom>
      </xdr:spPr>
    </xdr:pic>
    <xdr:clientData/>
  </xdr:twoCellAnchor>
  <xdr:twoCellAnchor editAs="oneCell">
    <xdr:from>
      <xdr:col>12</xdr:col>
      <xdr:colOff>0</xdr:colOff>
      <xdr:row>2</xdr:row>
      <xdr:rowOff>0</xdr:rowOff>
    </xdr:from>
    <xdr:to>
      <xdr:col>22</xdr:col>
      <xdr:colOff>176795</xdr:colOff>
      <xdr:row>17</xdr:row>
      <xdr:rowOff>117750</xdr:rowOff>
    </xdr:to>
    <xdr:pic>
      <xdr:nvPicPr>
        <xdr:cNvPr id="6" name="Picture 2">
          <a:extLst>
            <a:ext uri="{FF2B5EF4-FFF2-40B4-BE49-F238E27FC236}">
              <a16:creationId xmlns:a16="http://schemas.microsoft.com/office/drawing/2014/main" id="{44495BE3-BE53-73B7-2E8C-0D6C120764E5}"/>
            </a:ext>
          </a:extLst>
        </xdr:cNvPr>
        <xdr:cNvPicPr>
          <a:picLocks noChangeAspect="1"/>
        </xdr:cNvPicPr>
      </xdr:nvPicPr>
      <xdr:blipFill>
        <a:blip xmlns:r="http://schemas.openxmlformats.org/officeDocument/2006/relationships" r:embed="rId2"/>
        <a:stretch>
          <a:fillRect/>
        </a:stretch>
      </xdr:blipFill>
      <xdr:spPr>
        <a:xfrm>
          <a:off x="6889750" y="368300"/>
          <a:ext cx="6272795" cy="2880000"/>
        </a:xfrm>
        <a:prstGeom prst="rect">
          <a:avLst/>
        </a:prstGeom>
      </xdr:spPr>
    </xdr:pic>
    <xdr:clientData/>
  </xdr:twoCellAnchor>
  <xdr:twoCellAnchor editAs="oneCell">
    <xdr:from>
      <xdr:col>23</xdr:col>
      <xdr:colOff>0</xdr:colOff>
      <xdr:row>2</xdr:row>
      <xdr:rowOff>0</xdr:rowOff>
    </xdr:from>
    <xdr:to>
      <xdr:col>33</xdr:col>
      <xdr:colOff>103025</xdr:colOff>
      <xdr:row>17</xdr:row>
      <xdr:rowOff>117750</xdr:rowOff>
    </xdr:to>
    <xdr:pic>
      <xdr:nvPicPr>
        <xdr:cNvPr id="8" name="Picture 3">
          <a:extLst>
            <a:ext uri="{FF2B5EF4-FFF2-40B4-BE49-F238E27FC236}">
              <a16:creationId xmlns:a16="http://schemas.microsoft.com/office/drawing/2014/main" id="{78E2A0E1-AE84-2552-82D4-DA4465B24AA7}"/>
            </a:ext>
          </a:extLst>
        </xdr:cNvPr>
        <xdr:cNvPicPr>
          <a:picLocks noChangeAspect="1"/>
        </xdr:cNvPicPr>
      </xdr:nvPicPr>
      <xdr:blipFill>
        <a:blip xmlns:r="http://schemas.openxmlformats.org/officeDocument/2006/relationships" r:embed="rId3"/>
        <a:stretch>
          <a:fillRect/>
        </a:stretch>
      </xdr:blipFill>
      <xdr:spPr>
        <a:xfrm>
          <a:off x="13595350" y="368300"/>
          <a:ext cx="6199025" cy="2880000"/>
        </a:xfrm>
        <a:prstGeom prst="rect">
          <a:avLst/>
        </a:prstGeom>
      </xdr:spPr>
    </xdr:pic>
    <xdr:clientData/>
  </xdr:twoCellAnchor>
  <xdr:twoCellAnchor editAs="oneCell">
    <xdr:from>
      <xdr:col>34</xdr:col>
      <xdr:colOff>0</xdr:colOff>
      <xdr:row>2</xdr:row>
      <xdr:rowOff>0</xdr:rowOff>
    </xdr:from>
    <xdr:to>
      <xdr:col>44</xdr:col>
      <xdr:colOff>45262</xdr:colOff>
      <xdr:row>17</xdr:row>
      <xdr:rowOff>117750</xdr:rowOff>
    </xdr:to>
    <xdr:pic>
      <xdr:nvPicPr>
        <xdr:cNvPr id="10" name="Picture 4">
          <a:extLst>
            <a:ext uri="{FF2B5EF4-FFF2-40B4-BE49-F238E27FC236}">
              <a16:creationId xmlns:a16="http://schemas.microsoft.com/office/drawing/2014/main" id="{8EDF80E6-4A2F-310A-83ED-9CA4F1B6B733}"/>
            </a:ext>
          </a:extLst>
        </xdr:cNvPr>
        <xdr:cNvPicPr>
          <a:picLocks noChangeAspect="1"/>
        </xdr:cNvPicPr>
      </xdr:nvPicPr>
      <xdr:blipFill>
        <a:blip xmlns:r="http://schemas.openxmlformats.org/officeDocument/2006/relationships" r:embed="rId4"/>
        <a:stretch>
          <a:fillRect/>
        </a:stretch>
      </xdr:blipFill>
      <xdr:spPr>
        <a:xfrm>
          <a:off x="20300950" y="368300"/>
          <a:ext cx="6141262" cy="2880000"/>
        </a:xfrm>
        <a:prstGeom prst="rect">
          <a:avLst/>
        </a:prstGeom>
      </xdr:spPr>
    </xdr:pic>
    <xdr:clientData/>
  </xdr:twoCellAnchor>
  <xdr:twoCellAnchor editAs="oneCell">
    <xdr:from>
      <xdr:col>45</xdr:col>
      <xdr:colOff>0</xdr:colOff>
      <xdr:row>2</xdr:row>
      <xdr:rowOff>0</xdr:rowOff>
    </xdr:from>
    <xdr:to>
      <xdr:col>55</xdr:col>
      <xdr:colOff>180618</xdr:colOff>
      <xdr:row>17</xdr:row>
      <xdr:rowOff>117750</xdr:rowOff>
    </xdr:to>
    <xdr:pic>
      <xdr:nvPicPr>
        <xdr:cNvPr id="12" name="Picture 5">
          <a:extLst>
            <a:ext uri="{FF2B5EF4-FFF2-40B4-BE49-F238E27FC236}">
              <a16:creationId xmlns:a16="http://schemas.microsoft.com/office/drawing/2014/main" id="{B68D5896-121F-C20B-E04E-1FE76CE6B66A}"/>
            </a:ext>
          </a:extLst>
        </xdr:cNvPr>
        <xdr:cNvPicPr>
          <a:picLocks noChangeAspect="1"/>
        </xdr:cNvPicPr>
      </xdr:nvPicPr>
      <xdr:blipFill>
        <a:blip xmlns:r="http://schemas.openxmlformats.org/officeDocument/2006/relationships" r:embed="rId5"/>
        <a:stretch>
          <a:fillRect/>
        </a:stretch>
      </xdr:blipFill>
      <xdr:spPr>
        <a:xfrm>
          <a:off x="27006550" y="368300"/>
          <a:ext cx="6276618" cy="2880000"/>
        </a:xfrm>
        <a:prstGeom prst="rect">
          <a:avLst/>
        </a:prstGeom>
      </xdr:spPr>
    </xdr:pic>
    <xdr:clientData/>
  </xdr:twoCellAnchor>
  <xdr:twoCellAnchor editAs="oneCell">
    <xdr:from>
      <xdr:col>56</xdr:col>
      <xdr:colOff>0</xdr:colOff>
      <xdr:row>2</xdr:row>
      <xdr:rowOff>0</xdr:rowOff>
    </xdr:from>
    <xdr:to>
      <xdr:col>66</xdr:col>
      <xdr:colOff>163836</xdr:colOff>
      <xdr:row>17</xdr:row>
      <xdr:rowOff>117750</xdr:rowOff>
    </xdr:to>
    <xdr:pic>
      <xdr:nvPicPr>
        <xdr:cNvPr id="14" name="Picture 6">
          <a:extLst>
            <a:ext uri="{FF2B5EF4-FFF2-40B4-BE49-F238E27FC236}">
              <a16:creationId xmlns:a16="http://schemas.microsoft.com/office/drawing/2014/main" id="{F3101C53-95DF-A088-AD94-97405FBB0604}"/>
            </a:ext>
          </a:extLst>
        </xdr:cNvPr>
        <xdr:cNvPicPr>
          <a:picLocks noChangeAspect="1"/>
        </xdr:cNvPicPr>
      </xdr:nvPicPr>
      <xdr:blipFill>
        <a:blip xmlns:r="http://schemas.openxmlformats.org/officeDocument/2006/relationships" r:embed="rId6"/>
        <a:stretch>
          <a:fillRect/>
        </a:stretch>
      </xdr:blipFill>
      <xdr:spPr>
        <a:xfrm>
          <a:off x="33712150" y="368300"/>
          <a:ext cx="6259836" cy="2880000"/>
        </a:xfrm>
        <a:prstGeom prst="rect">
          <a:avLst/>
        </a:prstGeom>
      </xdr:spPr>
    </xdr:pic>
    <xdr:clientData/>
  </xdr:twoCellAnchor>
  <xdr:twoCellAnchor editAs="oneCell">
    <xdr:from>
      <xdr:col>67</xdr:col>
      <xdr:colOff>1</xdr:colOff>
      <xdr:row>2</xdr:row>
      <xdr:rowOff>0</xdr:rowOff>
    </xdr:from>
    <xdr:to>
      <xdr:col>77</xdr:col>
      <xdr:colOff>139052</xdr:colOff>
      <xdr:row>17</xdr:row>
      <xdr:rowOff>117750</xdr:rowOff>
    </xdr:to>
    <xdr:pic>
      <xdr:nvPicPr>
        <xdr:cNvPr id="16" name="Picture 7">
          <a:extLst>
            <a:ext uri="{FF2B5EF4-FFF2-40B4-BE49-F238E27FC236}">
              <a16:creationId xmlns:a16="http://schemas.microsoft.com/office/drawing/2014/main" id="{6619056B-62E2-7856-8A7A-17E074B2B23E}"/>
            </a:ext>
          </a:extLst>
        </xdr:cNvPr>
        <xdr:cNvPicPr>
          <a:picLocks noChangeAspect="1"/>
        </xdr:cNvPicPr>
      </xdr:nvPicPr>
      <xdr:blipFill>
        <a:blip xmlns:r="http://schemas.openxmlformats.org/officeDocument/2006/relationships" r:embed="rId7"/>
        <a:stretch>
          <a:fillRect/>
        </a:stretch>
      </xdr:blipFill>
      <xdr:spPr>
        <a:xfrm>
          <a:off x="40417751" y="368300"/>
          <a:ext cx="6235051" cy="288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9</xdr:col>
      <xdr:colOff>155976</xdr:colOff>
      <xdr:row>17</xdr:row>
      <xdr:rowOff>117750</xdr:rowOff>
    </xdr:to>
    <xdr:pic>
      <xdr:nvPicPr>
        <xdr:cNvPr id="3" name="Picture 2">
          <a:extLst>
            <a:ext uri="{FF2B5EF4-FFF2-40B4-BE49-F238E27FC236}">
              <a16:creationId xmlns:a16="http://schemas.microsoft.com/office/drawing/2014/main" id="{03572B6B-44AC-4699-AB8F-65ABCBD927EA}"/>
            </a:ext>
          </a:extLst>
        </xdr:cNvPr>
        <xdr:cNvPicPr>
          <a:picLocks noChangeAspect="1"/>
        </xdr:cNvPicPr>
      </xdr:nvPicPr>
      <xdr:blipFill>
        <a:blip xmlns:r="http://schemas.openxmlformats.org/officeDocument/2006/relationships" r:embed="rId1"/>
        <a:stretch>
          <a:fillRect/>
        </a:stretch>
      </xdr:blipFill>
      <xdr:spPr>
        <a:xfrm>
          <a:off x="0" y="368300"/>
          <a:ext cx="5083576" cy="2880000"/>
        </a:xfrm>
        <a:prstGeom prst="rect">
          <a:avLst/>
        </a:prstGeom>
      </xdr:spPr>
    </xdr:pic>
    <xdr:clientData/>
  </xdr:twoCellAnchor>
  <xdr:twoCellAnchor editAs="oneCell">
    <xdr:from>
      <xdr:col>10</xdr:col>
      <xdr:colOff>0</xdr:colOff>
      <xdr:row>2</xdr:row>
      <xdr:rowOff>0</xdr:rowOff>
    </xdr:from>
    <xdr:to>
      <xdr:col>19</xdr:col>
      <xdr:colOff>72182</xdr:colOff>
      <xdr:row>17</xdr:row>
      <xdr:rowOff>117750</xdr:rowOff>
    </xdr:to>
    <xdr:pic>
      <xdr:nvPicPr>
        <xdr:cNvPr id="5" name="Picture 3">
          <a:extLst>
            <a:ext uri="{FF2B5EF4-FFF2-40B4-BE49-F238E27FC236}">
              <a16:creationId xmlns:a16="http://schemas.microsoft.com/office/drawing/2014/main" id="{A8072ED0-9F89-A9BF-6647-2CDBD32BD8EC}"/>
            </a:ext>
          </a:extLst>
        </xdr:cNvPr>
        <xdr:cNvPicPr>
          <a:picLocks noChangeAspect="1"/>
        </xdr:cNvPicPr>
      </xdr:nvPicPr>
      <xdr:blipFill>
        <a:blip xmlns:r="http://schemas.openxmlformats.org/officeDocument/2006/relationships" r:embed="rId2"/>
        <a:stretch>
          <a:fillRect/>
        </a:stretch>
      </xdr:blipFill>
      <xdr:spPr>
        <a:xfrm>
          <a:off x="5727700" y="368300"/>
          <a:ext cx="5615732" cy="2880000"/>
        </a:xfrm>
        <a:prstGeom prst="rect">
          <a:avLst/>
        </a:prstGeom>
      </xdr:spPr>
    </xdr:pic>
    <xdr:clientData/>
  </xdr:twoCellAnchor>
  <xdr:twoCellAnchor editAs="oneCell">
    <xdr:from>
      <xdr:col>20</xdr:col>
      <xdr:colOff>0</xdr:colOff>
      <xdr:row>2</xdr:row>
      <xdr:rowOff>0</xdr:rowOff>
    </xdr:from>
    <xdr:to>
      <xdr:col>27</xdr:col>
      <xdr:colOff>260350</xdr:colOff>
      <xdr:row>16</xdr:row>
      <xdr:rowOff>174625</xdr:rowOff>
    </xdr:to>
    <xdr:pic>
      <xdr:nvPicPr>
        <xdr:cNvPr id="6" name="Picture 5">
          <a:extLst>
            <a:ext uri="{FF2B5EF4-FFF2-40B4-BE49-F238E27FC236}">
              <a16:creationId xmlns:a16="http://schemas.microsoft.com/office/drawing/2014/main" id="{E76D2CA7-6B0C-AD32-8AE1-7DC67EB433CF}"/>
            </a:ext>
            <a:ext uri="{147F2762-F138-4A5C-976F-8EAC2B608ADB}">
              <a16:predDERef xmlns:a16="http://schemas.microsoft.com/office/drawing/2014/main" pred="{A8072ED0-9F89-A9BF-6647-2CDBD32BD8EC}"/>
            </a:ext>
          </a:extLst>
        </xdr:cNvPr>
        <xdr:cNvPicPr>
          <a:picLocks noChangeAspect="1"/>
        </xdr:cNvPicPr>
      </xdr:nvPicPr>
      <xdr:blipFill>
        <a:blip xmlns:r="http://schemas.openxmlformats.org/officeDocument/2006/relationships" r:embed="rId3"/>
        <a:stretch>
          <a:fillRect/>
        </a:stretch>
      </xdr:blipFill>
      <xdr:spPr>
        <a:xfrm>
          <a:off x="11391900" y="371475"/>
          <a:ext cx="4572000" cy="2752725"/>
        </a:xfrm>
        <a:prstGeom prst="rect">
          <a:avLst/>
        </a:prstGeom>
      </xdr:spPr>
    </xdr:pic>
    <xdr:clientData/>
  </xdr:twoCellAnchor>
  <xdr:twoCellAnchor editAs="oneCell">
    <xdr:from>
      <xdr:col>20</xdr:col>
      <xdr:colOff>0</xdr:colOff>
      <xdr:row>2</xdr:row>
      <xdr:rowOff>0</xdr:rowOff>
    </xdr:from>
    <xdr:to>
      <xdr:col>27</xdr:col>
      <xdr:colOff>260350</xdr:colOff>
      <xdr:row>17</xdr:row>
      <xdr:rowOff>28575</xdr:rowOff>
    </xdr:to>
    <xdr:pic>
      <xdr:nvPicPr>
        <xdr:cNvPr id="7" name="Picture 6">
          <a:extLst>
            <a:ext uri="{FF2B5EF4-FFF2-40B4-BE49-F238E27FC236}">
              <a16:creationId xmlns:a16="http://schemas.microsoft.com/office/drawing/2014/main" id="{1A555E15-B5BD-EC37-E13E-B09374A245B3}"/>
            </a:ext>
            <a:ext uri="{147F2762-F138-4A5C-976F-8EAC2B608ADB}">
              <a16:predDERef xmlns:a16="http://schemas.microsoft.com/office/drawing/2014/main" pred="{E76D2CA7-6B0C-AD32-8AE1-7DC67EB433CF}"/>
            </a:ext>
          </a:extLst>
        </xdr:cNvPr>
        <xdr:cNvPicPr>
          <a:picLocks noChangeAspect="1"/>
        </xdr:cNvPicPr>
      </xdr:nvPicPr>
      <xdr:blipFill>
        <a:blip xmlns:r="http://schemas.openxmlformats.org/officeDocument/2006/relationships" r:embed="rId4"/>
        <a:stretch>
          <a:fillRect/>
        </a:stretch>
      </xdr:blipFill>
      <xdr:spPr>
        <a:xfrm>
          <a:off x="11391900" y="371475"/>
          <a:ext cx="4572000" cy="2790825"/>
        </a:xfrm>
        <a:prstGeom prst="rect">
          <a:avLst/>
        </a:prstGeom>
      </xdr:spPr>
    </xdr:pic>
    <xdr:clientData/>
  </xdr:twoCellAnchor>
  <xdr:twoCellAnchor editAs="oneCell">
    <xdr:from>
      <xdr:col>28</xdr:col>
      <xdr:colOff>1</xdr:colOff>
      <xdr:row>2</xdr:row>
      <xdr:rowOff>0</xdr:rowOff>
    </xdr:from>
    <xdr:to>
      <xdr:col>37</xdr:col>
      <xdr:colOff>108788</xdr:colOff>
      <xdr:row>17</xdr:row>
      <xdr:rowOff>117750</xdr:rowOff>
    </xdr:to>
    <xdr:pic>
      <xdr:nvPicPr>
        <xdr:cNvPr id="9" name="Picture 6">
          <a:extLst>
            <a:ext uri="{FF2B5EF4-FFF2-40B4-BE49-F238E27FC236}">
              <a16:creationId xmlns:a16="http://schemas.microsoft.com/office/drawing/2014/main" id="{19CA235B-18CF-B742-7B66-1EF7AE0BD05A}"/>
            </a:ext>
          </a:extLst>
        </xdr:cNvPr>
        <xdr:cNvPicPr>
          <a:picLocks noChangeAspect="1"/>
        </xdr:cNvPicPr>
      </xdr:nvPicPr>
      <xdr:blipFill>
        <a:blip xmlns:r="http://schemas.openxmlformats.org/officeDocument/2006/relationships" r:embed="rId5"/>
        <a:stretch>
          <a:fillRect/>
        </a:stretch>
      </xdr:blipFill>
      <xdr:spPr>
        <a:xfrm>
          <a:off x="16814801" y="368300"/>
          <a:ext cx="5652337" cy="2880000"/>
        </a:xfrm>
        <a:prstGeom prst="rect">
          <a:avLst/>
        </a:prstGeom>
      </xdr:spPr>
    </xdr:pic>
    <xdr:clientData/>
  </xdr:twoCellAnchor>
  <xdr:twoCellAnchor editAs="oneCell">
    <xdr:from>
      <xdr:col>38</xdr:col>
      <xdr:colOff>0</xdr:colOff>
      <xdr:row>2</xdr:row>
      <xdr:rowOff>0</xdr:rowOff>
    </xdr:from>
    <xdr:to>
      <xdr:col>47</xdr:col>
      <xdr:colOff>82869</xdr:colOff>
      <xdr:row>17</xdr:row>
      <xdr:rowOff>117750</xdr:rowOff>
    </xdr:to>
    <xdr:pic>
      <xdr:nvPicPr>
        <xdr:cNvPr id="11" name="Picture 7">
          <a:extLst>
            <a:ext uri="{FF2B5EF4-FFF2-40B4-BE49-F238E27FC236}">
              <a16:creationId xmlns:a16="http://schemas.microsoft.com/office/drawing/2014/main" id="{05C0BAF3-7245-7AAE-4E50-D0007A2DF8C5}"/>
            </a:ext>
          </a:extLst>
        </xdr:cNvPr>
        <xdr:cNvPicPr>
          <a:picLocks noChangeAspect="1"/>
        </xdr:cNvPicPr>
      </xdr:nvPicPr>
      <xdr:blipFill>
        <a:blip xmlns:r="http://schemas.openxmlformats.org/officeDocument/2006/relationships" r:embed="rId6"/>
        <a:stretch>
          <a:fillRect/>
        </a:stretch>
      </xdr:blipFill>
      <xdr:spPr>
        <a:xfrm>
          <a:off x="22974300" y="368300"/>
          <a:ext cx="5626419" cy="2880000"/>
        </a:xfrm>
        <a:prstGeom prst="rect">
          <a:avLst/>
        </a:prstGeom>
      </xdr:spPr>
    </xdr:pic>
    <xdr:clientData/>
  </xdr:twoCellAnchor>
  <xdr:twoCellAnchor editAs="oneCell">
    <xdr:from>
      <xdr:col>48</xdr:col>
      <xdr:colOff>6350</xdr:colOff>
      <xdr:row>2</xdr:row>
      <xdr:rowOff>44155</xdr:rowOff>
    </xdr:from>
    <xdr:to>
      <xdr:col>56</xdr:col>
      <xdr:colOff>46567</xdr:colOff>
      <xdr:row>18</xdr:row>
      <xdr:rowOff>96145</xdr:rowOff>
    </xdr:to>
    <xdr:pic>
      <xdr:nvPicPr>
        <xdr:cNvPr id="15" name="Picture 8">
          <a:extLst>
            <a:ext uri="{FF2B5EF4-FFF2-40B4-BE49-F238E27FC236}">
              <a16:creationId xmlns:a16="http://schemas.microsoft.com/office/drawing/2014/main" id="{5C09FD1B-EC15-23D7-08F7-A26F9947C492}"/>
            </a:ext>
          </a:extLst>
        </xdr:cNvPr>
        <xdr:cNvPicPr>
          <a:picLocks noChangeAspect="1"/>
        </xdr:cNvPicPr>
      </xdr:nvPicPr>
      <xdr:blipFill>
        <a:blip xmlns:r="http://schemas.openxmlformats.org/officeDocument/2006/relationships" r:embed="rId7"/>
        <a:stretch>
          <a:fillRect/>
        </a:stretch>
      </xdr:blipFill>
      <xdr:spPr>
        <a:xfrm>
          <a:off x="29025850" y="425155"/>
          <a:ext cx="4967817" cy="2998390"/>
        </a:xfrm>
        <a:prstGeom prst="rect">
          <a:avLst/>
        </a:prstGeom>
      </xdr:spPr>
    </xdr:pic>
    <xdr:clientData/>
  </xdr:twoCellAnchor>
  <xdr:twoCellAnchor editAs="oneCell">
    <xdr:from>
      <xdr:col>57</xdr:col>
      <xdr:colOff>0</xdr:colOff>
      <xdr:row>2</xdr:row>
      <xdr:rowOff>0</xdr:rowOff>
    </xdr:from>
    <xdr:to>
      <xdr:col>66</xdr:col>
      <xdr:colOff>521730</xdr:colOff>
      <xdr:row>21</xdr:row>
      <xdr:rowOff>101150</xdr:rowOff>
    </xdr:to>
    <xdr:pic>
      <xdr:nvPicPr>
        <xdr:cNvPr id="17" name="Picture 1">
          <a:extLst>
            <a:ext uri="{FF2B5EF4-FFF2-40B4-BE49-F238E27FC236}">
              <a16:creationId xmlns:a16="http://schemas.microsoft.com/office/drawing/2014/main" id="{0242C0B0-63F6-5A32-3541-8D05350F1D40}"/>
            </a:ext>
          </a:extLst>
        </xdr:cNvPr>
        <xdr:cNvPicPr>
          <a:picLocks noChangeAspect="1"/>
        </xdr:cNvPicPr>
      </xdr:nvPicPr>
      <xdr:blipFill>
        <a:blip xmlns:r="http://schemas.openxmlformats.org/officeDocument/2006/relationships" r:embed="rId8"/>
        <a:stretch>
          <a:fillRect/>
        </a:stretch>
      </xdr:blipFill>
      <xdr:spPr>
        <a:xfrm>
          <a:off x="34677350" y="368300"/>
          <a:ext cx="6065280" cy="360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terpublic-my.sharepoint.com/personal/ajoy_tiwari_interactiveavenues_com/Documents/Desktop/IA/Ather/May%2024/Rizta%20Sustenance/New%20Plan/Rizta%20Sustenance%20Digital%20Media%20Plan%20-%20Revision.xlsx" TargetMode="External"/><Relationship Id="rId1" Type="http://schemas.openxmlformats.org/officeDocument/2006/relationships/externalLinkPath" Target="/personal/ajoy_tiwari_interactiveavenues_com/Documents/Desktop/IA/Ather/May%2024/Rizta%20Sustenance/New%20Plan/Rizta%20Sustenance%20Digital%20Media%20Plan%20-%20Revi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gital Plan Summary"/>
      <sheetName val="Costing Sheet"/>
      <sheetName val="YT Audience Size"/>
      <sheetName val="Sheet7"/>
      <sheetName val="Sheet3"/>
      <sheetName val="Overall Summary"/>
      <sheetName val="Sheet2"/>
      <sheetName val="Digital Media Plan"/>
      <sheetName val="Display Summary"/>
      <sheetName val="Display Plan"/>
      <sheetName val="Sheet5"/>
      <sheetName val="Impact Summary"/>
      <sheetName val="Impact Plan"/>
      <sheetName val="Sheet1"/>
      <sheetName val="Impact - Roadblock - Innovation"/>
      <sheetName val="Sheet6"/>
      <sheetName val="FB Size"/>
      <sheetName val="City List"/>
      <sheetName val="Digital Genres "/>
      <sheetName val="mCanvas Sitelist"/>
      <sheetName val="App List"/>
      <sheetName val="Custom Intent"/>
      <sheetName val="Geo Classification"/>
      <sheetName val="Sheet8"/>
    </sheetNames>
    <sheetDataSet>
      <sheetData sheetId="0"/>
      <sheetData sheetId="1"/>
      <sheetData sheetId="2"/>
      <sheetData sheetId="3"/>
      <sheetData sheetId="4"/>
      <sheetData sheetId="5"/>
      <sheetData sheetId="6"/>
      <sheetData sheetId="7">
        <row r="249">
          <cell r="Z249">
            <v>64.375380983910873</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02504-F1F3-40A1-88C9-CF55BAB74F13}">
  <dimension ref="B2:J71"/>
  <sheetViews>
    <sheetView showGridLines="0" topLeftCell="A13" zoomScale="60" zoomScaleNormal="60" workbookViewId="0">
      <selection activeCell="G32" sqref="G32"/>
    </sheetView>
  </sheetViews>
  <sheetFormatPr defaultColWidth="9.21875" defaultRowHeight="13.8"/>
  <cols>
    <col min="1" max="1" width="3.44140625" style="114" customWidth="1"/>
    <col min="2" max="2" width="46.77734375" style="114" customWidth="1"/>
    <col min="3" max="3" width="8.44140625" style="114" bestFit="1" customWidth="1"/>
    <col min="4" max="4" width="21.44140625" style="114" bestFit="1" customWidth="1"/>
    <col min="5" max="5" width="24.21875" style="114" bestFit="1" customWidth="1"/>
    <col min="6" max="6" width="12.44140625" style="114" bestFit="1" customWidth="1"/>
    <col min="7" max="7" width="13.44140625" style="114" bestFit="1" customWidth="1"/>
    <col min="8" max="8" width="11.44140625" style="114" bestFit="1" customWidth="1"/>
    <col min="9" max="9" width="16.44140625" style="114" bestFit="1" customWidth="1"/>
    <col min="10" max="16384" width="9.21875" style="114"/>
  </cols>
  <sheetData>
    <row r="2" spans="2:10" ht="14.4">
      <c r="B2" s="288" t="s">
        <v>0</v>
      </c>
      <c r="F2" s="115">
        <v>0.5</v>
      </c>
      <c r="G2" s="115">
        <v>0.3</v>
      </c>
      <c r="H2" s="115">
        <v>0.2</v>
      </c>
    </row>
    <row r="3" spans="2:10">
      <c r="B3" s="116" t="s">
        <v>1</v>
      </c>
      <c r="C3" s="116" t="s">
        <v>2</v>
      </c>
      <c r="D3" s="116" t="s">
        <v>3</v>
      </c>
      <c r="E3" s="116" t="s">
        <v>4</v>
      </c>
      <c r="F3" s="117" t="s">
        <v>5</v>
      </c>
      <c r="G3" s="117" t="s">
        <v>6</v>
      </c>
      <c r="H3" s="117" t="s">
        <v>7</v>
      </c>
      <c r="I3" s="117" t="s">
        <v>8</v>
      </c>
      <c r="J3" s="116" t="s">
        <v>9</v>
      </c>
    </row>
    <row r="4" spans="2:10" ht="14.4">
      <c r="B4" s="118" t="s">
        <v>10</v>
      </c>
      <c r="C4" s="119">
        <v>96.465999999999994</v>
      </c>
      <c r="D4" s="120">
        <v>165.86799999999999</v>
      </c>
      <c r="E4" s="121">
        <v>5.6970000000000001</v>
      </c>
      <c r="F4" s="122">
        <f t="shared" ref="F4:F18" si="0">100*C4/MAX($C$4:$C$18)</f>
        <v>99.999999999999986</v>
      </c>
      <c r="G4" s="123">
        <f t="shared" ref="G4:G18" si="1">100*D4/MAX($D$4:$D$18)</f>
        <v>41.038862071439702</v>
      </c>
      <c r="H4" s="123">
        <f t="shared" ref="H4:H18" si="2">100*E4/MAX($E$4:$E$18)</f>
        <v>68.845921450151053</v>
      </c>
      <c r="I4" s="124">
        <f t="shared" ref="I4:I18" si="3">F4*$F$2+G4*$G$2+H4*$H$2</f>
        <v>76.080842911462113</v>
      </c>
      <c r="J4" s="125">
        <f t="shared" ref="J4:J18" si="4">_xlfn.RANK.AVG(I4,$I$4:$I$18)</f>
        <v>1</v>
      </c>
    </row>
    <row r="5" spans="2:10" ht="14.4">
      <c r="B5" s="118" t="s">
        <v>11</v>
      </c>
      <c r="C5" s="119">
        <v>90.004999999999995</v>
      </c>
      <c r="D5" s="120">
        <v>147.095</v>
      </c>
      <c r="E5" s="121">
        <v>3.7679999999999998</v>
      </c>
      <c r="F5" s="122">
        <f t="shared" si="0"/>
        <v>93.302303402234983</v>
      </c>
      <c r="G5" s="123">
        <f t="shared" si="1"/>
        <v>36.394068876446475</v>
      </c>
      <c r="H5" s="123">
        <f t="shared" si="2"/>
        <v>45.534743202416912</v>
      </c>
      <c r="I5" s="124">
        <f t="shared" si="3"/>
        <v>66.676321004534813</v>
      </c>
      <c r="J5" s="125">
        <f t="shared" si="4"/>
        <v>3</v>
      </c>
    </row>
    <row r="6" spans="2:10" ht="14.4">
      <c r="B6" s="118" t="s">
        <v>12</v>
      </c>
      <c r="C6" s="119">
        <v>83.212000000000003</v>
      </c>
      <c r="D6" s="120">
        <v>138.018</v>
      </c>
      <c r="E6" s="121">
        <v>4.3040000000000003</v>
      </c>
      <c r="F6" s="122">
        <f t="shared" si="0"/>
        <v>86.260444094292296</v>
      </c>
      <c r="G6" s="123">
        <f t="shared" si="1"/>
        <v>34.148248398581792</v>
      </c>
      <c r="H6" s="123">
        <f t="shared" si="2"/>
        <v>52.012084592145015</v>
      </c>
      <c r="I6" s="124">
        <f t="shared" si="3"/>
        <v>63.777113485149691</v>
      </c>
      <c r="J6" s="125">
        <f t="shared" si="4"/>
        <v>4</v>
      </c>
    </row>
    <row r="7" spans="2:10" ht="14.4">
      <c r="B7" s="118" t="s">
        <v>13</v>
      </c>
      <c r="C7" s="119">
        <v>77.588999999999999</v>
      </c>
      <c r="D7" s="120">
        <v>209.102</v>
      </c>
      <c r="E7" s="121">
        <v>7.4740000000000002</v>
      </c>
      <c r="F7" s="122">
        <f t="shared" si="0"/>
        <v>80.431447349325154</v>
      </c>
      <c r="G7" s="123">
        <f t="shared" si="1"/>
        <v>51.735766614791196</v>
      </c>
      <c r="H7" s="123">
        <f t="shared" si="2"/>
        <v>90.320241691842895</v>
      </c>
      <c r="I7" s="124">
        <f t="shared" si="3"/>
        <v>73.800501997468515</v>
      </c>
      <c r="J7" s="125">
        <f t="shared" si="4"/>
        <v>2</v>
      </c>
    </row>
    <row r="8" spans="2:10" ht="14.4">
      <c r="B8" s="118" t="s">
        <v>14</v>
      </c>
      <c r="C8" s="119">
        <v>71.462999999999994</v>
      </c>
      <c r="D8" s="120">
        <v>147.81399999999999</v>
      </c>
      <c r="E8" s="121">
        <v>4.5979999999999999</v>
      </c>
      <c r="F8" s="122">
        <f t="shared" si="0"/>
        <v>74.081023365745438</v>
      </c>
      <c r="G8" s="123">
        <f t="shared" si="1"/>
        <v>36.571962996043773</v>
      </c>
      <c r="H8" s="123">
        <f t="shared" si="2"/>
        <v>55.564954682779458</v>
      </c>
      <c r="I8" s="124">
        <f t="shared" si="3"/>
        <v>59.125091518241746</v>
      </c>
      <c r="J8" s="125">
        <f t="shared" si="4"/>
        <v>6</v>
      </c>
    </row>
    <row r="9" spans="2:10" ht="14.4">
      <c r="B9" s="126" t="s">
        <v>15</v>
      </c>
      <c r="C9" s="119">
        <v>50.655999999999999</v>
      </c>
      <c r="D9" s="120">
        <v>280.32499999999999</v>
      </c>
      <c r="E9" s="121">
        <v>4.8179999999999996</v>
      </c>
      <c r="F9" s="122">
        <f t="shared" si="0"/>
        <v>52.511765803495528</v>
      </c>
      <c r="G9" s="123">
        <f t="shared" si="1"/>
        <v>69.357676044664046</v>
      </c>
      <c r="H9" s="123">
        <f t="shared" si="2"/>
        <v>58.223564954682772</v>
      </c>
      <c r="I9" s="124">
        <f t="shared" si="3"/>
        <v>58.707898706083533</v>
      </c>
      <c r="J9" s="125">
        <f t="shared" si="4"/>
        <v>7</v>
      </c>
    </row>
    <row r="10" spans="2:10" ht="14.4">
      <c r="B10" s="118" t="s">
        <v>16</v>
      </c>
      <c r="C10" s="119">
        <v>44.012999999999998</v>
      </c>
      <c r="D10" s="120">
        <v>263.65699999999998</v>
      </c>
      <c r="E10" s="121">
        <v>8.2750000000000004</v>
      </c>
      <c r="F10" s="122">
        <f t="shared" si="0"/>
        <v>45.625401695934322</v>
      </c>
      <c r="G10" s="123">
        <f t="shared" si="1"/>
        <v>65.233699430689327</v>
      </c>
      <c r="H10" s="123">
        <f t="shared" si="2"/>
        <v>100</v>
      </c>
      <c r="I10" s="124">
        <f t="shared" si="3"/>
        <v>62.382810677173957</v>
      </c>
      <c r="J10" s="125">
        <f t="shared" si="4"/>
        <v>5</v>
      </c>
    </row>
    <row r="11" spans="2:10" ht="14.4">
      <c r="B11" s="126" t="s">
        <v>17</v>
      </c>
      <c r="C11" s="119">
        <v>40.767000000000003</v>
      </c>
      <c r="D11" s="120">
        <v>222.98400000000001</v>
      </c>
      <c r="E11" s="121">
        <v>2.3530000000000002</v>
      </c>
      <c r="F11" s="122">
        <f t="shared" si="0"/>
        <v>42.260485559679061</v>
      </c>
      <c r="G11" s="123">
        <f t="shared" si="1"/>
        <v>55.170434442676779</v>
      </c>
      <c r="H11" s="123">
        <f t="shared" si="2"/>
        <v>28.435045317220546</v>
      </c>
      <c r="I11" s="124">
        <f t="shared" si="3"/>
        <v>43.368382176086669</v>
      </c>
      <c r="J11" s="125">
        <f t="shared" si="4"/>
        <v>11</v>
      </c>
    </row>
    <row r="12" spans="2:10" ht="14.4">
      <c r="B12" s="126" t="s">
        <v>18</v>
      </c>
      <c r="C12" s="119">
        <v>39.479999999999997</v>
      </c>
      <c r="D12" s="120">
        <v>223.86600000000001</v>
      </c>
      <c r="E12" s="121">
        <v>4.5999999999999996</v>
      </c>
      <c r="F12" s="122">
        <f t="shared" si="0"/>
        <v>40.926336740405944</v>
      </c>
      <c r="G12" s="123">
        <f t="shared" si="1"/>
        <v>55.388657827217557</v>
      </c>
      <c r="H12" s="123">
        <f t="shared" si="2"/>
        <v>55.589123867069475</v>
      </c>
      <c r="I12" s="124">
        <f t="shared" si="3"/>
        <v>48.19759049178213</v>
      </c>
      <c r="J12" s="125">
        <f t="shared" si="4"/>
        <v>9</v>
      </c>
    </row>
    <row r="13" spans="2:10" ht="14.4">
      <c r="B13" s="126" t="s">
        <v>19</v>
      </c>
      <c r="C13" s="119">
        <v>31.061</v>
      </c>
      <c r="D13" s="120">
        <v>260.529</v>
      </c>
      <c r="E13" s="121">
        <v>5.0510000000000002</v>
      </c>
      <c r="F13" s="122">
        <f t="shared" si="0"/>
        <v>32.19890946032799</v>
      </c>
      <c r="G13" s="123">
        <f t="shared" si="1"/>
        <v>64.459773413859907</v>
      </c>
      <c r="H13" s="123">
        <f t="shared" si="2"/>
        <v>61.0392749244713</v>
      </c>
      <c r="I13" s="124">
        <f t="shared" si="3"/>
        <v>47.645241739216225</v>
      </c>
      <c r="J13" s="125">
        <f t="shared" si="4"/>
        <v>10</v>
      </c>
    </row>
    <row r="14" spans="2:10" ht="14.4">
      <c r="B14" s="126" t="s">
        <v>20</v>
      </c>
      <c r="C14" s="119">
        <v>28.884</v>
      </c>
      <c r="D14" s="120">
        <v>221.42500000000001</v>
      </c>
      <c r="E14" s="121">
        <v>2.4910000000000001</v>
      </c>
      <c r="F14" s="122">
        <f t="shared" si="0"/>
        <v>29.942155785458091</v>
      </c>
      <c r="G14" s="123">
        <f t="shared" si="1"/>
        <v>54.784708528278735</v>
      </c>
      <c r="H14" s="123">
        <f t="shared" si="2"/>
        <v>30.102719033232631</v>
      </c>
      <c r="I14" s="124">
        <f t="shared" si="3"/>
        <v>37.427034257859191</v>
      </c>
      <c r="J14" s="125">
        <f t="shared" si="4"/>
        <v>12</v>
      </c>
    </row>
    <row r="15" spans="2:10" ht="14.4">
      <c r="B15" s="126" t="s">
        <v>21</v>
      </c>
      <c r="C15" s="119">
        <v>23.39</v>
      </c>
      <c r="D15" s="120">
        <v>404.173</v>
      </c>
      <c r="E15" s="121">
        <v>3.7440000000000002</v>
      </c>
      <c r="F15" s="122">
        <f t="shared" si="0"/>
        <v>24.246884912819027</v>
      </c>
      <c r="G15" s="123">
        <f t="shared" si="1"/>
        <v>100</v>
      </c>
      <c r="H15" s="123">
        <f t="shared" si="2"/>
        <v>45.244712990936556</v>
      </c>
      <c r="I15" s="124">
        <f t="shared" si="3"/>
        <v>51.172385054596823</v>
      </c>
      <c r="J15" s="125">
        <f t="shared" si="4"/>
        <v>8</v>
      </c>
    </row>
    <row r="16" spans="2:10" ht="14.4">
      <c r="B16" s="126" t="s">
        <v>22</v>
      </c>
      <c r="C16" s="119">
        <v>20.617000000000001</v>
      </c>
      <c r="D16" s="120">
        <v>266.31700000000001</v>
      </c>
      <c r="E16" s="121">
        <v>2.1539999999999999</v>
      </c>
      <c r="F16" s="122">
        <f t="shared" si="0"/>
        <v>21.372296975100038</v>
      </c>
      <c r="G16" s="123">
        <f t="shared" si="1"/>
        <v>65.891833447558355</v>
      </c>
      <c r="H16" s="123">
        <f t="shared" si="2"/>
        <v>26.030211480362535</v>
      </c>
      <c r="I16" s="124">
        <f t="shared" si="3"/>
        <v>35.659740817890025</v>
      </c>
      <c r="J16" s="125">
        <f t="shared" si="4"/>
        <v>13</v>
      </c>
    </row>
    <row r="17" spans="2:10" ht="14.4">
      <c r="B17" s="126" t="s">
        <v>23</v>
      </c>
      <c r="C17" s="119">
        <v>18.077999999999999</v>
      </c>
      <c r="D17" s="120">
        <v>227.125</v>
      </c>
      <c r="E17" s="121">
        <v>2.0950000000000002</v>
      </c>
      <c r="F17" s="122">
        <f t="shared" si="0"/>
        <v>18.740281549976157</v>
      </c>
      <c r="G17" s="123">
        <f t="shared" si="1"/>
        <v>56.194995707283759</v>
      </c>
      <c r="H17" s="123">
        <f t="shared" si="2"/>
        <v>25.317220543806648</v>
      </c>
      <c r="I17" s="124">
        <f t="shared" si="3"/>
        <v>31.292083595934535</v>
      </c>
      <c r="J17" s="125">
        <f t="shared" si="4"/>
        <v>15</v>
      </c>
    </row>
    <row r="18" spans="2:10" ht="14.4">
      <c r="B18" s="126" t="s">
        <v>24</v>
      </c>
      <c r="C18" s="119">
        <v>16.936</v>
      </c>
      <c r="D18" s="120">
        <v>89.540999999999997</v>
      </c>
      <c r="E18" s="121">
        <v>8.2189999999999994</v>
      </c>
      <c r="F18" s="122">
        <f t="shared" si="0"/>
        <v>17.556444757738479</v>
      </c>
      <c r="G18" s="123">
        <f t="shared" si="1"/>
        <v>22.154127069349016</v>
      </c>
      <c r="H18" s="123">
        <f t="shared" si="2"/>
        <v>99.323262839879149</v>
      </c>
      <c r="I18" s="124">
        <f t="shared" si="3"/>
        <v>35.28911306764978</v>
      </c>
      <c r="J18" s="125">
        <f t="shared" si="4"/>
        <v>14</v>
      </c>
    </row>
    <row r="19" spans="2:10">
      <c r="B19" s="375"/>
      <c r="C19" s="375"/>
    </row>
    <row r="20" spans="2:10">
      <c r="B20" s="127"/>
      <c r="C20" s="127"/>
    </row>
    <row r="21" spans="2:10" ht="14.4">
      <c r="B21"/>
      <c r="C21"/>
      <c r="D21"/>
      <c r="E21"/>
      <c r="F21"/>
      <c r="G21"/>
    </row>
    <row r="22" spans="2:10" ht="14.4">
      <c r="B22" s="128" t="s">
        <v>10</v>
      </c>
      <c r="C22" s="129">
        <v>0.5</v>
      </c>
      <c r="D22" s="129">
        <v>0.3</v>
      </c>
      <c r="E22" s="129">
        <v>0.2</v>
      </c>
      <c r="F22"/>
      <c r="G22"/>
    </row>
    <row r="23" spans="2:10" ht="24">
      <c r="B23" s="260" t="s">
        <v>25</v>
      </c>
      <c r="C23" s="260" t="s">
        <v>2</v>
      </c>
      <c r="D23" s="260" t="s">
        <v>3</v>
      </c>
      <c r="E23" s="260" t="s">
        <v>26</v>
      </c>
      <c r="F23" s="130" t="s">
        <v>27</v>
      </c>
      <c r="G23" s="130" t="s">
        <v>28</v>
      </c>
      <c r="H23" s="131"/>
      <c r="I23" s="132"/>
    </row>
    <row r="24" spans="2:10" ht="14.4">
      <c r="B24" s="261" t="s">
        <v>29</v>
      </c>
      <c r="C24" s="119">
        <v>85.718000000000004</v>
      </c>
      <c r="D24" s="120">
        <v>98.242000000000004</v>
      </c>
      <c r="E24" s="121">
        <v>9.5519999999999996</v>
      </c>
      <c r="F24" s="142">
        <f t="shared" ref="F24:F33" si="5">C24/$C$24*100*$C$22+D24/$D$30*100*$D$22+E24/$E$26*100*$E$22</f>
        <v>76.688969864837148</v>
      </c>
      <c r="G24" s="133">
        <f>_xlfn.RANK.AVG(F24,$F$24:$F$33)</f>
        <v>1</v>
      </c>
      <c r="H24" s="134"/>
      <c r="I24" s="134"/>
      <c r="J24" s="135"/>
    </row>
    <row r="25" spans="2:10" ht="14.4">
      <c r="B25" s="261" t="s">
        <v>30</v>
      </c>
      <c r="C25" s="119">
        <v>26.632999999999999</v>
      </c>
      <c r="D25" s="120">
        <v>93.935000000000002</v>
      </c>
      <c r="E25" s="121">
        <v>7.851</v>
      </c>
      <c r="F25" s="142">
        <f t="shared" si="5"/>
        <v>40.860991332479806</v>
      </c>
      <c r="G25" s="133">
        <f t="shared" ref="G25:G33" si="6">_xlfn.RANK.AVG(F25,$F$24:$F$33)</f>
        <v>3</v>
      </c>
      <c r="H25" s="136"/>
      <c r="I25" s="136"/>
    </row>
    <row r="26" spans="2:10" ht="14.4">
      <c r="B26" s="261" t="s">
        <v>31</v>
      </c>
      <c r="C26" s="119">
        <v>15.494999999999999</v>
      </c>
      <c r="D26" s="120">
        <v>100.88500000000001</v>
      </c>
      <c r="E26" s="121">
        <v>132.76499999999999</v>
      </c>
      <c r="F26" s="142">
        <f t="shared" si="5"/>
        <v>54.967695315093472</v>
      </c>
      <c r="G26" s="133">
        <f t="shared" si="6"/>
        <v>2</v>
      </c>
      <c r="H26" s="136"/>
      <c r="I26" s="136"/>
    </row>
    <row r="27" spans="2:10" ht="14.4">
      <c r="B27" s="126" t="s">
        <v>32</v>
      </c>
      <c r="C27" s="119">
        <v>12.006</v>
      </c>
      <c r="D27" s="120">
        <v>109.584</v>
      </c>
      <c r="E27" s="121">
        <v>8.2240000000000002</v>
      </c>
      <c r="F27" s="142">
        <f t="shared" si="5"/>
        <v>36.407220373867673</v>
      </c>
      <c r="G27" s="133">
        <f t="shared" si="6"/>
        <v>4</v>
      </c>
      <c r="H27" s="136"/>
      <c r="I27" s="136"/>
    </row>
    <row r="28" spans="2:10" ht="14.4">
      <c r="B28" s="126" t="s">
        <v>33</v>
      </c>
      <c r="C28" s="119">
        <v>8.9710000000000001</v>
      </c>
      <c r="D28" s="120">
        <v>99.222999999999999</v>
      </c>
      <c r="E28" s="121">
        <v>6.0549999999999997</v>
      </c>
      <c r="F28" s="142">
        <f t="shared" si="5"/>
        <v>31.64716637285925</v>
      </c>
      <c r="G28" s="133">
        <f t="shared" si="6"/>
        <v>6</v>
      </c>
      <c r="H28" s="136"/>
      <c r="I28" s="136"/>
    </row>
    <row r="29" spans="2:10" ht="14.4">
      <c r="B29" s="126" t="s">
        <v>34</v>
      </c>
      <c r="C29" s="119">
        <v>7.5519999999999996</v>
      </c>
      <c r="D29" s="120">
        <v>97.852999999999994</v>
      </c>
      <c r="E29" s="121">
        <v>2.391</v>
      </c>
      <c r="F29" s="142">
        <f t="shared" si="5"/>
        <v>29.915383849386437</v>
      </c>
      <c r="G29" s="133">
        <f t="shared" si="6"/>
        <v>7</v>
      </c>
      <c r="H29" s="136"/>
      <c r="I29" s="136"/>
    </row>
    <row r="30" spans="2:10" ht="14.4">
      <c r="B30" s="126" t="s">
        <v>35</v>
      </c>
      <c r="C30" s="119">
        <v>4.9009999999999998</v>
      </c>
      <c r="D30" s="120">
        <v>116.723</v>
      </c>
      <c r="E30" s="121">
        <v>22.327000000000002</v>
      </c>
      <c r="F30" s="142">
        <f t="shared" si="5"/>
        <v>36.222179220323767</v>
      </c>
      <c r="G30" s="133">
        <f t="shared" si="6"/>
        <v>5</v>
      </c>
      <c r="H30" s="136"/>
      <c r="I30" s="136"/>
    </row>
    <row r="31" spans="2:10" ht="14.4">
      <c r="B31" s="126" t="s">
        <v>36</v>
      </c>
      <c r="C31" s="119">
        <v>3.7789999999999999</v>
      </c>
      <c r="D31" s="120">
        <v>101.797</v>
      </c>
      <c r="E31" s="121">
        <v>4.4269999999999996</v>
      </c>
      <c r="F31" s="142">
        <f t="shared" si="5"/>
        <v>29.034951856673629</v>
      </c>
      <c r="G31" s="133">
        <f t="shared" si="6"/>
        <v>9</v>
      </c>
      <c r="H31" s="136"/>
      <c r="I31" s="136"/>
    </row>
    <row r="32" spans="2:10" ht="14.4">
      <c r="B32" s="126" t="s">
        <v>37</v>
      </c>
      <c r="C32" s="119">
        <v>3.3719999999999999</v>
      </c>
      <c r="D32" s="120">
        <v>105.364</v>
      </c>
      <c r="E32" s="121">
        <v>2.1309999999999998</v>
      </c>
      <c r="F32" s="142">
        <f t="shared" si="5"/>
        <v>29.368457083269981</v>
      </c>
      <c r="G32" s="133">
        <f t="shared" si="6"/>
        <v>8</v>
      </c>
      <c r="H32" s="136"/>
      <c r="I32" s="136"/>
    </row>
    <row r="33" spans="2:10" ht="14.4">
      <c r="B33" s="126" t="s">
        <v>38</v>
      </c>
      <c r="C33" s="119">
        <v>0.88100000000000001</v>
      </c>
      <c r="D33" s="120">
        <v>59.725999999999999</v>
      </c>
      <c r="E33" s="121">
        <v>3.2759999999999998</v>
      </c>
      <c r="F33" s="142">
        <f t="shared" si="5"/>
        <v>16.35810004639179</v>
      </c>
      <c r="G33" s="133">
        <f t="shared" si="6"/>
        <v>10</v>
      </c>
    </row>
    <row r="34" spans="2:10" ht="14.4">
      <c r="B34"/>
      <c r="C34"/>
      <c r="D34"/>
      <c r="E34"/>
      <c r="F34"/>
      <c r="G34"/>
      <c r="H34" s="131"/>
      <c r="I34" s="132"/>
    </row>
    <row r="35" spans="2:10" ht="14.4">
      <c r="B35"/>
      <c r="C35"/>
      <c r="D35"/>
      <c r="E35"/>
      <c r="F35"/>
      <c r="G35"/>
      <c r="H35" s="134"/>
      <c r="I35" s="134"/>
      <c r="J35" s="135"/>
    </row>
    <row r="36" spans="2:10" ht="14.4">
      <c r="B36" s="137" t="s">
        <v>39</v>
      </c>
      <c r="C36" s="129">
        <v>0.5</v>
      </c>
      <c r="D36" s="129">
        <v>0.3</v>
      </c>
      <c r="E36" s="129">
        <v>0.2</v>
      </c>
      <c r="F36"/>
      <c r="G36"/>
      <c r="H36" s="136"/>
      <c r="I36" s="136"/>
    </row>
    <row r="37" spans="2:10" ht="24">
      <c r="B37" s="130" t="s">
        <v>25</v>
      </c>
      <c r="C37" s="130" t="s">
        <v>2</v>
      </c>
      <c r="D37" s="130" t="s">
        <v>3</v>
      </c>
      <c r="E37" s="130" t="s">
        <v>40</v>
      </c>
      <c r="F37" s="130" t="s">
        <v>27</v>
      </c>
      <c r="G37" s="130" t="s">
        <v>28</v>
      </c>
      <c r="H37" s="136"/>
      <c r="I37" s="136"/>
    </row>
    <row r="38" spans="2:10" ht="14.4">
      <c r="B38" s="143" t="s">
        <v>41</v>
      </c>
      <c r="C38" s="119">
        <v>38.576000000000001</v>
      </c>
      <c r="D38" s="120">
        <v>118.976</v>
      </c>
      <c r="E38" s="121">
        <v>2.0990000000000002</v>
      </c>
      <c r="F38" s="142">
        <f t="shared" ref="F38:F51" si="7">C38/$C$38*100*$C$36+D38/$D$50*100*$D$36+E38/$E$38*100*$E$36</f>
        <v>98.520015980823018</v>
      </c>
      <c r="G38" s="133">
        <f t="shared" ref="G38:G51" si="8">_xlfn.RANK.AVG(F38,$F$38:$F$51)</f>
        <v>1</v>
      </c>
      <c r="H38" s="136"/>
      <c r="I38" s="136"/>
    </row>
    <row r="39" spans="2:10" ht="14.4">
      <c r="B39" s="143" t="s">
        <v>42</v>
      </c>
      <c r="C39" s="119">
        <v>31.193999999999999</v>
      </c>
      <c r="D39" s="120">
        <v>113.35299999999999</v>
      </c>
      <c r="E39" s="121">
        <v>1.8740000000000001</v>
      </c>
      <c r="F39" s="142">
        <f t="shared" si="7"/>
        <v>85.460110167454303</v>
      </c>
      <c r="G39" s="133">
        <f t="shared" si="8"/>
        <v>2</v>
      </c>
      <c r="H39" s="136"/>
      <c r="I39" s="136"/>
    </row>
    <row r="40" spans="2:10" ht="14.4">
      <c r="B40" s="143" t="s">
        <v>43</v>
      </c>
      <c r="C40" s="119">
        <v>27.803999999999998</v>
      </c>
      <c r="D40" s="120">
        <v>113.937</v>
      </c>
      <c r="E40" s="121">
        <v>2.0259999999999998</v>
      </c>
      <c r="F40" s="142">
        <f t="shared" si="7"/>
        <v>82.654487212361104</v>
      </c>
      <c r="G40" s="133">
        <f t="shared" si="8"/>
        <v>3</v>
      </c>
      <c r="H40" s="136"/>
      <c r="I40" s="136"/>
    </row>
    <row r="41" spans="2:10" ht="14.4">
      <c r="B41" s="143" t="s">
        <v>44</v>
      </c>
      <c r="C41" s="119">
        <v>21.803999999999998</v>
      </c>
      <c r="D41" s="120">
        <v>115.925</v>
      </c>
      <c r="E41" s="121">
        <v>1.679</v>
      </c>
      <c r="F41" s="142">
        <f t="shared" si="7"/>
        <v>72.047842927630384</v>
      </c>
      <c r="G41" s="133">
        <f t="shared" si="8"/>
        <v>4</v>
      </c>
      <c r="H41" s="136"/>
      <c r="I41" s="136"/>
    </row>
    <row r="42" spans="2:10" ht="14.4">
      <c r="B42" s="126" t="s">
        <v>45</v>
      </c>
      <c r="C42" s="119">
        <v>19.562000000000001</v>
      </c>
      <c r="D42" s="120">
        <v>118.601</v>
      </c>
      <c r="E42" s="121">
        <v>1.5129999999999999</v>
      </c>
      <c r="F42" s="142">
        <f t="shared" si="7"/>
        <v>68.201655702080899</v>
      </c>
      <c r="G42" s="133">
        <f t="shared" si="8"/>
        <v>6</v>
      </c>
      <c r="H42" s="136"/>
      <c r="I42" s="136"/>
    </row>
    <row r="43" spans="2:10" ht="14.4">
      <c r="B43" s="126" t="s">
        <v>46</v>
      </c>
      <c r="C43" s="119">
        <v>18.289000000000001</v>
      </c>
      <c r="D43" s="120">
        <v>120.51600000000001</v>
      </c>
      <c r="E43" s="121">
        <v>1.571</v>
      </c>
      <c r="F43" s="142">
        <f t="shared" si="7"/>
        <v>67.563359328498919</v>
      </c>
      <c r="G43" s="133">
        <f t="shared" si="8"/>
        <v>8</v>
      </c>
      <c r="H43" s="136"/>
      <c r="I43" s="136"/>
    </row>
    <row r="44" spans="2:10" ht="14.4">
      <c r="B44" s="126" t="s">
        <v>47</v>
      </c>
      <c r="C44" s="119">
        <v>17.32</v>
      </c>
      <c r="D44" s="120">
        <v>120.711</v>
      </c>
      <c r="E44" s="121">
        <v>1.3779999999999999</v>
      </c>
      <c r="F44" s="142">
        <f t="shared" si="7"/>
        <v>64.515170040942792</v>
      </c>
      <c r="G44" s="133">
        <f t="shared" si="8"/>
        <v>10</v>
      </c>
      <c r="H44" s="136"/>
      <c r="I44" s="136"/>
    </row>
    <row r="45" spans="2:10" ht="14.4">
      <c r="B45" s="126" t="s">
        <v>48</v>
      </c>
      <c r="C45" s="119">
        <v>16.274000000000001</v>
      </c>
      <c r="D45" s="120">
        <v>122.926</v>
      </c>
      <c r="E45" s="121">
        <v>1.476</v>
      </c>
      <c r="F45" s="142">
        <f t="shared" si="7"/>
        <v>64.624145632410219</v>
      </c>
      <c r="G45" s="133">
        <f t="shared" si="8"/>
        <v>9</v>
      </c>
      <c r="H45" s="136"/>
      <c r="I45" s="136"/>
    </row>
    <row r="46" spans="2:10" ht="14.4">
      <c r="B46" s="126" t="s">
        <v>49</v>
      </c>
      <c r="C46" s="119">
        <v>15.715</v>
      </c>
      <c r="D46" s="120">
        <v>113.851</v>
      </c>
      <c r="E46" s="121">
        <v>1.411</v>
      </c>
      <c r="F46" s="142">
        <f t="shared" si="7"/>
        <v>61.104869798003826</v>
      </c>
      <c r="G46" s="133">
        <f t="shared" si="8"/>
        <v>12</v>
      </c>
      <c r="H46" s="136"/>
      <c r="I46" s="136"/>
    </row>
    <row r="47" spans="2:10" ht="14.4">
      <c r="B47" s="126" t="s">
        <v>50</v>
      </c>
      <c r="C47" s="119">
        <v>15.506</v>
      </c>
      <c r="D47" s="120">
        <v>119.863</v>
      </c>
      <c r="E47" s="121">
        <v>2.1230000000000002</v>
      </c>
      <c r="F47" s="142">
        <f t="shared" si="7"/>
        <v>69.059309541528194</v>
      </c>
      <c r="G47" s="133">
        <f t="shared" si="8"/>
        <v>5</v>
      </c>
      <c r="H47" s="136"/>
      <c r="I47" s="136"/>
    </row>
    <row r="48" spans="2:10" ht="14.4">
      <c r="B48" s="126" t="s">
        <v>51</v>
      </c>
      <c r="C48" s="119">
        <v>15.494</v>
      </c>
      <c r="D48" s="120">
        <v>114.887</v>
      </c>
      <c r="E48" s="121">
        <v>1.337</v>
      </c>
      <c r="F48" s="142">
        <f t="shared" si="7"/>
        <v>60.361666589916915</v>
      </c>
      <c r="G48" s="133">
        <f t="shared" si="8"/>
        <v>13</v>
      </c>
    </row>
    <row r="49" spans="2:10" ht="14.4">
      <c r="B49" s="126" t="s">
        <v>52</v>
      </c>
      <c r="C49" s="119">
        <v>14.564</v>
      </c>
      <c r="D49" s="120">
        <v>120.51900000000001</v>
      </c>
      <c r="E49" s="121">
        <v>2.1320000000000001</v>
      </c>
      <c r="F49" s="142">
        <f t="shared" si="7"/>
        <v>68.081349557474724</v>
      </c>
      <c r="G49" s="133">
        <f t="shared" si="8"/>
        <v>7</v>
      </c>
      <c r="H49" s="131"/>
      <c r="I49" s="132"/>
    </row>
    <row r="50" spans="2:10" ht="14.4">
      <c r="B50" s="126" t="s">
        <v>53</v>
      </c>
      <c r="C50" s="119">
        <v>13.227</v>
      </c>
      <c r="D50" s="120">
        <v>125.15</v>
      </c>
      <c r="E50" s="121">
        <v>1.484</v>
      </c>
      <c r="F50" s="142">
        <f t="shared" si="7"/>
        <v>61.284145918668393</v>
      </c>
      <c r="G50" s="133">
        <f t="shared" si="8"/>
        <v>11</v>
      </c>
      <c r="H50" s="134"/>
      <c r="I50" s="134"/>
      <c r="J50" s="135"/>
    </row>
    <row r="51" spans="2:10" ht="14.4">
      <c r="B51" s="126" t="s">
        <v>54</v>
      </c>
      <c r="C51" s="119">
        <v>12.975</v>
      </c>
      <c r="D51" s="120">
        <v>117.523</v>
      </c>
      <c r="E51" s="121">
        <v>1.34</v>
      </c>
      <c r="F51" s="142">
        <f t="shared" si="7"/>
        <v>57.757149962948404</v>
      </c>
      <c r="G51" s="133">
        <f t="shared" si="8"/>
        <v>14</v>
      </c>
      <c r="H51" s="136"/>
      <c r="I51" s="136"/>
    </row>
    <row r="52" spans="2:10">
      <c r="B52" s="138"/>
      <c r="C52" s="139"/>
      <c r="D52" s="140"/>
      <c r="E52" s="141"/>
      <c r="F52" s="136"/>
      <c r="G52" s="136"/>
      <c r="H52" s="136"/>
      <c r="I52" s="136"/>
    </row>
    <row r="53" spans="2:10" ht="14.4">
      <c r="B53"/>
      <c r="C53"/>
      <c r="D53"/>
      <c r="E53"/>
      <c r="F53"/>
      <c r="G53"/>
      <c r="H53" s="136"/>
      <c r="I53" s="136"/>
    </row>
    <row r="54" spans="2:10" ht="14.4">
      <c r="B54" s="137" t="s">
        <v>13</v>
      </c>
      <c r="C54" s="129">
        <v>0.5</v>
      </c>
      <c r="D54" s="129">
        <v>0.3</v>
      </c>
      <c r="E54" s="129">
        <v>0.2</v>
      </c>
      <c r="F54"/>
      <c r="G54"/>
      <c r="H54" s="136"/>
      <c r="I54" s="136"/>
    </row>
    <row r="55" spans="2:10" ht="24">
      <c r="B55" s="260" t="s">
        <v>25</v>
      </c>
      <c r="C55" s="260" t="s">
        <v>2</v>
      </c>
      <c r="D55" s="260" t="s">
        <v>3</v>
      </c>
      <c r="E55" s="260" t="s">
        <v>40</v>
      </c>
      <c r="F55" s="130" t="s">
        <v>27</v>
      </c>
      <c r="G55" s="130" t="s">
        <v>28</v>
      </c>
      <c r="H55" s="136"/>
      <c r="I55" s="136"/>
    </row>
    <row r="56" spans="2:10" ht="14.4">
      <c r="B56" s="126" t="s">
        <v>55</v>
      </c>
      <c r="C56" s="119">
        <v>10.92</v>
      </c>
      <c r="D56" s="120">
        <v>122.554</v>
      </c>
      <c r="E56" s="121">
        <v>1.887</v>
      </c>
      <c r="F56" s="142">
        <f t="shared" ref="F56:F65" si="9">C56/$C$56*100*$C$54+D56/$D$62*100*$D$54+E56/$E$64*100*$E$54</f>
        <v>86.350609412322925</v>
      </c>
      <c r="G56" s="133">
        <f>_xlfn.RANK.AVG(F56,$F$56:$F$65)</f>
        <v>1</v>
      </c>
      <c r="H56" s="136"/>
      <c r="I56" s="136"/>
    </row>
    <row r="57" spans="2:10" ht="14.4">
      <c r="B57" s="126" t="s">
        <v>56</v>
      </c>
      <c r="C57" s="119">
        <v>8.7240000000000002</v>
      </c>
      <c r="D57" s="120">
        <v>120.58</v>
      </c>
      <c r="E57" s="121">
        <v>2.9239999999999999</v>
      </c>
      <c r="F57" s="142">
        <f t="shared" si="9"/>
        <v>80.318941853136792</v>
      </c>
      <c r="G57" s="133">
        <f t="shared" ref="G57:G65" si="10">_xlfn.RANK.AVG(F57,$F$56:$F$65)</f>
        <v>2</v>
      </c>
      <c r="H57" s="136"/>
      <c r="I57" s="136"/>
    </row>
    <row r="58" spans="2:10" ht="14.4">
      <c r="B58" s="126" t="s">
        <v>57</v>
      </c>
      <c r="C58" s="119">
        <v>7.8550000000000004</v>
      </c>
      <c r="D58" s="120">
        <v>110.634</v>
      </c>
      <c r="E58" s="121">
        <v>1.669</v>
      </c>
      <c r="F58" s="142">
        <f t="shared" si="9"/>
        <v>68.632338938146304</v>
      </c>
      <c r="G58" s="133">
        <f t="shared" si="10"/>
        <v>3</v>
      </c>
      <c r="H58" s="136"/>
      <c r="I58" s="136"/>
    </row>
    <row r="59" spans="2:10" ht="14.4">
      <c r="B59" s="126" t="s">
        <v>58</v>
      </c>
      <c r="C59" s="119">
        <v>4.8369999999999997</v>
      </c>
      <c r="D59" s="120">
        <v>127.589</v>
      </c>
      <c r="E59" s="121">
        <v>1.3939999999999999</v>
      </c>
      <c r="F59" s="142">
        <f t="shared" si="9"/>
        <v>57.528062853305379</v>
      </c>
      <c r="G59" s="133">
        <f t="shared" si="10"/>
        <v>4</v>
      </c>
      <c r="H59" s="136"/>
      <c r="I59" s="136"/>
    </row>
    <row r="60" spans="2:10" ht="14.4">
      <c r="B60" s="126" t="s">
        <v>59</v>
      </c>
      <c r="C60" s="119">
        <v>4.5810000000000004</v>
      </c>
      <c r="D60" s="120">
        <v>126.69499999999999</v>
      </c>
      <c r="E60" s="121">
        <v>1.38</v>
      </c>
      <c r="F60" s="142">
        <f t="shared" si="9"/>
        <v>56.089719409208101</v>
      </c>
      <c r="G60" s="133">
        <f t="shared" si="10"/>
        <v>6</v>
      </c>
      <c r="H60" s="136"/>
      <c r="I60" s="136"/>
    </row>
    <row r="61" spans="2:10" ht="14.4">
      <c r="B61" s="126" t="s">
        <v>60</v>
      </c>
      <c r="C61" s="119">
        <v>3.3650000000000002</v>
      </c>
      <c r="D61" s="120">
        <v>109.48</v>
      </c>
      <c r="E61" s="121">
        <v>1.2949999999999999</v>
      </c>
      <c r="F61" s="142">
        <f t="shared" si="9"/>
        <v>46.193311534469665</v>
      </c>
      <c r="G61" s="133">
        <f>_xlfn.RANK.AVG(F61,$F$56:$F$65)</f>
        <v>8</v>
      </c>
      <c r="H61" s="136"/>
      <c r="I61" s="136"/>
    </row>
    <row r="62" spans="2:10" ht="14.4">
      <c r="B62" s="126" t="s">
        <v>61</v>
      </c>
      <c r="C62" s="119">
        <v>3.17</v>
      </c>
      <c r="D62" s="120">
        <v>130.363</v>
      </c>
      <c r="E62" s="121">
        <v>2.831</v>
      </c>
      <c r="F62" s="142">
        <f t="shared" si="9"/>
        <v>56.738313499971532</v>
      </c>
      <c r="G62" s="133">
        <f t="shared" si="10"/>
        <v>5</v>
      </c>
      <c r="H62" s="136"/>
      <c r="I62" s="136"/>
    </row>
    <row r="63" spans="2:10" ht="14.4">
      <c r="B63" s="126" t="s">
        <v>62</v>
      </c>
      <c r="C63" s="119">
        <v>1.8480000000000001</v>
      </c>
      <c r="D63" s="120">
        <v>117.822</v>
      </c>
      <c r="E63" s="121">
        <v>1.885</v>
      </c>
      <c r="F63" s="142">
        <f t="shared" si="9"/>
        <v>43.714553004681356</v>
      </c>
      <c r="G63" s="133">
        <f t="shared" si="10"/>
        <v>9</v>
      </c>
    </row>
    <row r="64" spans="2:10" ht="14.4">
      <c r="B64" s="126" t="s">
        <v>63</v>
      </c>
      <c r="C64" s="119">
        <v>1.2490000000000001</v>
      </c>
      <c r="D64" s="120">
        <v>127.742</v>
      </c>
      <c r="E64" s="121">
        <v>4.6319999999999997</v>
      </c>
      <c r="F64" s="142">
        <f t="shared" si="9"/>
        <v>55.115702528743419</v>
      </c>
      <c r="G64" s="133">
        <f t="shared" si="10"/>
        <v>7</v>
      </c>
      <c r="H64" s="131"/>
      <c r="I64" s="132"/>
    </row>
    <row r="65" spans="2:10" ht="14.4">
      <c r="B65" s="126" t="s">
        <v>64</v>
      </c>
      <c r="C65" s="119">
        <v>1.133</v>
      </c>
      <c r="D65" s="120">
        <v>102.146</v>
      </c>
      <c r="E65" s="121">
        <v>0.85799999999999998</v>
      </c>
      <c r="F65" s="142">
        <f t="shared" si="9"/>
        <v>32.398908569700396</v>
      </c>
      <c r="G65" s="133">
        <f t="shared" si="10"/>
        <v>10</v>
      </c>
      <c r="H65" s="134"/>
      <c r="I65" s="134"/>
      <c r="J65" s="135"/>
    </row>
    <row r="66" spans="2:10">
      <c r="B66" s="138"/>
      <c r="C66" s="139"/>
      <c r="D66" s="140"/>
      <c r="E66" s="141"/>
      <c r="F66" s="136"/>
      <c r="G66" s="136"/>
      <c r="H66" s="136"/>
      <c r="I66" s="136"/>
    </row>
    <row r="67" spans="2:10">
      <c r="B67" s="138"/>
      <c r="C67" s="139"/>
      <c r="D67" s="140"/>
      <c r="E67" s="141"/>
      <c r="F67" s="136"/>
      <c r="G67" s="136"/>
      <c r="H67" s="136"/>
      <c r="I67" s="136"/>
    </row>
    <row r="68" spans="2:10">
      <c r="B68" s="138"/>
      <c r="C68" s="139"/>
      <c r="D68" s="140"/>
      <c r="E68" s="141"/>
      <c r="F68" s="136"/>
      <c r="G68" s="136"/>
      <c r="H68" s="136"/>
      <c r="I68" s="136"/>
    </row>
    <row r="69" spans="2:10">
      <c r="B69" s="138"/>
      <c r="C69" s="139"/>
      <c r="D69" s="140"/>
      <c r="E69" s="141"/>
      <c r="F69" s="136"/>
      <c r="G69" s="136"/>
      <c r="H69" s="136"/>
      <c r="I69" s="136"/>
    </row>
    <row r="70" spans="2:10">
      <c r="B70" s="138"/>
      <c r="C70" s="139"/>
      <c r="D70" s="140"/>
      <c r="E70" s="141"/>
      <c r="F70" s="136"/>
      <c r="G70" s="136"/>
      <c r="H70" s="136"/>
      <c r="I70" s="136"/>
    </row>
    <row r="71" spans="2:10">
      <c r="B71" s="138"/>
      <c r="C71" s="139"/>
      <c r="D71" s="140"/>
      <c r="E71" s="141"/>
      <c r="F71" s="136"/>
      <c r="G71" s="136"/>
      <c r="H71" s="136"/>
      <c r="I71" s="136"/>
    </row>
  </sheetData>
  <mergeCells count="1">
    <mergeCell ref="B19:C19"/>
  </mergeCells>
  <conditionalFormatting sqref="C24:C32">
    <cfRule type="colorScale" priority="845">
      <colorScale>
        <cfvo type="min"/>
        <cfvo type="percentile" val="50"/>
        <cfvo type="max"/>
        <color rgb="FFF8696B"/>
        <color rgb="FFFFEB84"/>
        <color rgb="FF63BE7B"/>
      </colorScale>
    </cfRule>
  </conditionalFormatting>
  <conditionalFormatting sqref="C33">
    <cfRule type="colorScale" priority="22">
      <colorScale>
        <cfvo type="min"/>
        <cfvo type="percentile" val="50"/>
        <cfvo type="max"/>
        <color rgb="FFF8696B"/>
        <color rgb="FFFFEB84"/>
        <color rgb="FF63BE7B"/>
      </colorScale>
    </cfRule>
  </conditionalFormatting>
  <conditionalFormatting sqref="C38:C49">
    <cfRule type="colorScale" priority="3419">
      <colorScale>
        <cfvo type="min"/>
        <cfvo type="percentile" val="50"/>
        <cfvo type="max"/>
        <color rgb="FFF8696B"/>
        <color rgb="FFFFEB84"/>
        <color rgb="FF63BE7B"/>
      </colorScale>
    </cfRule>
  </conditionalFormatting>
  <conditionalFormatting sqref="C38:C51">
    <cfRule type="colorScale" priority="3429">
      <colorScale>
        <cfvo type="min"/>
        <cfvo type="percentile" val="50"/>
        <cfvo type="max"/>
        <color rgb="FFF8696B"/>
        <color rgb="FFFFEB84"/>
        <color rgb="FF63BE7B"/>
      </colorScale>
    </cfRule>
  </conditionalFormatting>
  <conditionalFormatting sqref="C50">
    <cfRule type="colorScale" priority="14">
      <colorScale>
        <cfvo type="min"/>
        <cfvo type="percentile" val="50"/>
        <cfvo type="max"/>
        <color rgb="FFF8696B"/>
        <color rgb="FFFFEB84"/>
        <color rgb="FF63BE7B"/>
      </colorScale>
    </cfRule>
  </conditionalFormatting>
  <conditionalFormatting sqref="C56:C60">
    <cfRule type="colorScale" priority="7">
      <colorScale>
        <cfvo type="min"/>
        <cfvo type="percentile" val="50"/>
        <cfvo type="max"/>
        <color rgb="FFF8696B"/>
        <color rgb="FFFFEB84"/>
        <color rgb="FF63BE7B"/>
      </colorScale>
    </cfRule>
  </conditionalFormatting>
  <conditionalFormatting sqref="C56:C65">
    <cfRule type="colorScale" priority="3">
      <colorScale>
        <cfvo type="min"/>
        <cfvo type="percentile" val="50"/>
        <cfvo type="max"/>
        <color rgb="FFF8696B"/>
        <color rgb="FFFFEB84"/>
        <color rgb="FF63BE7B"/>
      </colorScale>
    </cfRule>
  </conditionalFormatting>
  <conditionalFormatting sqref="D24:D32">
    <cfRule type="colorScale" priority="847">
      <colorScale>
        <cfvo type="min"/>
        <cfvo type="percentile" val="50"/>
        <cfvo type="max"/>
        <color rgb="FFF8696B"/>
        <color rgb="FFFFEB84"/>
        <color rgb="FF63BE7B"/>
      </colorScale>
    </cfRule>
  </conditionalFormatting>
  <conditionalFormatting sqref="D33">
    <cfRule type="colorScale" priority="21">
      <colorScale>
        <cfvo type="min"/>
        <cfvo type="percentile" val="50"/>
        <cfvo type="max"/>
        <color rgb="FFF8696B"/>
        <color rgb="FFFFEB84"/>
        <color rgb="FF63BE7B"/>
      </colorScale>
    </cfRule>
  </conditionalFormatting>
  <conditionalFormatting sqref="D38:D49">
    <cfRule type="colorScale" priority="3421">
      <colorScale>
        <cfvo type="min"/>
        <cfvo type="percentile" val="50"/>
        <cfvo type="max"/>
        <color rgb="FFF8696B"/>
        <color rgb="FFFFEB84"/>
        <color rgb="FF63BE7B"/>
      </colorScale>
    </cfRule>
  </conditionalFormatting>
  <conditionalFormatting sqref="D38:D51">
    <cfRule type="colorScale" priority="3431">
      <colorScale>
        <cfvo type="min"/>
        <cfvo type="percentile" val="50"/>
        <cfvo type="max"/>
        <color rgb="FFF8696B"/>
        <color rgb="FFFFEB84"/>
        <color rgb="FF63BE7B"/>
      </colorScale>
    </cfRule>
  </conditionalFormatting>
  <conditionalFormatting sqref="D50">
    <cfRule type="colorScale" priority="13">
      <colorScale>
        <cfvo type="min"/>
        <cfvo type="percentile" val="50"/>
        <cfvo type="max"/>
        <color rgb="FFF8696B"/>
        <color rgb="FFFFEB84"/>
        <color rgb="FF63BE7B"/>
      </colorScale>
    </cfRule>
  </conditionalFormatting>
  <conditionalFormatting sqref="D56:D60">
    <cfRule type="colorScale" priority="8">
      <colorScale>
        <cfvo type="min"/>
        <cfvo type="percentile" val="50"/>
        <cfvo type="max"/>
        <color rgb="FFF8696B"/>
        <color rgb="FFFFEB84"/>
        <color rgb="FF63BE7B"/>
      </colorScale>
    </cfRule>
  </conditionalFormatting>
  <conditionalFormatting sqref="D56:D65">
    <cfRule type="colorScale" priority="2">
      <colorScale>
        <cfvo type="min"/>
        <cfvo type="percentile" val="50"/>
        <cfvo type="max"/>
        <color rgb="FFF8696B"/>
        <color rgb="FFFFEB84"/>
        <color rgb="FF63BE7B"/>
      </colorScale>
    </cfRule>
  </conditionalFormatting>
  <conditionalFormatting sqref="E24:E32">
    <cfRule type="colorScale" priority="849">
      <colorScale>
        <cfvo type="min"/>
        <cfvo type="percentile" val="50"/>
        <cfvo type="max"/>
        <color rgb="FFF8696B"/>
        <color rgb="FFFFEB84"/>
        <color rgb="FF63BE7B"/>
      </colorScale>
    </cfRule>
  </conditionalFormatting>
  <conditionalFormatting sqref="E33">
    <cfRule type="colorScale" priority="20">
      <colorScale>
        <cfvo type="min"/>
        <cfvo type="percentile" val="50"/>
        <cfvo type="max"/>
        <color rgb="FFF8696B"/>
        <color rgb="FFFFEB84"/>
        <color rgb="FF63BE7B"/>
      </colorScale>
    </cfRule>
  </conditionalFormatting>
  <conditionalFormatting sqref="E38:E49">
    <cfRule type="colorScale" priority="3423">
      <colorScale>
        <cfvo type="min"/>
        <cfvo type="percentile" val="50"/>
        <cfvo type="max"/>
        <color rgb="FF63BE7B"/>
        <color rgb="FFFFEB84"/>
        <color rgb="FFF8696B"/>
      </colorScale>
    </cfRule>
  </conditionalFormatting>
  <conditionalFormatting sqref="E38:E51">
    <cfRule type="colorScale" priority="3433">
      <colorScale>
        <cfvo type="min"/>
        <cfvo type="percentile" val="50"/>
        <cfvo type="max"/>
        <color rgb="FFF8696B"/>
        <color rgb="FFFFEB84"/>
        <color rgb="FF63BE7B"/>
      </colorScale>
    </cfRule>
  </conditionalFormatting>
  <conditionalFormatting sqref="E50">
    <cfRule type="colorScale" priority="12">
      <colorScale>
        <cfvo type="min"/>
        <cfvo type="percentile" val="50"/>
        <cfvo type="max"/>
        <color rgb="FF63BE7B"/>
        <color rgb="FFFFEB84"/>
        <color rgb="FFF8696B"/>
      </colorScale>
    </cfRule>
  </conditionalFormatting>
  <conditionalFormatting sqref="E56:E60">
    <cfRule type="colorScale" priority="9">
      <colorScale>
        <cfvo type="min"/>
        <cfvo type="percentile" val="50"/>
        <cfvo type="max"/>
        <color rgb="FFF8696B"/>
        <color rgb="FFFFEB84"/>
        <color rgb="FF63BE7B"/>
      </colorScale>
    </cfRule>
  </conditionalFormatting>
  <conditionalFormatting sqref="E56:E65">
    <cfRule type="colorScale" priority="1">
      <colorScale>
        <cfvo type="min"/>
        <cfvo type="percentile" val="50"/>
        <cfvo type="max"/>
        <color rgb="FFF8696B"/>
        <color rgb="FFFFEB84"/>
        <color rgb="FF63BE7B"/>
      </colorScale>
    </cfRule>
  </conditionalFormatting>
  <conditionalFormatting sqref="F24:F33">
    <cfRule type="colorScale" priority="851">
      <colorScale>
        <cfvo type="min"/>
        <cfvo type="percentile" val="50"/>
        <cfvo type="max"/>
        <color rgb="FFF8696B"/>
        <color rgb="FFFFEB84"/>
        <color rgb="FF63BE7B"/>
      </colorScale>
    </cfRule>
  </conditionalFormatting>
  <conditionalFormatting sqref="F38:F51">
    <cfRule type="colorScale" priority="3435">
      <colorScale>
        <cfvo type="min"/>
        <cfvo type="percentile" val="50"/>
        <cfvo type="max"/>
        <color rgb="FFF8696B"/>
        <color rgb="FFFFEB84"/>
        <color rgb="FF63BE7B"/>
      </colorScale>
    </cfRule>
  </conditionalFormatting>
  <conditionalFormatting sqref="F56:F65">
    <cfRule type="colorScale" priority="10">
      <colorScale>
        <cfvo type="min"/>
        <cfvo type="percentile" val="50"/>
        <cfvo type="max"/>
        <color rgb="FFF8696B"/>
        <color rgb="FFFFEB84"/>
        <color rgb="FF63BE7B"/>
      </colorScale>
    </cfRule>
  </conditionalFormatting>
  <conditionalFormatting sqref="G24:G33">
    <cfRule type="colorScale" priority="853">
      <colorScale>
        <cfvo type="min"/>
        <cfvo type="percentile" val="50"/>
        <cfvo type="max"/>
        <color rgb="FF63BE7B"/>
        <color rgb="FFFFEB84"/>
        <color rgb="FFF8696B"/>
      </colorScale>
    </cfRule>
  </conditionalFormatting>
  <conditionalFormatting sqref="G38:G51">
    <cfRule type="colorScale" priority="3437">
      <colorScale>
        <cfvo type="min"/>
        <cfvo type="percentile" val="50"/>
        <cfvo type="max"/>
        <color rgb="FF63BE7B"/>
        <color rgb="FFFFEB84"/>
        <color rgb="FFF8696B"/>
      </colorScale>
    </cfRule>
  </conditionalFormatting>
  <conditionalFormatting sqref="G56:G65">
    <cfRule type="colorScale" priority="11">
      <colorScale>
        <cfvo type="min"/>
        <cfvo type="percentile" val="50"/>
        <cfvo type="max"/>
        <color rgb="FF63BE7B"/>
        <color rgb="FFFFEB84"/>
        <color rgb="FFF8696B"/>
      </colorScale>
    </cfRule>
  </conditionalFormatting>
  <conditionalFormatting sqref="I4:I18">
    <cfRule type="colorScale" priority="36">
      <colorScale>
        <cfvo type="min"/>
        <cfvo type="percentile" val="50"/>
        <cfvo type="max"/>
        <color rgb="FFF8696B"/>
        <color rgb="FFFFEB84"/>
        <color rgb="FF63BE7B"/>
      </colorScale>
    </cfRule>
  </conditionalFormatting>
  <conditionalFormatting sqref="I25:I32">
    <cfRule type="colorScale" priority="843">
      <colorScale>
        <cfvo type="min"/>
        <cfvo type="percentile" val="50"/>
        <cfvo type="max"/>
        <color rgb="FFF8696B"/>
        <color rgb="FFFFEB84"/>
        <color rgb="FF63BE7B"/>
      </colorScale>
    </cfRule>
  </conditionalFormatting>
  <conditionalFormatting sqref="I36:I47">
    <cfRule type="colorScale" priority="3425">
      <colorScale>
        <cfvo type="min"/>
        <cfvo type="percentile" val="50"/>
        <cfvo type="max"/>
        <color rgb="FFF8696B"/>
        <color rgb="FFFFEB84"/>
        <color rgb="FF63BE7B"/>
      </colorScale>
    </cfRule>
  </conditionalFormatting>
  <conditionalFormatting sqref="I51:I62">
    <cfRule type="colorScale" priority="3416">
      <colorScale>
        <cfvo type="min"/>
        <cfvo type="percentile" val="50"/>
        <cfvo type="max"/>
        <color rgb="FFF8696B"/>
        <color rgb="FFFFEB84"/>
        <color rgb="FF63BE7B"/>
      </colorScale>
    </cfRule>
  </conditionalFormatting>
  <conditionalFormatting sqref="I66:I71">
    <cfRule type="colorScale" priority="34">
      <colorScale>
        <cfvo type="min"/>
        <cfvo type="percentile" val="50"/>
        <cfvo type="max"/>
        <color rgb="FFF8696B"/>
        <color rgb="FFFFEB84"/>
        <color rgb="FF63BE7B"/>
      </colorScale>
    </cfRule>
  </conditionalFormatting>
  <conditionalFormatting sqref="J4:J18">
    <cfRule type="colorScale" priority="37">
      <colorScale>
        <cfvo type="min"/>
        <cfvo type="percentile" val="50"/>
        <cfvo type="max"/>
        <color rgb="FF63BE7B"/>
        <color rgb="FFFFEB84"/>
        <color rgb="FFF8696B"/>
      </colorScale>
    </cfRule>
  </conditionalFormatting>
  <conditionalFormatting sqref="J25:J32">
    <cfRule type="colorScale" priority="844">
      <colorScale>
        <cfvo type="min"/>
        <cfvo type="percentile" val="50"/>
        <cfvo type="max"/>
        <color rgb="FF63BE7B"/>
        <color rgb="FFFFEB84"/>
        <color rgb="FFF8696B"/>
      </colorScale>
    </cfRule>
  </conditionalFormatting>
  <conditionalFormatting sqref="J36:J47">
    <cfRule type="colorScale" priority="3427">
      <colorScale>
        <cfvo type="min"/>
        <cfvo type="percentile" val="50"/>
        <cfvo type="max"/>
        <color rgb="FF63BE7B"/>
        <color rgb="FFFFEB84"/>
        <color rgb="FFF8696B"/>
      </colorScale>
    </cfRule>
  </conditionalFormatting>
  <conditionalFormatting sqref="J51:J62">
    <cfRule type="colorScale" priority="3418">
      <colorScale>
        <cfvo type="min"/>
        <cfvo type="percentile" val="50"/>
        <cfvo type="max"/>
        <color rgb="FF63BE7B"/>
        <color rgb="FFFFEB84"/>
        <color rgb="FFF8696B"/>
      </colorScale>
    </cfRule>
  </conditionalFormatting>
  <conditionalFormatting sqref="J66:J71">
    <cfRule type="colorScale" priority="35">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6BD5F-5CB1-4F3B-8EB0-FB802D4298EE}">
  <dimension ref="B2:AR23"/>
  <sheetViews>
    <sheetView showGridLines="0" workbookViewId="0">
      <selection activeCell="F3" sqref="F3"/>
    </sheetView>
  </sheetViews>
  <sheetFormatPr defaultColWidth="8.5546875" defaultRowHeight="14.4"/>
  <cols>
    <col min="1" max="1" width="2.44140625" style="144" customWidth="1"/>
    <col min="2" max="4" width="16.44140625" style="144" customWidth="1"/>
    <col min="5" max="5" width="4.44140625" style="144" bestFit="1" customWidth="1"/>
    <col min="6" max="6" width="12.44140625" style="144" bestFit="1" customWidth="1"/>
    <col min="7" max="7" width="3.44140625" style="144" customWidth="1"/>
    <col min="8" max="9" width="10.44140625" style="144" customWidth="1"/>
    <col min="10" max="10" width="16" style="144" bestFit="1" customWidth="1"/>
    <col min="11" max="11" width="4.44140625" style="144" bestFit="1" customWidth="1"/>
    <col min="12" max="12" width="8.21875" style="144" bestFit="1" customWidth="1"/>
    <col min="13" max="13" width="3.44140625" style="144" customWidth="1"/>
    <col min="14" max="15" width="14.44140625" style="144" bestFit="1" customWidth="1"/>
    <col min="16" max="16" width="15.44140625" style="144" bestFit="1" customWidth="1"/>
    <col min="17" max="17" width="4.77734375" style="144" bestFit="1" customWidth="1"/>
    <col min="18" max="18" width="8.21875" style="144" bestFit="1" customWidth="1"/>
    <col min="19" max="19" width="3.44140625" style="144" customWidth="1"/>
    <col min="20" max="21" width="14.44140625" style="144" bestFit="1" customWidth="1"/>
    <col min="22" max="22" width="16" style="144" bestFit="1" customWidth="1"/>
    <col min="23" max="23" width="4.44140625" style="144" bestFit="1" customWidth="1"/>
    <col min="24" max="24" width="12.21875" style="144" bestFit="1" customWidth="1"/>
    <col min="25" max="25" width="3.44140625" style="144" customWidth="1"/>
    <col min="26" max="27" width="14.44140625" style="144" bestFit="1" customWidth="1"/>
    <col min="28" max="28" width="16" style="144" bestFit="1" customWidth="1"/>
    <col min="29" max="29" width="4.44140625" style="144" bestFit="1" customWidth="1"/>
    <col min="30" max="30" width="8.77734375" style="144" bestFit="1" customWidth="1"/>
    <col min="31" max="31" width="3.44140625" style="144" customWidth="1"/>
    <col min="32" max="33" width="14.44140625" style="144" bestFit="1" customWidth="1"/>
    <col min="34" max="34" width="16" style="144" bestFit="1" customWidth="1"/>
    <col min="35" max="35" width="4.44140625" style="144" bestFit="1" customWidth="1"/>
    <col min="36" max="36" width="12.21875" style="144" bestFit="1" customWidth="1"/>
    <col min="37" max="37" width="3.44140625" style="144" customWidth="1"/>
    <col min="38" max="39" width="14.44140625" style="144" bestFit="1" customWidth="1"/>
    <col min="40" max="40" width="16" style="144" bestFit="1" customWidth="1"/>
    <col min="41" max="41" width="4.44140625" style="144" bestFit="1" customWidth="1"/>
    <col min="42" max="42" width="8.77734375" style="144" bestFit="1" customWidth="1"/>
    <col min="43" max="43" width="15.44140625" style="144" bestFit="1" customWidth="1"/>
    <col min="44" max="16384" width="8.5546875" style="144"/>
  </cols>
  <sheetData>
    <row r="2" spans="2:44">
      <c r="B2" s="1" t="s">
        <v>85</v>
      </c>
      <c r="C2" s="1" t="s">
        <v>263</v>
      </c>
      <c r="D2" s="1" t="s">
        <v>365</v>
      </c>
      <c r="E2" s="1" t="s">
        <v>109</v>
      </c>
      <c r="F2" s="1" t="s">
        <v>106</v>
      </c>
      <c r="G2" s="2"/>
      <c r="H2" s="1" t="s">
        <v>85</v>
      </c>
      <c r="I2" s="1" t="s">
        <v>263</v>
      </c>
      <c r="J2" s="1" t="s">
        <v>365</v>
      </c>
      <c r="K2" s="1" t="s">
        <v>109</v>
      </c>
      <c r="L2" s="1" t="s">
        <v>106</v>
      </c>
      <c r="M2" s="2"/>
      <c r="N2" s="1" t="s">
        <v>85</v>
      </c>
      <c r="O2" s="1" t="s">
        <v>223</v>
      </c>
      <c r="P2" s="1" t="s">
        <v>365</v>
      </c>
      <c r="Q2" s="1" t="s">
        <v>109</v>
      </c>
      <c r="R2" s="1" t="s">
        <v>106</v>
      </c>
      <c r="T2" s="1" t="s">
        <v>85</v>
      </c>
      <c r="U2" s="1" t="s">
        <v>224</v>
      </c>
      <c r="V2" s="1" t="s">
        <v>365</v>
      </c>
      <c r="W2" s="1" t="s">
        <v>109</v>
      </c>
      <c r="X2" s="1" t="s">
        <v>106</v>
      </c>
      <c r="Y2" s="2"/>
      <c r="Z2" s="1" t="s">
        <v>85</v>
      </c>
      <c r="AA2" s="1" t="s">
        <v>266</v>
      </c>
      <c r="AB2" s="1" t="s">
        <v>365</v>
      </c>
      <c r="AC2" s="1" t="s">
        <v>109</v>
      </c>
      <c r="AD2" s="1" t="s">
        <v>106</v>
      </c>
      <c r="AE2" s="2"/>
      <c r="AF2" s="1" t="s">
        <v>85</v>
      </c>
      <c r="AG2" s="1" t="s">
        <v>266</v>
      </c>
      <c r="AH2" s="1" t="s">
        <v>365</v>
      </c>
      <c r="AI2" s="1" t="s">
        <v>109</v>
      </c>
      <c r="AJ2" s="1" t="s">
        <v>106</v>
      </c>
      <c r="AK2" s="2"/>
      <c r="AL2" s="1" t="s">
        <v>85</v>
      </c>
      <c r="AM2" s="1" t="s">
        <v>366</v>
      </c>
      <c r="AN2" s="95" t="s">
        <v>365</v>
      </c>
      <c r="AO2" s="95" t="s">
        <v>109</v>
      </c>
      <c r="AP2" s="150" t="s">
        <v>106</v>
      </c>
    </row>
    <row r="3" spans="2:44" ht="15.6">
      <c r="B3" s="94" t="s">
        <v>74</v>
      </c>
      <c r="C3" s="94" t="s">
        <v>113</v>
      </c>
      <c r="D3" s="5">
        <f>70081815*20%</f>
        <v>14016363</v>
      </c>
      <c r="E3" s="5">
        <v>30</v>
      </c>
      <c r="F3" s="189">
        <f>D3/E3</f>
        <v>467212.1</v>
      </c>
      <c r="G3" s="145"/>
      <c r="H3" s="94" t="s">
        <v>122</v>
      </c>
      <c r="I3" s="94" t="s">
        <v>270</v>
      </c>
      <c r="J3" s="399">
        <f>88227676*40%</f>
        <v>35291070.399999999</v>
      </c>
      <c r="K3" s="399">
        <v>30</v>
      </c>
      <c r="L3" s="399">
        <f>J3/K3</f>
        <v>1176369.0133333332</v>
      </c>
      <c r="M3" s="145"/>
      <c r="N3" s="146" t="s">
        <v>76</v>
      </c>
      <c r="O3" s="94" t="s">
        <v>267</v>
      </c>
      <c r="P3" s="399">
        <f>98810165*40%</f>
        <v>39524066</v>
      </c>
      <c r="Q3" s="399">
        <v>90</v>
      </c>
      <c r="R3" s="399">
        <f>P3/Q3</f>
        <v>439156.2888888889</v>
      </c>
      <c r="T3" s="94" t="s">
        <v>124</v>
      </c>
      <c r="U3" s="94" t="s">
        <v>268</v>
      </c>
      <c r="V3" s="412">
        <f>29678910*40%</f>
        <v>11871564</v>
      </c>
      <c r="W3" s="412">
        <v>40</v>
      </c>
      <c r="X3" s="393">
        <f>V3/W3</f>
        <v>296789.09999999998</v>
      </c>
      <c r="Y3" s="147"/>
      <c r="Z3" s="94" t="s">
        <v>269</v>
      </c>
      <c r="AA3" s="94" t="s">
        <v>115</v>
      </c>
      <c r="AB3" s="396">
        <f>230930805*40%</f>
        <v>92372322</v>
      </c>
      <c r="AC3" s="396">
        <v>30</v>
      </c>
      <c r="AD3" s="396">
        <f>AB3/AC3</f>
        <v>3079077.4</v>
      </c>
      <c r="AE3" s="145"/>
      <c r="AF3" s="94" t="s">
        <v>119</v>
      </c>
      <c r="AG3" s="94" t="s">
        <v>326</v>
      </c>
      <c r="AH3" s="396">
        <f>92892969*40%</f>
        <v>37157187.600000001</v>
      </c>
      <c r="AI3" s="396">
        <v>30</v>
      </c>
      <c r="AJ3" s="406">
        <f>AH3/AI3</f>
        <v>1238572.9200000002</v>
      </c>
      <c r="AK3" s="145"/>
      <c r="AL3" s="148" t="s">
        <v>139</v>
      </c>
      <c r="AM3" s="149" t="s">
        <v>138</v>
      </c>
      <c r="AN3" s="409">
        <f>107649720*40%</f>
        <v>43059888</v>
      </c>
      <c r="AO3" s="409">
        <v>60</v>
      </c>
      <c r="AP3" s="405">
        <f>AN3/AO3</f>
        <v>717664.8</v>
      </c>
      <c r="AQ3" s="97">
        <f>AP3*40%</f>
        <v>287065.92000000004</v>
      </c>
      <c r="AR3" s="144">
        <f>AQ3/10000000</f>
        <v>2.8706592000000003E-2</v>
      </c>
    </row>
    <row r="4" spans="2:44">
      <c r="B4" s="94" t="s">
        <v>75</v>
      </c>
      <c r="C4" s="94" t="s">
        <v>301</v>
      </c>
      <c r="D4" s="399">
        <f>207318252*40%</f>
        <v>82927300.800000012</v>
      </c>
      <c r="E4" s="399">
        <v>60</v>
      </c>
      <c r="F4" s="402">
        <f>D4/E4</f>
        <v>1382121.6800000002</v>
      </c>
      <c r="G4" s="145"/>
      <c r="H4" s="94" t="s">
        <v>122</v>
      </c>
      <c r="I4" s="94" t="s">
        <v>273</v>
      </c>
      <c r="J4" s="400"/>
      <c r="K4" s="400"/>
      <c r="L4" s="400"/>
      <c r="M4" s="145"/>
      <c r="N4" s="146" t="s">
        <v>76</v>
      </c>
      <c r="O4" s="94" t="s">
        <v>271</v>
      </c>
      <c r="P4" s="400"/>
      <c r="Q4" s="400"/>
      <c r="R4" s="400"/>
      <c r="T4" s="94" t="s">
        <v>124</v>
      </c>
      <c r="U4" s="94" t="s">
        <v>279</v>
      </c>
      <c r="V4" s="413"/>
      <c r="W4" s="413"/>
      <c r="X4" s="394"/>
      <c r="Y4" s="147"/>
      <c r="Z4" s="94" t="s">
        <v>269</v>
      </c>
      <c r="AA4" s="94" t="s">
        <v>117</v>
      </c>
      <c r="AB4" s="397"/>
      <c r="AC4" s="397"/>
      <c r="AD4" s="397"/>
      <c r="AE4" s="145"/>
      <c r="AF4" s="94" t="s">
        <v>119</v>
      </c>
      <c r="AG4" s="94" t="s">
        <v>329</v>
      </c>
      <c r="AH4" s="397"/>
      <c r="AI4" s="397"/>
      <c r="AJ4" s="407"/>
      <c r="AK4" s="145"/>
      <c r="AL4" s="148" t="s">
        <v>139</v>
      </c>
      <c r="AM4" s="149" t="s">
        <v>281</v>
      </c>
      <c r="AN4" s="410"/>
      <c r="AO4" s="410"/>
      <c r="AP4" s="405"/>
      <c r="AQ4" s="145">
        <f>AP3-AQ3</f>
        <v>430598.88</v>
      </c>
    </row>
    <row r="5" spans="2:44">
      <c r="B5" s="94" t="s">
        <v>75</v>
      </c>
      <c r="C5" s="94" t="s">
        <v>304</v>
      </c>
      <c r="D5" s="400"/>
      <c r="E5" s="400"/>
      <c r="F5" s="403"/>
      <c r="G5" s="145"/>
      <c r="H5" s="94" t="s">
        <v>122</v>
      </c>
      <c r="I5" s="94" t="s">
        <v>277</v>
      </c>
      <c r="J5" s="400"/>
      <c r="K5" s="400"/>
      <c r="L5" s="400"/>
      <c r="M5" s="145"/>
      <c r="N5" s="146" t="s">
        <v>76</v>
      </c>
      <c r="O5" s="94" t="s">
        <v>274</v>
      </c>
      <c r="P5" s="400"/>
      <c r="Q5" s="400"/>
      <c r="R5" s="400"/>
      <c r="T5" s="94" t="s">
        <v>125</v>
      </c>
      <c r="U5" s="94" t="s">
        <v>272</v>
      </c>
      <c r="V5" s="413"/>
      <c r="W5" s="413"/>
      <c r="X5" s="394"/>
      <c r="Y5" s="147"/>
      <c r="Z5" s="94" t="s">
        <v>269</v>
      </c>
      <c r="AA5" s="94" t="s">
        <v>276</v>
      </c>
      <c r="AB5" s="397"/>
      <c r="AC5" s="397"/>
      <c r="AD5" s="397"/>
      <c r="AE5" s="145"/>
      <c r="AF5" s="94" t="s">
        <v>119</v>
      </c>
      <c r="AG5" s="94" t="s">
        <v>332</v>
      </c>
      <c r="AH5" s="397"/>
      <c r="AI5" s="397"/>
      <c r="AJ5" s="407"/>
      <c r="AK5" s="145"/>
      <c r="AL5" s="148" t="s">
        <v>139</v>
      </c>
      <c r="AM5" s="149" t="s">
        <v>286</v>
      </c>
      <c r="AN5" s="410"/>
      <c r="AO5" s="410"/>
      <c r="AP5" s="405"/>
    </row>
    <row r="6" spans="2:44">
      <c r="B6" s="94" t="s">
        <v>75</v>
      </c>
      <c r="C6" s="94" t="s">
        <v>307</v>
      </c>
      <c r="D6" s="400"/>
      <c r="E6" s="400"/>
      <c r="F6" s="403"/>
      <c r="G6" s="145"/>
      <c r="H6" s="94" t="s">
        <v>122</v>
      </c>
      <c r="I6" s="94" t="s">
        <v>282</v>
      </c>
      <c r="J6" s="400"/>
      <c r="K6" s="400"/>
      <c r="L6" s="400"/>
      <c r="M6" s="145"/>
      <c r="N6" s="146" t="s">
        <v>76</v>
      </c>
      <c r="O6" s="94" t="s">
        <v>278</v>
      </c>
      <c r="P6" s="400"/>
      <c r="Q6" s="400"/>
      <c r="R6" s="400"/>
      <c r="T6" s="94" t="s">
        <v>125</v>
      </c>
      <c r="U6" s="94" t="s">
        <v>275</v>
      </c>
      <c r="V6" s="413"/>
      <c r="W6" s="413"/>
      <c r="X6" s="394"/>
      <c r="Y6" s="147"/>
      <c r="Z6" s="94" t="s">
        <v>269</v>
      </c>
      <c r="AA6" s="94" t="s">
        <v>280</v>
      </c>
      <c r="AB6" s="397"/>
      <c r="AC6" s="397"/>
      <c r="AD6" s="397"/>
      <c r="AE6" s="145"/>
      <c r="AF6" s="94" t="s">
        <v>119</v>
      </c>
      <c r="AG6" s="94" t="s">
        <v>333</v>
      </c>
      <c r="AH6" s="397"/>
      <c r="AI6" s="397"/>
      <c r="AJ6" s="407"/>
      <c r="AK6" s="145"/>
      <c r="AL6" s="148" t="s">
        <v>139</v>
      </c>
      <c r="AM6" s="149" t="s">
        <v>291</v>
      </c>
      <c r="AN6" s="410"/>
      <c r="AO6" s="410"/>
      <c r="AP6" s="405"/>
    </row>
    <row r="7" spans="2:44">
      <c r="B7" s="94" t="s">
        <v>75</v>
      </c>
      <c r="C7" s="94" t="s">
        <v>310</v>
      </c>
      <c r="D7" s="400"/>
      <c r="E7" s="400"/>
      <c r="F7" s="403"/>
      <c r="G7" s="145"/>
      <c r="H7" s="94" t="s">
        <v>122</v>
      </c>
      <c r="I7" s="94" t="s">
        <v>287</v>
      </c>
      <c r="J7" s="400"/>
      <c r="K7" s="400"/>
      <c r="L7" s="400"/>
      <c r="M7" s="145"/>
      <c r="N7" s="146" t="s">
        <v>76</v>
      </c>
      <c r="O7" s="94" t="s">
        <v>283</v>
      </c>
      <c r="P7" s="400"/>
      <c r="Q7" s="400"/>
      <c r="R7" s="400"/>
      <c r="T7" s="94" t="s">
        <v>125</v>
      </c>
      <c r="U7" s="94" t="s">
        <v>367</v>
      </c>
      <c r="V7" s="413"/>
      <c r="W7" s="413"/>
      <c r="X7" s="394"/>
      <c r="Y7" s="147"/>
      <c r="Z7" s="94" t="s">
        <v>269</v>
      </c>
      <c r="AA7" s="94" t="s">
        <v>285</v>
      </c>
      <c r="AB7" s="397"/>
      <c r="AC7" s="397"/>
      <c r="AD7" s="397"/>
      <c r="AE7" s="145"/>
      <c r="AF7" s="94" t="s">
        <v>119</v>
      </c>
      <c r="AG7" s="94" t="s">
        <v>334</v>
      </c>
      <c r="AH7" s="397"/>
      <c r="AI7" s="397"/>
      <c r="AJ7" s="407"/>
      <c r="AK7" s="145"/>
      <c r="AL7" s="148" t="s">
        <v>139</v>
      </c>
      <c r="AM7" s="149" t="s">
        <v>294</v>
      </c>
      <c r="AN7" s="410"/>
      <c r="AO7" s="410"/>
      <c r="AP7" s="405"/>
    </row>
    <row r="8" spans="2:44">
      <c r="B8" s="94" t="s">
        <v>75</v>
      </c>
      <c r="C8" s="94" t="s">
        <v>313</v>
      </c>
      <c r="D8" s="400"/>
      <c r="E8" s="400"/>
      <c r="F8" s="403"/>
      <c r="G8" s="145"/>
      <c r="H8" s="94" t="s">
        <v>122</v>
      </c>
      <c r="I8" s="94" t="s">
        <v>292</v>
      </c>
      <c r="J8" s="400"/>
      <c r="K8" s="400"/>
      <c r="L8" s="400"/>
      <c r="M8" s="145"/>
      <c r="N8" s="146" t="s">
        <v>76</v>
      </c>
      <c r="O8" s="94" t="s">
        <v>288</v>
      </c>
      <c r="P8" s="401"/>
      <c r="Q8" s="401"/>
      <c r="R8" s="401"/>
      <c r="T8" s="94" t="s">
        <v>125</v>
      </c>
      <c r="U8" s="94" t="s">
        <v>289</v>
      </c>
      <c r="V8" s="414"/>
      <c r="W8" s="414"/>
      <c r="X8" s="395"/>
      <c r="Z8" s="94" t="s">
        <v>269</v>
      </c>
      <c r="AA8" s="94" t="s">
        <v>290</v>
      </c>
      <c r="AB8" s="397"/>
      <c r="AC8" s="397"/>
      <c r="AD8" s="397"/>
      <c r="AE8" s="145"/>
      <c r="AF8" s="94" t="s">
        <v>119</v>
      </c>
      <c r="AG8" s="94" t="s">
        <v>335</v>
      </c>
      <c r="AH8" s="397"/>
      <c r="AI8" s="397"/>
      <c r="AJ8" s="407"/>
      <c r="AK8" s="145"/>
      <c r="AL8" s="148" t="s">
        <v>139</v>
      </c>
      <c r="AM8" s="149" t="s">
        <v>297</v>
      </c>
      <c r="AN8" s="410"/>
      <c r="AO8" s="410"/>
      <c r="AP8" s="405"/>
    </row>
    <row r="9" spans="2:44">
      <c r="B9" s="94" t="s">
        <v>75</v>
      </c>
      <c r="C9" s="94" t="s">
        <v>316</v>
      </c>
      <c r="D9" s="400"/>
      <c r="E9" s="400"/>
      <c r="F9" s="403"/>
      <c r="G9" s="145"/>
      <c r="H9" s="94" t="s">
        <v>122</v>
      </c>
      <c r="I9" s="94" t="s">
        <v>295</v>
      </c>
      <c r="J9" s="400"/>
      <c r="K9" s="400"/>
      <c r="L9" s="400"/>
      <c r="M9" s="145"/>
      <c r="R9" s="145">
        <f>R3</f>
        <v>439156.2888888889</v>
      </c>
      <c r="X9" s="191">
        <f>X3*20%</f>
        <v>59357.82</v>
      </c>
      <c r="Z9" s="94" t="s">
        <v>269</v>
      </c>
      <c r="AA9" s="94" t="s">
        <v>293</v>
      </c>
      <c r="AB9" s="397"/>
      <c r="AC9" s="397"/>
      <c r="AD9" s="397"/>
      <c r="AE9" s="145"/>
      <c r="AF9" s="94" t="s">
        <v>119</v>
      </c>
      <c r="AG9" s="94" t="s">
        <v>336</v>
      </c>
      <c r="AH9" s="397"/>
      <c r="AI9" s="397"/>
      <c r="AJ9" s="407"/>
      <c r="AK9" s="145"/>
      <c r="AL9" s="148" t="s">
        <v>139</v>
      </c>
      <c r="AM9" s="149" t="s">
        <v>300</v>
      </c>
      <c r="AN9" s="410"/>
      <c r="AO9" s="410"/>
      <c r="AP9" s="405"/>
    </row>
    <row r="10" spans="2:44">
      <c r="B10" s="94" t="s">
        <v>75</v>
      </c>
      <c r="C10" s="94" t="s">
        <v>319</v>
      </c>
      <c r="D10" s="400"/>
      <c r="E10" s="400"/>
      <c r="F10" s="403"/>
      <c r="G10" s="145"/>
      <c r="H10" s="94" t="s">
        <v>122</v>
      </c>
      <c r="I10" s="94" t="s">
        <v>298</v>
      </c>
      <c r="J10" s="401"/>
      <c r="K10" s="401"/>
      <c r="L10" s="401"/>
      <c r="M10" s="145"/>
      <c r="X10" s="191">
        <f>X3*80%</f>
        <v>237431.28</v>
      </c>
      <c r="Z10" s="94" t="s">
        <v>269</v>
      </c>
      <c r="AA10" s="94" t="s">
        <v>296</v>
      </c>
      <c r="AB10" s="397"/>
      <c r="AC10" s="397"/>
      <c r="AD10" s="397"/>
      <c r="AE10" s="145"/>
      <c r="AF10" s="94" t="s">
        <v>119</v>
      </c>
      <c r="AG10" s="94" t="s">
        <v>337</v>
      </c>
      <c r="AH10" s="397"/>
      <c r="AI10" s="397"/>
      <c r="AJ10" s="407"/>
      <c r="AK10" s="145"/>
      <c r="AL10" s="148" t="s">
        <v>139</v>
      </c>
      <c r="AM10" s="149" t="s">
        <v>303</v>
      </c>
      <c r="AN10" s="410"/>
      <c r="AO10" s="410"/>
      <c r="AP10" s="405"/>
    </row>
    <row r="11" spans="2:44">
      <c r="B11" s="94" t="s">
        <v>75</v>
      </c>
      <c r="C11" s="94" t="s">
        <v>322</v>
      </c>
      <c r="D11" s="400"/>
      <c r="E11" s="400"/>
      <c r="F11" s="403"/>
      <c r="G11" s="145"/>
      <c r="H11" s="145"/>
      <c r="I11" s="145"/>
      <c r="J11" s="145"/>
      <c r="K11" s="145"/>
      <c r="L11" s="145">
        <f>L3</f>
        <v>1176369.0133333332</v>
      </c>
      <c r="M11" s="145"/>
      <c r="O11" s="145"/>
      <c r="Z11" s="94" t="s">
        <v>269</v>
      </c>
      <c r="AA11" s="94" t="s">
        <v>299</v>
      </c>
      <c r="AB11" s="397"/>
      <c r="AC11" s="397"/>
      <c r="AD11" s="397"/>
      <c r="AE11" s="145"/>
      <c r="AF11" s="94" t="s">
        <v>119</v>
      </c>
      <c r="AG11" s="94" t="s">
        <v>338</v>
      </c>
      <c r="AH11" s="397"/>
      <c r="AI11" s="397"/>
      <c r="AJ11" s="407"/>
      <c r="AK11" s="145"/>
      <c r="AL11" s="148" t="s">
        <v>139</v>
      </c>
      <c r="AM11" s="149" t="s">
        <v>306</v>
      </c>
      <c r="AN11" s="410"/>
      <c r="AO11" s="410"/>
      <c r="AP11" s="405"/>
    </row>
    <row r="12" spans="2:44">
      <c r="B12" s="94" t="s">
        <v>75</v>
      </c>
      <c r="C12" s="94" t="s">
        <v>325</v>
      </c>
      <c r="D12" s="400"/>
      <c r="E12" s="400"/>
      <c r="F12" s="403"/>
      <c r="G12" s="145"/>
      <c r="H12" s="145"/>
      <c r="I12" s="145"/>
      <c r="J12" s="145"/>
      <c r="K12" s="145"/>
      <c r="L12" s="145"/>
      <c r="M12" s="145"/>
      <c r="Z12" s="94" t="s">
        <v>269</v>
      </c>
      <c r="AA12" s="94" t="s">
        <v>302</v>
      </c>
      <c r="AB12" s="397"/>
      <c r="AC12" s="397"/>
      <c r="AD12" s="397"/>
      <c r="AE12" s="145"/>
      <c r="AF12" s="94" t="s">
        <v>119</v>
      </c>
      <c r="AG12" s="94" t="s">
        <v>339</v>
      </c>
      <c r="AH12" s="397"/>
      <c r="AI12" s="397"/>
      <c r="AJ12" s="407"/>
      <c r="AK12" s="145"/>
      <c r="AL12" s="148" t="s">
        <v>139</v>
      </c>
      <c r="AM12" s="149" t="s">
        <v>309</v>
      </c>
      <c r="AN12" s="410"/>
      <c r="AO12" s="410"/>
      <c r="AP12" s="405"/>
    </row>
    <row r="13" spans="2:44">
      <c r="B13" s="94" t="s">
        <v>75</v>
      </c>
      <c r="C13" s="94" t="s">
        <v>328</v>
      </c>
      <c r="D13" s="400"/>
      <c r="E13" s="400"/>
      <c r="F13" s="403"/>
      <c r="G13" s="145"/>
      <c r="H13" s="145"/>
      <c r="I13" s="145"/>
      <c r="J13" s="145"/>
      <c r="K13" s="145"/>
      <c r="L13" s="145"/>
      <c r="M13" s="145"/>
      <c r="Z13" s="94" t="s">
        <v>269</v>
      </c>
      <c r="AA13" s="94" t="s">
        <v>368</v>
      </c>
      <c r="AB13" s="397"/>
      <c r="AC13" s="397"/>
      <c r="AD13" s="397"/>
      <c r="AE13" s="145"/>
      <c r="AF13" s="94" t="s">
        <v>119</v>
      </c>
      <c r="AG13" s="94" t="s">
        <v>340</v>
      </c>
      <c r="AH13" s="397"/>
      <c r="AI13" s="397"/>
      <c r="AJ13" s="407"/>
      <c r="AK13" s="145"/>
      <c r="AL13" s="148" t="s">
        <v>139</v>
      </c>
      <c r="AM13" s="149" t="s">
        <v>312</v>
      </c>
      <c r="AN13" s="410"/>
      <c r="AO13" s="410"/>
      <c r="AP13" s="405"/>
    </row>
    <row r="14" spans="2:44">
      <c r="B14" s="94" t="s">
        <v>75</v>
      </c>
      <c r="C14" s="94" t="s">
        <v>331</v>
      </c>
      <c r="D14" s="401"/>
      <c r="E14" s="401"/>
      <c r="F14" s="404"/>
      <c r="G14" s="145"/>
      <c r="H14" s="145"/>
      <c r="I14" s="145"/>
      <c r="J14" s="145"/>
      <c r="K14" s="145"/>
      <c r="L14" s="145"/>
      <c r="M14" s="145"/>
      <c r="Z14" s="94" t="s">
        <v>269</v>
      </c>
      <c r="AA14" s="94" t="s">
        <v>308</v>
      </c>
      <c r="AB14" s="397"/>
      <c r="AC14" s="397"/>
      <c r="AD14" s="397"/>
      <c r="AE14" s="145"/>
      <c r="AF14" s="94" t="s">
        <v>119</v>
      </c>
      <c r="AG14" s="94" t="s">
        <v>341</v>
      </c>
      <c r="AH14" s="397"/>
      <c r="AI14" s="397"/>
      <c r="AJ14" s="407"/>
      <c r="AK14" s="145"/>
      <c r="AL14" s="148" t="s">
        <v>139</v>
      </c>
      <c r="AM14" s="149" t="s">
        <v>369</v>
      </c>
      <c r="AN14" s="410"/>
      <c r="AO14" s="410"/>
      <c r="AP14" s="405"/>
    </row>
    <row r="15" spans="2:44">
      <c r="F15" s="190">
        <f>F4</f>
        <v>1382121.6800000002</v>
      </c>
      <c r="G15" s="145"/>
      <c r="H15" s="145"/>
      <c r="I15" s="145"/>
      <c r="J15" s="145"/>
      <c r="K15" s="145"/>
      <c r="L15" s="145"/>
      <c r="M15" s="145"/>
      <c r="Z15" s="94" t="s">
        <v>269</v>
      </c>
      <c r="AA15" s="94" t="s">
        <v>311</v>
      </c>
      <c r="AB15" s="397"/>
      <c r="AC15" s="397"/>
      <c r="AD15" s="397"/>
      <c r="AE15" s="145"/>
      <c r="AF15" s="94" t="s">
        <v>119</v>
      </c>
      <c r="AG15" s="94" t="s">
        <v>342</v>
      </c>
      <c r="AH15" s="398"/>
      <c r="AI15" s="398"/>
      <c r="AJ15" s="408"/>
      <c r="AK15" s="145"/>
      <c r="AL15" s="148" t="s">
        <v>139</v>
      </c>
      <c r="AM15" s="149" t="s">
        <v>318</v>
      </c>
      <c r="AN15" s="410"/>
      <c r="AO15" s="410"/>
      <c r="AP15" s="405"/>
    </row>
    <row r="16" spans="2:44">
      <c r="G16" s="145"/>
      <c r="H16" s="145"/>
      <c r="I16" s="145"/>
      <c r="J16" s="145"/>
      <c r="K16" s="145"/>
      <c r="L16" s="145"/>
      <c r="M16" s="145"/>
      <c r="Z16" s="94" t="s">
        <v>269</v>
      </c>
      <c r="AA16" s="94" t="s">
        <v>314</v>
      </c>
      <c r="AB16" s="397"/>
      <c r="AC16" s="397"/>
      <c r="AD16" s="397"/>
      <c r="AE16" s="145"/>
      <c r="AJ16" s="190">
        <f>AJ3</f>
        <v>1238572.9200000002</v>
      </c>
      <c r="AK16" s="145"/>
      <c r="AL16" s="148" t="s">
        <v>139</v>
      </c>
      <c r="AM16" s="149" t="s">
        <v>370</v>
      </c>
      <c r="AN16" s="410"/>
      <c r="AO16" s="410"/>
      <c r="AP16" s="405"/>
    </row>
    <row r="17" spans="4:42">
      <c r="D17" s="193">
        <v>0.5</v>
      </c>
      <c r="G17" s="145"/>
      <c r="H17" s="145"/>
      <c r="I17" s="145"/>
      <c r="J17" s="145"/>
      <c r="K17" s="145"/>
      <c r="L17" s="145"/>
      <c r="M17" s="145"/>
      <c r="Z17" s="94" t="s">
        <v>269</v>
      </c>
      <c r="AA17" s="94" t="s">
        <v>317</v>
      </c>
      <c r="AB17" s="397"/>
      <c r="AC17" s="397"/>
      <c r="AD17" s="397"/>
      <c r="AE17" s="145"/>
      <c r="AF17" s="145"/>
      <c r="AG17" s="145"/>
      <c r="AH17" s="145"/>
      <c r="AI17" s="145"/>
      <c r="AJ17" s="145"/>
      <c r="AK17" s="145"/>
      <c r="AL17" s="148" t="s">
        <v>139</v>
      </c>
      <c r="AM17" s="149" t="s">
        <v>324</v>
      </c>
      <c r="AN17" s="410"/>
      <c r="AO17" s="410"/>
      <c r="AP17" s="405"/>
    </row>
    <row r="18" spans="4:42">
      <c r="G18" s="145"/>
      <c r="H18" s="145"/>
      <c r="I18" s="145"/>
      <c r="J18" s="145"/>
      <c r="K18" s="145"/>
      <c r="L18" s="145"/>
      <c r="M18" s="145"/>
      <c r="Z18" s="94" t="s">
        <v>269</v>
      </c>
      <c r="AA18" s="94" t="s">
        <v>320</v>
      </c>
      <c r="AB18" s="397"/>
      <c r="AC18" s="397"/>
      <c r="AD18" s="397"/>
      <c r="AE18" s="145"/>
      <c r="AF18" s="145"/>
      <c r="AG18" s="145"/>
      <c r="AH18" s="145"/>
      <c r="AI18" s="145"/>
      <c r="AJ18" s="145"/>
      <c r="AK18" s="145"/>
      <c r="AL18" s="148" t="s">
        <v>139</v>
      </c>
      <c r="AM18" s="149" t="s">
        <v>327</v>
      </c>
      <c r="AN18" s="410"/>
      <c r="AO18" s="410"/>
      <c r="AP18" s="405"/>
    </row>
    <row r="19" spans="4:42">
      <c r="D19" s="292" t="s">
        <v>76</v>
      </c>
      <c r="G19" s="145"/>
      <c r="H19" s="145"/>
      <c r="I19" s="145"/>
      <c r="J19" s="145"/>
      <c r="K19" s="145"/>
      <c r="L19" s="145"/>
      <c r="M19" s="145"/>
      <c r="Z19" s="94" t="s">
        <v>269</v>
      </c>
      <c r="AA19" s="94" t="s">
        <v>323</v>
      </c>
      <c r="AB19" s="398"/>
      <c r="AC19" s="398"/>
      <c r="AD19" s="398"/>
      <c r="AE19" s="145"/>
      <c r="AF19" s="145"/>
      <c r="AG19" s="145"/>
      <c r="AH19" s="145"/>
      <c r="AI19" s="145"/>
      <c r="AJ19" s="145"/>
      <c r="AK19" s="145"/>
      <c r="AL19" s="148" t="s">
        <v>139</v>
      </c>
      <c r="AM19" s="149" t="s">
        <v>330</v>
      </c>
      <c r="AN19" s="411"/>
      <c r="AO19" s="411"/>
      <c r="AP19" s="405"/>
    </row>
    <row r="20" spans="4:42">
      <c r="D20" s="292" t="s">
        <v>75</v>
      </c>
      <c r="G20" s="145"/>
      <c r="H20" s="145"/>
      <c r="I20" s="145"/>
      <c r="J20" s="145"/>
      <c r="K20" s="145"/>
      <c r="L20" s="145"/>
      <c r="M20" s="145"/>
      <c r="AD20" s="145">
        <f>AD3</f>
        <v>3079077.4</v>
      </c>
      <c r="AE20" s="145"/>
      <c r="AF20" s="145"/>
      <c r="AG20" s="145"/>
      <c r="AH20" s="145"/>
      <c r="AI20" s="145"/>
      <c r="AJ20" s="145"/>
      <c r="AK20" s="145"/>
    </row>
    <row r="21" spans="4:42">
      <c r="D21" s="292" t="s">
        <v>371</v>
      </c>
      <c r="G21" s="145"/>
      <c r="H21" s="145"/>
      <c r="I21" s="145"/>
      <c r="J21" s="145"/>
      <c r="K21" s="145"/>
      <c r="L21" s="145"/>
      <c r="M21" s="145"/>
      <c r="AE21" s="145"/>
      <c r="AF21" s="145"/>
      <c r="AG21" s="145"/>
      <c r="AH21" s="145"/>
      <c r="AI21" s="145"/>
      <c r="AJ21" s="145"/>
      <c r="AK21" s="145"/>
    </row>
    <row r="22" spans="4:42">
      <c r="G22" s="145"/>
      <c r="M22" s="145"/>
      <c r="AE22" s="145"/>
      <c r="AF22" s="145"/>
      <c r="AG22" s="145"/>
      <c r="AH22" s="145"/>
      <c r="AI22" s="145"/>
      <c r="AJ22" s="145"/>
      <c r="AK22" s="145"/>
      <c r="AL22" s="145"/>
    </row>
    <row r="23" spans="4:42">
      <c r="AE23" s="145"/>
      <c r="AF23" s="145"/>
      <c r="AG23" s="145"/>
      <c r="AH23" s="145"/>
      <c r="AI23" s="145"/>
      <c r="AJ23" s="145"/>
      <c r="AK23" s="145"/>
      <c r="AL23" s="145"/>
    </row>
  </sheetData>
  <mergeCells count="21">
    <mergeCell ref="D4:D14"/>
    <mergeCell ref="E4:E14"/>
    <mergeCell ref="F4:F14"/>
    <mergeCell ref="AP3:AP19"/>
    <mergeCell ref="AC3:AC19"/>
    <mergeCell ref="AD3:AD19"/>
    <mergeCell ref="AH3:AH15"/>
    <mergeCell ref="AI3:AI15"/>
    <mergeCell ref="AJ3:AJ15"/>
    <mergeCell ref="AN3:AN19"/>
    <mergeCell ref="AO3:AO19"/>
    <mergeCell ref="P3:P8"/>
    <mergeCell ref="Q3:Q8"/>
    <mergeCell ref="R3:R8"/>
    <mergeCell ref="V3:V8"/>
    <mergeCell ref="W3:W8"/>
    <mergeCell ref="X3:X8"/>
    <mergeCell ref="AB3:AB19"/>
    <mergeCell ref="J3:J10"/>
    <mergeCell ref="K3:K10"/>
    <mergeCell ref="L3:L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AE19E-C903-48FE-9E9F-D8B90A55B7CF}">
  <dimension ref="A1:BB46"/>
  <sheetViews>
    <sheetView showGridLines="0" topLeftCell="A24" workbookViewId="0">
      <selection activeCell="B26" sqref="B26"/>
    </sheetView>
  </sheetViews>
  <sheetFormatPr defaultColWidth="8.77734375" defaultRowHeight="14.4"/>
  <sheetData>
    <row r="1" spans="1:54">
      <c r="A1" t="s">
        <v>372</v>
      </c>
    </row>
    <row r="2" spans="1:54">
      <c r="A2" t="s">
        <v>113</v>
      </c>
      <c r="E2" t="s">
        <v>115</v>
      </c>
      <c r="I2" t="s">
        <v>117</v>
      </c>
      <c r="M2" t="s">
        <v>138</v>
      </c>
      <c r="Q2" t="s">
        <v>122</v>
      </c>
      <c r="V2" t="s">
        <v>75</v>
      </c>
      <c r="AB2" t="s">
        <v>76</v>
      </c>
      <c r="AG2" t="s">
        <v>124</v>
      </c>
      <c r="AK2" t="s">
        <v>137</v>
      </c>
      <c r="AP2" t="s">
        <v>269</v>
      </c>
      <c r="AU2" t="s">
        <v>119</v>
      </c>
      <c r="BA2" t="s">
        <v>139</v>
      </c>
    </row>
    <row r="3" spans="1:54">
      <c r="A3" t="s">
        <v>348</v>
      </c>
      <c r="B3">
        <v>145500</v>
      </c>
      <c r="E3" t="s">
        <v>348</v>
      </c>
      <c r="F3" s="89">
        <v>140990</v>
      </c>
      <c r="I3" t="s">
        <v>348</v>
      </c>
      <c r="J3" s="89">
        <v>98500</v>
      </c>
      <c r="M3" t="s">
        <v>348</v>
      </c>
      <c r="N3">
        <v>161000</v>
      </c>
      <c r="Q3" t="s">
        <v>348</v>
      </c>
      <c r="R3">
        <v>81000</v>
      </c>
      <c r="V3" t="s">
        <v>348</v>
      </c>
      <c r="W3">
        <v>60000</v>
      </c>
      <c r="AB3" t="s">
        <v>348</v>
      </c>
      <c r="AC3">
        <v>58500</v>
      </c>
      <c r="AG3" t="s">
        <v>348</v>
      </c>
      <c r="AH3">
        <v>15500</v>
      </c>
      <c r="AK3" t="s">
        <v>348</v>
      </c>
      <c r="AL3">
        <v>35200</v>
      </c>
      <c r="AP3" t="s">
        <v>348</v>
      </c>
      <c r="AQ3" s="89">
        <v>88200</v>
      </c>
      <c r="AU3" t="s">
        <v>348</v>
      </c>
      <c r="AV3">
        <v>257300</v>
      </c>
      <c r="BA3" t="s">
        <v>348</v>
      </c>
      <c r="BB3">
        <v>97200</v>
      </c>
    </row>
    <row r="24" spans="1:54">
      <c r="A24" t="s">
        <v>373</v>
      </c>
    </row>
    <row r="25" spans="1:54">
      <c r="A25" t="s">
        <v>113</v>
      </c>
      <c r="E25" t="s">
        <v>115</v>
      </c>
      <c r="I25" t="s">
        <v>117</v>
      </c>
      <c r="M25" t="s">
        <v>138</v>
      </c>
      <c r="Q25" t="s">
        <v>122</v>
      </c>
      <c r="V25" t="s">
        <v>75</v>
      </c>
      <c r="AB25" t="s">
        <v>76</v>
      </c>
      <c r="AG25" t="s">
        <v>124</v>
      </c>
      <c r="AK25" t="s">
        <v>137</v>
      </c>
      <c r="AP25" t="s">
        <v>269</v>
      </c>
      <c r="AU25" t="s">
        <v>119</v>
      </c>
      <c r="BA25" t="s">
        <v>139</v>
      </c>
    </row>
    <row r="26" spans="1:54">
      <c r="A26" t="s">
        <v>348</v>
      </c>
      <c r="B26">
        <v>284400</v>
      </c>
      <c r="E26" t="s">
        <v>348</v>
      </c>
      <c r="F26" s="89">
        <v>379600</v>
      </c>
      <c r="I26" t="s">
        <v>348</v>
      </c>
      <c r="J26">
        <v>361500</v>
      </c>
      <c r="M26" t="s">
        <v>348</v>
      </c>
      <c r="N26">
        <v>560600</v>
      </c>
      <c r="Q26" t="s">
        <v>348</v>
      </c>
      <c r="R26" s="89">
        <v>127300</v>
      </c>
      <c r="V26" t="s">
        <v>348</v>
      </c>
      <c r="W26">
        <v>83100</v>
      </c>
      <c r="AB26" t="s">
        <v>348</v>
      </c>
      <c r="AC26">
        <v>108200</v>
      </c>
      <c r="AG26" t="s">
        <v>348</v>
      </c>
      <c r="AH26">
        <v>28300</v>
      </c>
      <c r="AK26" t="s">
        <v>348</v>
      </c>
      <c r="AL26">
        <v>71400</v>
      </c>
      <c r="AP26" t="s">
        <v>348</v>
      </c>
      <c r="AQ26">
        <v>260800</v>
      </c>
      <c r="AU26" t="s">
        <v>348</v>
      </c>
      <c r="AV26">
        <v>539300</v>
      </c>
      <c r="BA26" t="s">
        <v>348</v>
      </c>
      <c r="BB26" s="89">
        <v>324400</v>
      </c>
    </row>
    <row r="44" spans="1:24">
      <c r="A44" t="s">
        <v>374</v>
      </c>
    </row>
    <row r="45" spans="1:24">
      <c r="A45" t="s">
        <v>122</v>
      </c>
      <c r="G45" t="s">
        <v>76</v>
      </c>
      <c r="M45" t="s">
        <v>124</v>
      </c>
      <c r="R45" t="s">
        <v>137</v>
      </c>
      <c r="W45" t="s">
        <v>75</v>
      </c>
    </row>
    <row r="46" spans="1:24">
      <c r="A46" t="s">
        <v>348</v>
      </c>
      <c r="B46" s="89">
        <v>270800</v>
      </c>
      <c r="G46" t="s">
        <v>348</v>
      </c>
      <c r="H46">
        <v>242400</v>
      </c>
      <c r="M46" t="s">
        <v>348</v>
      </c>
      <c r="N46">
        <v>65500</v>
      </c>
      <c r="R46" t="s">
        <v>348</v>
      </c>
      <c r="S46">
        <v>135300</v>
      </c>
      <c r="W46" t="s">
        <v>348</v>
      </c>
      <c r="X46">
        <v>231000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465A7-0CF2-4DC9-9523-AFD5DCF85805}">
  <dimension ref="A1:C6"/>
  <sheetViews>
    <sheetView workbookViewId="0">
      <selection activeCell="D4" sqref="D4"/>
    </sheetView>
  </sheetViews>
  <sheetFormatPr defaultColWidth="8.77734375" defaultRowHeight="14.4"/>
  <cols>
    <col min="1" max="1" width="27.5546875" style="230" bestFit="1" customWidth="1"/>
    <col min="2" max="2" width="4.77734375" style="230" bestFit="1" customWidth="1"/>
    <col min="3" max="3" width="12.21875" style="230" bestFit="1" customWidth="1"/>
    <col min="4" max="16384" width="8.77734375" style="230"/>
  </cols>
  <sheetData>
    <row r="1" spans="1:3">
      <c r="A1" s="231" t="s">
        <v>375</v>
      </c>
      <c r="B1" s="231" t="s">
        <v>376</v>
      </c>
      <c r="C1" s="232" t="s">
        <v>377</v>
      </c>
    </row>
    <row r="2" spans="1:3">
      <c r="A2" s="233" t="s">
        <v>378</v>
      </c>
      <c r="B2" s="234">
        <v>480</v>
      </c>
      <c r="C2" s="234">
        <v>39</v>
      </c>
    </row>
    <row r="3" spans="1:3">
      <c r="A3" s="233" t="s">
        <v>379</v>
      </c>
      <c r="B3" s="234">
        <v>260</v>
      </c>
      <c r="C3" s="234">
        <v>3</v>
      </c>
    </row>
    <row r="4" spans="1:3">
      <c r="A4" s="233" t="s">
        <v>380</v>
      </c>
      <c r="B4" s="234">
        <v>1300</v>
      </c>
      <c r="C4" s="234">
        <v>8</v>
      </c>
    </row>
    <row r="5" spans="1:3">
      <c r="A5" s="233" t="s">
        <v>381</v>
      </c>
      <c r="B5" s="234">
        <v>70</v>
      </c>
      <c r="C5" s="234">
        <v>7</v>
      </c>
    </row>
    <row r="6" spans="1:3">
      <c r="A6" s="233" t="s">
        <v>382</v>
      </c>
      <c r="B6" s="234">
        <v>720</v>
      </c>
      <c r="C6" s="234">
        <v>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423AD-D036-46E0-AC6C-AEB8FA2AE06F}">
  <dimension ref="A1:B167"/>
  <sheetViews>
    <sheetView workbookViewId="0">
      <selection activeCell="A2" sqref="A2"/>
    </sheetView>
  </sheetViews>
  <sheetFormatPr defaultColWidth="10.77734375" defaultRowHeight="14.4"/>
  <cols>
    <col min="1" max="1" width="14.77734375" style="162" bestFit="1" customWidth="1"/>
    <col min="2" max="2" width="12.77734375" style="162" bestFit="1" customWidth="1"/>
    <col min="3" max="16384" width="10.77734375" style="162"/>
  </cols>
  <sheetData>
    <row r="1" spans="1:2">
      <c r="A1" s="165" t="s">
        <v>68</v>
      </c>
      <c r="B1" s="165" t="s">
        <v>141</v>
      </c>
    </row>
    <row r="2" spans="1:2">
      <c r="A2" s="166" t="s">
        <v>383</v>
      </c>
      <c r="B2" s="167" t="s">
        <v>271</v>
      </c>
    </row>
    <row r="3" spans="1:2">
      <c r="A3" s="166" t="s">
        <v>383</v>
      </c>
      <c r="B3" s="167" t="s">
        <v>283</v>
      </c>
    </row>
    <row r="4" spans="1:2">
      <c r="A4" s="166" t="s">
        <v>383</v>
      </c>
      <c r="B4" s="167" t="s">
        <v>274</v>
      </c>
    </row>
    <row r="5" spans="1:2">
      <c r="A5" s="166" t="s">
        <v>383</v>
      </c>
      <c r="B5" s="167" t="s">
        <v>267</v>
      </c>
    </row>
    <row r="6" spans="1:2">
      <c r="A6" s="166" t="s">
        <v>383</v>
      </c>
      <c r="B6" s="167" t="s">
        <v>278</v>
      </c>
    </row>
    <row r="7" spans="1:2">
      <c r="A7" s="166" t="s">
        <v>383</v>
      </c>
      <c r="B7" s="167" t="s">
        <v>288</v>
      </c>
    </row>
    <row r="8" spans="1:2">
      <c r="A8" s="166" t="s">
        <v>384</v>
      </c>
      <c r="B8" s="167" t="s">
        <v>279</v>
      </c>
    </row>
    <row r="9" spans="1:2">
      <c r="A9" s="166" t="s">
        <v>384</v>
      </c>
      <c r="B9" s="167" t="s">
        <v>268</v>
      </c>
    </row>
    <row r="10" spans="1:2">
      <c r="A10" s="166" t="s">
        <v>137</v>
      </c>
      <c r="B10" s="167" t="s">
        <v>385</v>
      </c>
    </row>
    <row r="11" spans="1:2">
      <c r="A11" s="166" t="s">
        <v>137</v>
      </c>
      <c r="B11" s="167" t="s">
        <v>367</v>
      </c>
    </row>
    <row r="12" spans="1:2">
      <c r="A12" s="166" t="s">
        <v>137</v>
      </c>
      <c r="B12" s="167" t="s">
        <v>275</v>
      </c>
    </row>
    <row r="13" spans="1:2">
      <c r="A13" s="166" t="s">
        <v>137</v>
      </c>
      <c r="B13" s="167" t="s">
        <v>289</v>
      </c>
    </row>
    <row r="14" spans="1:2">
      <c r="A14" s="166" t="s">
        <v>74</v>
      </c>
      <c r="B14" s="167" t="s">
        <v>74</v>
      </c>
    </row>
    <row r="15" spans="1:2">
      <c r="A15" s="166" t="s">
        <v>386</v>
      </c>
      <c r="B15" s="167" t="s">
        <v>387</v>
      </c>
    </row>
    <row r="16" spans="1:2">
      <c r="A16" s="166" t="s">
        <v>386</v>
      </c>
      <c r="B16" s="167" t="s">
        <v>388</v>
      </c>
    </row>
    <row r="17" spans="1:2">
      <c r="A17" s="166" t="s">
        <v>122</v>
      </c>
      <c r="B17" s="167" t="s">
        <v>287</v>
      </c>
    </row>
    <row r="18" spans="1:2">
      <c r="A18" s="166" t="s">
        <v>122</v>
      </c>
      <c r="B18" s="167" t="s">
        <v>292</v>
      </c>
    </row>
    <row r="19" spans="1:2">
      <c r="A19" s="166" t="s">
        <v>122</v>
      </c>
      <c r="B19" s="167" t="s">
        <v>298</v>
      </c>
    </row>
    <row r="20" spans="1:2">
      <c r="A20" s="166" t="s">
        <v>122</v>
      </c>
      <c r="B20" s="167" t="s">
        <v>270</v>
      </c>
    </row>
    <row r="21" spans="1:2">
      <c r="A21" s="166" t="s">
        <v>122</v>
      </c>
      <c r="B21" s="167" t="s">
        <v>273</v>
      </c>
    </row>
    <row r="22" spans="1:2">
      <c r="A22" s="166" t="s">
        <v>122</v>
      </c>
      <c r="B22" s="167" t="s">
        <v>282</v>
      </c>
    </row>
    <row r="23" spans="1:2">
      <c r="A23" s="166" t="s">
        <v>122</v>
      </c>
      <c r="B23" s="167" t="s">
        <v>295</v>
      </c>
    </row>
    <row r="24" spans="1:2">
      <c r="A24" s="166" t="s">
        <v>122</v>
      </c>
      <c r="B24" s="167" t="s">
        <v>277</v>
      </c>
    </row>
    <row r="25" spans="1:2">
      <c r="A25" s="166" t="s">
        <v>386</v>
      </c>
      <c r="B25" s="167" t="s">
        <v>310</v>
      </c>
    </row>
    <row r="26" spans="1:2">
      <c r="A26" s="166" t="s">
        <v>386</v>
      </c>
      <c r="B26" s="167" t="s">
        <v>325</v>
      </c>
    </row>
    <row r="27" spans="1:2">
      <c r="A27" s="166" t="s">
        <v>386</v>
      </c>
      <c r="B27" s="167" t="s">
        <v>322</v>
      </c>
    </row>
    <row r="28" spans="1:2">
      <c r="A28" s="166" t="s">
        <v>386</v>
      </c>
      <c r="B28" s="167" t="s">
        <v>307</v>
      </c>
    </row>
    <row r="29" spans="1:2">
      <c r="A29" s="166" t="s">
        <v>386</v>
      </c>
      <c r="B29" s="167" t="s">
        <v>301</v>
      </c>
    </row>
    <row r="30" spans="1:2">
      <c r="A30" s="166" t="s">
        <v>386</v>
      </c>
      <c r="B30" s="167" t="s">
        <v>389</v>
      </c>
    </row>
    <row r="31" spans="1:2">
      <c r="A31" s="166" t="s">
        <v>386</v>
      </c>
      <c r="B31" s="167" t="s">
        <v>331</v>
      </c>
    </row>
    <row r="32" spans="1:2">
      <c r="A32" s="166" t="s">
        <v>386</v>
      </c>
      <c r="B32" s="167" t="s">
        <v>313</v>
      </c>
    </row>
    <row r="33" spans="1:2">
      <c r="A33" s="166" t="s">
        <v>390</v>
      </c>
      <c r="B33" s="167" t="s">
        <v>304</v>
      </c>
    </row>
    <row r="34" spans="1:2">
      <c r="A34" s="166" t="s">
        <v>390</v>
      </c>
      <c r="B34" s="167" t="s">
        <v>316</v>
      </c>
    </row>
    <row r="35" spans="1:2">
      <c r="A35" s="166" t="s">
        <v>390</v>
      </c>
      <c r="B35" s="167" t="s">
        <v>328</v>
      </c>
    </row>
    <row r="36" spans="1:2">
      <c r="A36" s="166" t="s">
        <v>139</v>
      </c>
      <c r="B36" s="167" t="s">
        <v>138</v>
      </c>
    </row>
    <row r="37" spans="1:2">
      <c r="A37" s="166" t="s">
        <v>139</v>
      </c>
      <c r="B37" s="167" t="s">
        <v>281</v>
      </c>
    </row>
    <row r="38" spans="1:2">
      <c r="A38" s="166" t="s">
        <v>139</v>
      </c>
      <c r="B38" s="167" t="s">
        <v>286</v>
      </c>
    </row>
    <row r="39" spans="1:2">
      <c r="A39" s="166" t="s">
        <v>139</v>
      </c>
      <c r="B39" s="167" t="s">
        <v>291</v>
      </c>
    </row>
    <row r="40" spans="1:2">
      <c r="A40" s="166" t="s">
        <v>139</v>
      </c>
      <c r="B40" s="167" t="s">
        <v>294</v>
      </c>
    </row>
    <row r="41" spans="1:2">
      <c r="A41" s="166" t="s">
        <v>139</v>
      </c>
      <c r="B41" s="167" t="s">
        <v>297</v>
      </c>
    </row>
    <row r="42" spans="1:2">
      <c r="A42" s="166" t="s">
        <v>139</v>
      </c>
      <c r="B42" s="167" t="s">
        <v>300</v>
      </c>
    </row>
    <row r="43" spans="1:2">
      <c r="A43" s="166" t="s">
        <v>139</v>
      </c>
      <c r="B43" s="167" t="s">
        <v>303</v>
      </c>
    </row>
    <row r="44" spans="1:2">
      <c r="A44" s="166" t="s">
        <v>139</v>
      </c>
      <c r="B44" s="167" t="s">
        <v>306</v>
      </c>
    </row>
    <row r="45" spans="1:2">
      <c r="A45" s="166" t="s">
        <v>139</v>
      </c>
      <c r="B45" s="167" t="s">
        <v>309</v>
      </c>
    </row>
    <row r="46" spans="1:2">
      <c r="A46" s="166" t="s">
        <v>139</v>
      </c>
      <c r="B46" s="167" t="s">
        <v>312</v>
      </c>
    </row>
    <row r="47" spans="1:2">
      <c r="A47" s="166" t="s">
        <v>139</v>
      </c>
      <c r="B47" s="167" t="s">
        <v>315</v>
      </c>
    </row>
    <row r="48" spans="1:2">
      <c r="A48" s="166" t="s">
        <v>139</v>
      </c>
      <c r="B48" s="167" t="s">
        <v>318</v>
      </c>
    </row>
    <row r="49" spans="1:2">
      <c r="A49" s="166" t="s">
        <v>139</v>
      </c>
      <c r="B49" s="167" t="s">
        <v>321</v>
      </c>
    </row>
    <row r="50" spans="1:2">
      <c r="A50" s="166" t="s">
        <v>139</v>
      </c>
      <c r="B50" s="167" t="s">
        <v>324</v>
      </c>
    </row>
    <row r="51" spans="1:2">
      <c r="A51" s="166" t="s">
        <v>139</v>
      </c>
      <c r="B51" s="167" t="s">
        <v>327</v>
      </c>
    </row>
    <row r="52" spans="1:2">
      <c r="A52" s="166" t="s">
        <v>139</v>
      </c>
      <c r="B52" s="167" t="s">
        <v>330</v>
      </c>
    </row>
    <row r="53" spans="1:2">
      <c r="A53" s="166" t="s">
        <v>269</v>
      </c>
      <c r="B53" s="167" t="s">
        <v>293</v>
      </c>
    </row>
    <row r="54" spans="1:2">
      <c r="A54" s="166" t="s">
        <v>269</v>
      </c>
      <c r="B54" s="167" t="s">
        <v>317</v>
      </c>
    </row>
    <row r="55" spans="1:2">
      <c r="A55" s="166" t="s">
        <v>269</v>
      </c>
      <c r="B55" s="167" t="s">
        <v>296</v>
      </c>
    </row>
    <row r="56" spans="1:2">
      <c r="A56" s="166" t="s">
        <v>269</v>
      </c>
      <c r="B56" s="167" t="s">
        <v>285</v>
      </c>
    </row>
    <row r="57" spans="1:2">
      <c r="A57" s="166" t="s">
        <v>269</v>
      </c>
      <c r="B57" s="167" t="s">
        <v>391</v>
      </c>
    </row>
    <row r="58" spans="1:2">
      <c r="A58" s="166" t="s">
        <v>269</v>
      </c>
      <c r="B58" s="167" t="s">
        <v>323</v>
      </c>
    </row>
    <row r="59" spans="1:2">
      <c r="A59" s="166" t="s">
        <v>269</v>
      </c>
      <c r="B59" s="167" t="s">
        <v>308</v>
      </c>
    </row>
    <row r="60" spans="1:2">
      <c r="A60" s="166" t="s">
        <v>269</v>
      </c>
      <c r="B60" s="167" t="s">
        <v>290</v>
      </c>
    </row>
    <row r="61" spans="1:2">
      <c r="A61" s="166" t="s">
        <v>269</v>
      </c>
      <c r="B61" s="167" t="s">
        <v>314</v>
      </c>
    </row>
    <row r="62" spans="1:2">
      <c r="A62" s="166" t="s">
        <v>269</v>
      </c>
      <c r="B62" s="167" t="s">
        <v>115</v>
      </c>
    </row>
    <row r="63" spans="1:2">
      <c r="A63" s="166" t="s">
        <v>269</v>
      </c>
      <c r="B63" s="167" t="s">
        <v>276</v>
      </c>
    </row>
    <row r="64" spans="1:2">
      <c r="A64" s="166" t="s">
        <v>269</v>
      </c>
      <c r="B64" s="167" t="s">
        <v>311</v>
      </c>
    </row>
    <row r="65" spans="1:2">
      <c r="A65" s="166" t="s">
        <v>269</v>
      </c>
      <c r="B65" s="167" t="s">
        <v>280</v>
      </c>
    </row>
    <row r="66" spans="1:2">
      <c r="A66" s="166" t="s">
        <v>269</v>
      </c>
      <c r="B66" s="167" t="s">
        <v>117</v>
      </c>
    </row>
    <row r="67" spans="1:2">
      <c r="A67" s="166" t="s">
        <v>269</v>
      </c>
      <c r="B67" s="167" t="s">
        <v>368</v>
      </c>
    </row>
    <row r="68" spans="1:2">
      <c r="A68" s="166" t="s">
        <v>269</v>
      </c>
      <c r="B68" s="167" t="s">
        <v>302</v>
      </c>
    </row>
    <row r="69" spans="1:2">
      <c r="A69" s="166" t="s">
        <v>269</v>
      </c>
      <c r="B69" s="167" t="s">
        <v>299</v>
      </c>
    </row>
    <row r="70" spans="1:2">
      <c r="A70" s="166" t="s">
        <v>119</v>
      </c>
      <c r="B70" s="167" t="s">
        <v>326</v>
      </c>
    </row>
    <row r="71" spans="1:2">
      <c r="A71" s="166" t="s">
        <v>119</v>
      </c>
      <c r="B71" s="167" t="s">
        <v>337</v>
      </c>
    </row>
    <row r="72" spans="1:2">
      <c r="A72" s="166" t="s">
        <v>119</v>
      </c>
      <c r="B72" s="167" t="s">
        <v>332</v>
      </c>
    </row>
    <row r="73" spans="1:2">
      <c r="A73" s="166" t="s">
        <v>119</v>
      </c>
      <c r="B73" s="167" t="s">
        <v>341</v>
      </c>
    </row>
    <row r="74" spans="1:2">
      <c r="A74" s="166" t="s">
        <v>119</v>
      </c>
      <c r="B74" s="167" t="s">
        <v>338</v>
      </c>
    </row>
    <row r="75" spans="1:2">
      <c r="A75" s="166" t="s">
        <v>119</v>
      </c>
      <c r="B75" s="167" t="s">
        <v>336</v>
      </c>
    </row>
    <row r="76" spans="1:2">
      <c r="A76" s="166" t="s">
        <v>119</v>
      </c>
      <c r="B76" s="167" t="s">
        <v>335</v>
      </c>
    </row>
    <row r="77" spans="1:2">
      <c r="A77" s="166" t="s">
        <v>119</v>
      </c>
      <c r="B77" s="167" t="s">
        <v>334</v>
      </c>
    </row>
    <row r="78" spans="1:2">
      <c r="A78" s="166" t="s">
        <v>119</v>
      </c>
      <c r="B78" s="167" t="s">
        <v>340</v>
      </c>
    </row>
    <row r="79" spans="1:2">
      <c r="A79" s="166" t="s">
        <v>119</v>
      </c>
      <c r="B79" s="167" t="s">
        <v>333</v>
      </c>
    </row>
    <row r="80" spans="1:2">
      <c r="A80" s="166" t="s">
        <v>119</v>
      </c>
      <c r="B80" s="167" t="s">
        <v>329</v>
      </c>
    </row>
    <row r="81" spans="1:2">
      <c r="A81" s="166" t="s">
        <v>119</v>
      </c>
      <c r="B81" s="167" t="s">
        <v>339</v>
      </c>
    </row>
    <row r="82" spans="1:2">
      <c r="A82" s="166" t="s">
        <v>119</v>
      </c>
      <c r="B82" s="167" t="s">
        <v>342</v>
      </c>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row r="149" spans="1:1">
      <c r="A149"/>
    </row>
    <row r="150" spans="1:1">
      <c r="A150"/>
    </row>
    <row r="151" spans="1:1">
      <c r="A151"/>
    </row>
    <row r="152" spans="1:1">
      <c r="A152"/>
    </row>
    <row r="153" spans="1:1">
      <c r="A153"/>
    </row>
    <row r="154" spans="1:1">
      <c r="A154"/>
    </row>
    <row r="155" spans="1:1">
      <c r="A155"/>
    </row>
    <row r="156" spans="1:1">
      <c r="A156"/>
    </row>
    <row r="157" spans="1:1">
      <c r="A157"/>
    </row>
    <row r="158" spans="1:1">
      <c r="A158"/>
    </row>
    <row r="159" spans="1:1">
      <c r="A159"/>
    </row>
    <row r="160" spans="1:1">
      <c r="A160"/>
    </row>
    <row r="161" spans="1:1">
      <c r="A161"/>
    </row>
    <row r="162" spans="1:1">
      <c r="A162"/>
    </row>
    <row r="163" spans="1:1">
      <c r="A163"/>
    </row>
    <row r="164" spans="1:1">
      <c r="A164"/>
    </row>
    <row r="165" spans="1:1">
      <c r="A165"/>
    </row>
    <row r="166" spans="1:1">
      <c r="A166"/>
    </row>
    <row r="167" spans="1:1">
      <c r="A16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F683-9A36-4BE6-A6DE-247F66C8FDF7}">
  <dimension ref="A1:AO84"/>
  <sheetViews>
    <sheetView topLeftCell="A2" workbookViewId="0">
      <selection activeCell="H5" sqref="H5"/>
    </sheetView>
  </sheetViews>
  <sheetFormatPr defaultColWidth="14.44140625" defaultRowHeight="14.4"/>
  <cols>
    <col min="1" max="2" width="14.44140625" style="151"/>
    <col min="3" max="7" width="0" style="151" hidden="1" customWidth="1"/>
    <col min="8" max="10" width="14.44140625" style="151"/>
    <col min="11" max="15" width="0" style="151" hidden="1" customWidth="1"/>
    <col min="16" max="18" width="14.44140625" style="151"/>
    <col min="19" max="23" width="0" style="151" hidden="1" customWidth="1"/>
    <col min="24" max="27" width="14.44140625" style="151"/>
    <col min="28" max="32" width="0" style="151" hidden="1" customWidth="1"/>
    <col min="33" max="35" width="14.44140625" style="151"/>
    <col min="36" max="40" width="0" style="151" hidden="1" customWidth="1"/>
    <col min="41" max="16384" width="14.44140625" style="151"/>
  </cols>
  <sheetData>
    <row r="1" spans="1:41" ht="101.25" hidden="1" customHeight="1">
      <c r="B1" s="417" t="s">
        <v>392</v>
      </c>
      <c r="C1" s="417"/>
      <c r="D1" s="417"/>
      <c r="E1" s="417"/>
      <c r="F1" s="417"/>
      <c r="G1" s="152"/>
      <c r="H1" s="152"/>
      <c r="J1" s="417" t="s">
        <v>392</v>
      </c>
      <c r="K1" s="417"/>
      <c r="L1" s="417"/>
      <c r="M1" s="417"/>
      <c r="N1" s="417"/>
      <c r="R1" s="417" t="s">
        <v>392</v>
      </c>
      <c r="S1" s="417"/>
      <c r="T1" s="417"/>
      <c r="U1" s="417"/>
      <c r="V1" s="417"/>
      <c r="AA1" s="417" t="s">
        <v>392</v>
      </c>
      <c r="AB1" s="417"/>
      <c r="AC1" s="417"/>
      <c r="AD1" s="417"/>
      <c r="AE1" s="417"/>
      <c r="AI1" s="418" t="s">
        <v>392</v>
      </c>
      <c r="AJ1" s="418"/>
      <c r="AK1" s="418"/>
      <c r="AL1" s="418"/>
      <c r="AM1" s="418"/>
    </row>
    <row r="2" spans="1:41">
      <c r="B2" s="415" t="s">
        <v>263</v>
      </c>
      <c r="C2" s="415" t="s">
        <v>393</v>
      </c>
      <c r="D2" s="415"/>
      <c r="E2" s="415" t="s">
        <v>66</v>
      </c>
      <c r="F2" s="415"/>
      <c r="G2" s="153"/>
      <c r="H2" s="153"/>
      <c r="J2" s="415" t="s">
        <v>223</v>
      </c>
      <c r="K2" s="415" t="s">
        <v>393</v>
      </c>
      <c r="L2" s="415"/>
      <c r="M2" s="415" t="s">
        <v>66</v>
      </c>
      <c r="N2" s="415"/>
      <c r="O2" s="154"/>
      <c r="P2" s="154"/>
      <c r="R2" s="415" t="s">
        <v>224</v>
      </c>
      <c r="S2" s="415" t="s">
        <v>393</v>
      </c>
      <c r="T2" s="415"/>
      <c r="U2" s="415" t="s">
        <v>66</v>
      </c>
      <c r="V2" s="415"/>
      <c r="AA2" s="415" t="s">
        <v>266</v>
      </c>
      <c r="AB2" s="415" t="s">
        <v>393</v>
      </c>
      <c r="AC2" s="415"/>
      <c r="AD2" s="415" t="s">
        <v>66</v>
      </c>
      <c r="AE2" s="415"/>
      <c r="AI2" s="415" t="s">
        <v>366</v>
      </c>
      <c r="AJ2" s="415" t="s">
        <v>393</v>
      </c>
      <c r="AK2" s="415"/>
      <c r="AL2" s="415" t="s">
        <v>66</v>
      </c>
      <c r="AM2" s="415"/>
    </row>
    <row r="3" spans="1:41">
      <c r="B3" s="416"/>
      <c r="C3" s="153" t="s">
        <v>394</v>
      </c>
      <c r="D3" s="153" t="s">
        <v>395</v>
      </c>
      <c r="E3" s="153" t="s">
        <v>394</v>
      </c>
      <c r="F3" s="153" t="s">
        <v>395</v>
      </c>
      <c r="G3" s="153" t="s">
        <v>396</v>
      </c>
      <c r="H3" s="153" t="s">
        <v>397</v>
      </c>
      <c r="J3" s="416"/>
      <c r="K3" s="153" t="s">
        <v>394</v>
      </c>
      <c r="L3" s="153" t="s">
        <v>395</v>
      </c>
      <c r="M3" s="153" t="s">
        <v>394</v>
      </c>
      <c r="N3" s="153" t="s">
        <v>395</v>
      </c>
      <c r="O3" s="153" t="s">
        <v>396</v>
      </c>
      <c r="P3" s="153" t="s">
        <v>397</v>
      </c>
      <c r="R3" s="416"/>
      <c r="S3" s="153" t="s">
        <v>394</v>
      </c>
      <c r="T3" s="153" t="s">
        <v>395</v>
      </c>
      <c r="U3" s="153" t="s">
        <v>394</v>
      </c>
      <c r="V3" s="153" t="s">
        <v>395</v>
      </c>
      <c r="W3" s="153" t="s">
        <v>396</v>
      </c>
      <c r="X3" s="164" t="s">
        <v>397</v>
      </c>
      <c r="Y3" s="154"/>
      <c r="AA3" s="416"/>
      <c r="AB3" s="153" t="s">
        <v>394</v>
      </c>
      <c r="AC3" s="153" t="s">
        <v>395</v>
      </c>
      <c r="AD3" s="153" t="s">
        <v>394</v>
      </c>
      <c r="AE3" s="153" t="s">
        <v>395</v>
      </c>
      <c r="AF3" s="153" t="s">
        <v>396</v>
      </c>
      <c r="AG3" s="164" t="s">
        <v>397</v>
      </c>
      <c r="AI3" s="416"/>
      <c r="AJ3" s="153" t="s">
        <v>394</v>
      </c>
      <c r="AK3" s="153" t="s">
        <v>395</v>
      </c>
      <c r="AL3" s="153" t="s">
        <v>394</v>
      </c>
      <c r="AM3" s="153" t="s">
        <v>395</v>
      </c>
      <c r="AN3" s="153" t="s">
        <v>396</v>
      </c>
      <c r="AO3" s="164" t="s">
        <v>397</v>
      </c>
    </row>
    <row r="4" spans="1:41">
      <c r="A4" s="151" t="s">
        <v>74</v>
      </c>
      <c r="B4" s="158" t="s">
        <v>113</v>
      </c>
      <c r="C4" s="155">
        <v>946100</v>
      </c>
      <c r="D4" s="155">
        <v>39700</v>
      </c>
      <c r="E4" s="155">
        <v>615800</v>
      </c>
      <c r="F4" s="155">
        <v>41600</v>
      </c>
      <c r="G4" s="156">
        <f>SUM(C4:F4)</f>
        <v>1643200</v>
      </c>
      <c r="H4" s="156">
        <f>G4*40%</f>
        <v>657280</v>
      </c>
      <c r="I4" s="157" t="s">
        <v>76</v>
      </c>
      <c r="J4" s="158" t="s">
        <v>267</v>
      </c>
      <c r="K4" s="155">
        <v>197400</v>
      </c>
      <c r="L4" s="155">
        <v>13300</v>
      </c>
      <c r="M4" s="155">
        <v>113900</v>
      </c>
      <c r="N4" s="155">
        <v>12800</v>
      </c>
      <c r="O4" s="155">
        <f t="shared" ref="O4:O9" si="0">SUM(K4:N4)</f>
        <v>337400</v>
      </c>
      <c r="P4" s="158">
        <f>O4*50%</f>
        <v>168700</v>
      </c>
      <c r="Q4" s="151" t="s">
        <v>124</v>
      </c>
      <c r="R4" s="158" t="s">
        <v>268</v>
      </c>
      <c r="S4" s="155">
        <v>89800</v>
      </c>
      <c r="T4" s="155">
        <v>6300</v>
      </c>
      <c r="U4" s="155">
        <v>55100</v>
      </c>
      <c r="V4" s="155">
        <v>5000</v>
      </c>
      <c r="W4" s="163">
        <f t="shared" ref="W4:W9" si="1">SUM(S4:V4)</f>
        <v>156200</v>
      </c>
      <c r="X4" s="158">
        <f>W4*50%</f>
        <v>78100</v>
      </c>
      <c r="Z4" s="151" t="s">
        <v>269</v>
      </c>
      <c r="AA4" s="158" t="s">
        <v>115</v>
      </c>
      <c r="AB4" s="155">
        <v>530900</v>
      </c>
      <c r="AC4" s="155">
        <v>20700</v>
      </c>
      <c r="AD4" s="155">
        <v>439900</v>
      </c>
      <c r="AE4" s="155">
        <v>28500</v>
      </c>
      <c r="AF4" s="156">
        <f t="shared" ref="AF4:AF33" si="2">SUM(AB4:AE4)</f>
        <v>1020000</v>
      </c>
      <c r="AG4" s="156">
        <f>AF4*50%</f>
        <v>510000</v>
      </c>
      <c r="AI4" s="158" t="s">
        <v>138</v>
      </c>
      <c r="AJ4" s="155">
        <v>641300</v>
      </c>
      <c r="AK4" s="155">
        <v>53400</v>
      </c>
      <c r="AL4" s="155">
        <v>533300</v>
      </c>
      <c r="AM4" s="155">
        <v>61800</v>
      </c>
      <c r="AN4" s="156">
        <f t="shared" ref="AN4:AN20" si="3">SUM(AJ4:AM4)</f>
        <v>1289800</v>
      </c>
      <c r="AO4" s="158">
        <f>AN4*40%</f>
        <v>515920</v>
      </c>
    </row>
    <row r="5" spans="1:41">
      <c r="A5" s="151" t="s">
        <v>75</v>
      </c>
      <c r="B5" s="158" t="s">
        <v>301</v>
      </c>
      <c r="C5" s="155">
        <v>288500</v>
      </c>
      <c r="D5" s="155">
        <v>14000</v>
      </c>
      <c r="E5" s="155">
        <v>150000</v>
      </c>
      <c r="F5" s="155">
        <v>11900</v>
      </c>
      <c r="G5" s="156">
        <f>SUM(C5:F5)</f>
        <v>464400</v>
      </c>
      <c r="H5" s="156">
        <f t="shared" ref="H5:H23" si="4">G5*50%</f>
        <v>232200</v>
      </c>
      <c r="I5" s="157" t="s">
        <v>76</v>
      </c>
      <c r="J5" s="158" t="s">
        <v>271</v>
      </c>
      <c r="K5" s="155">
        <v>130400</v>
      </c>
      <c r="L5" s="155">
        <v>9700</v>
      </c>
      <c r="M5" s="155">
        <v>73100</v>
      </c>
      <c r="N5" s="155">
        <v>8300</v>
      </c>
      <c r="O5" s="155">
        <f t="shared" si="0"/>
        <v>221500</v>
      </c>
      <c r="P5" s="158">
        <f t="shared" ref="P5:P9" si="5">O5*50%</f>
        <v>110750</v>
      </c>
      <c r="Q5" s="151" t="s">
        <v>125</v>
      </c>
      <c r="R5" s="158" t="s">
        <v>272</v>
      </c>
      <c r="S5" s="155">
        <v>109400</v>
      </c>
      <c r="T5" s="155">
        <v>5800</v>
      </c>
      <c r="U5" s="155">
        <v>66600</v>
      </c>
      <c r="V5" s="155">
        <v>4600</v>
      </c>
      <c r="W5" s="163">
        <f t="shared" si="1"/>
        <v>186400</v>
      </c>
      <c r="X5" s="158">
        <f t="shared" ref="X5:X9" si="6">W5*50%</f>
        <v>93200</v>
      </c>
      <c r="Z5" s="151" t="s">
        <v>269</v>
      </c>
      <c r="AA5" s="158" t="s">
        <v>117</v>
      </c>
      <c r="AB5" s="155">
        <v>391700</v>
      </c>
      <c r="AC5" s="155">
        <v>22600</v>
      </c>
      <c r="AD5" s="155">
        <v>295500</v>
      </c>
      <c r="AE5" s="155">
        <v>30500</v>
      </c>
      <c r="AF5" s="156">
        <f t="shared" si="2"/>
        <v>740300</v>
      </c>
      <c r="AG5" s="156">
        <f t="shared" ref="AG5:AG33" si="7">AF5*50%</f>
        <v>370150</v>
      </c>
      <c r="AI5" s="158" t="s">
        <v>281</v>
      </c>
      <c r="AJ5" s="155">
        <v>121000</v>
      </c>
      <c r="AK5" s="155">
        <v>13100</v>
      </c>
      <c r="AL5" s="155">
        <v>91900</v>
      </c>
      <c r="AM5" s="155">
        <v>14500</v>
      </c>
      <c r="AN5" s="156">
        <f t="shared" si="3"/>
        <v>240500</v>
      </c>
      <c r="AO5" s="158">
        <f t="shared" ref="AO5:AO20" si="8">AN5*40%</f>
        <v>96200</v>
      </c>
    </row>
    <row r="6" spans="1:41">
      <c r="A6" s="151" t="s">
        <v>122</v>
      </c>
      <c r="B6" s="158" t="s">
        <v>270</v>
      </c>
      <c r="C6" s="155">
        <v>342200</v>
      </c>
      <c r="D6" s="155">
        <v>12100</v>
      </c>
      <c r="E6" s="155">
        <v>169600</v>
      </c>
      <c r="F6" s="155">
        <v>11400</v>
      </c>
      <c r="G6" s="156">
        <f t="shared" ref="G6:G23" si="9">SUM(C6:F6)</f>
        <v>535300</v>
      </c>
      <c r="H6" s="156">
        <f t="shared" si="4"/>
        <v>267650</v>
      </c>
      <c r="I6" s="157" t="s">
        <v>76</v>
      </c>
      <c r="J6" s="158" t="s">
        <v>274</v>
      </c>
      <c r="K6" s="155">
        <v>85500</v>
      </c>
      <c r="L6" s="155">
        <v>6500</v>
      </c>
      <c r="M6" s="155">
        <v>43100</v>
      </c>
      <c r="N6" s="155">
        <v>5200</v>
      </c>
      <c r="O6" s="155">
        <f t="shared" si="0"/>
        <v>140300</v>
      </c>
      <c r="P6" s="158">
        <f t="shared" si="5"/>
        <v>70150</v>
      </c>
      <c r="Q6" s="151" t="s">
        <v>125</v>
      </c>
      <c r="R6" s="158" t="s">
        <v>398</v>
      </c>
      <c r="S6" s="155">
        <v>39500</v>
      </c>
      <c r="T6" s="155">
        <v>2700</v>
      </c>
      <c r="U6" s="155">
        <v>27300</v>
      </c>
      <c r="V6" s="155">
        <v>2000</v>
      </c>
      <c r="W6" s="163">
        <f t="shared" si="1"/>
        <v>71500</v>
      </c>
      <c r="X6" s="158">
        <f t="shared" si="6"/>
        <v>35750</v>
      </c>
      <c r="Z6" s="151" t="s">
        <v>269</v>
      </c>
      <c r="AA6" s="158" t="s">
        <v>276</v>
      </c>
      <c r="AB6" s="155">
        <v>176700</v>
      </c>
      <c r="AC6" s="155">
        <v>17000</v>
      </c>
      <c r="AD6" s="155">
        <v>127300</v>
      </c>
      <c r="AE6" s="155">
        <v>15700</v>
      </c>
      <c r="AF6" s="156">
        <f t="shared" si="2"/>
        <v>336700</v>
      </c>
      <c r="AG6" s="156">
        <f t="shared" si="7"/>
        <v>168350</v>
      </c>
      <c r="AI6" s="158" t="s">
        <v>286</v>
      </c>
      <c r="AJ6" s="155">
        <v>22800</v>
      </c>
      <c r="AK6" s="155">
        <v>2200</v>
      </c>
      <c r="AL6" s="155">
        <v>15700</v>
      </c>
      <c r="AM6" s="155">
        <v>1900</v>
      </c>
      <c r="AN6" s="156">
        <f t="shared" si="3"/>
        <v>42600</v>
      </c>
      <c r="AO6" s="158">
        <f t="shared" si="8"/>
        <v>17040</v>
      </c>
    </row>
    <row r="7" spans="1:41">
      <c r="A7" s="151" t="s">
        <v>122</v>
      </c>
      <c r="B7" s="158" t="s">
        <v>273</v>
      </c>
      <c r="C7" s="155">
        <v>129000</v>
      </c>
      <c r="D7" s="155">
        <v>5100</v>
      </c>
      <c r="E7" s="155">
        <v>63800</v>
      </c>
      <c r="F7" s="155">
        <v>4800</v>
      </c>
      <c r="G7" s="156">
        <f t="shared" si="9"/>
        <v>202700</v>
      </c>
      <c r="H7" s="156">
        <f t="shared" si="4"/>
        <v>101350</v>
      </c>
      <c r="I7" s="157" t="s">
        <v>76</v>
      </c>
      <c r="J7" s="158" t="s">
        <v>278</v>
      </c>
      <c r="K7" s="155">
        <v>69100</v>
      </c>
      <c r="L7" s="155">
        <v>7100</v>
      </c>
      <c r="M7" s="155">
        <v>41400</v>
      </c>
      <c r="N7" s="155">
        <v>6600</v>
      </c>
      <c r="O7" s="155">
        <f t="shared" si="0"/>
        <v>124200</v>
      </c>
      <c r="P7" s="158">
        <f t="shared" si="5"/>
        <v>62100</v>
      </c>
      <c r="Q7" s="151" t="s">
        <v>124</v>
      </c>
      <c r="R7" s="158" t="s">
        <v>279</v>
      </c>
      <c r="S7" s="155">
        <v>34400</v>
      </c>
      <c r="T7" s="155">
        <v>2400</v>
      </c>
      <c r="U7" s="155">
        <v>18400</v>
      </c>
      <c r="V7" s="155">
        <v>2000</v>
      </c>
      <c r="W7" s="163">
        <f t="shared" si="1"/>
        <v>57200</v>
      </c>
      <c r="X7" s="158">
        <f t="shared" si="6"/>
        <v>28600</v>
      </c>
      <c r="Z7" s="151" t="s">
        <v>269</v>
      </c>
      <c r="AA7" s="158" t="s">
        <v>280</v>
      </c>
      <c r="AB7" s="155">
        <v>96000</v>
      </c>
      <c r="AC7" s="155">
        <v>6500</v>
      </c>
      <c r="AD7" s="155">
        <v>75600</v>
      </c>
      <c r="AE7" s="155">
        <v>8200</v>
      </c>
      <c r="AF7" s="156">
        <f t="shared" si="2"/>
        <v>186300</v>
      </c>
      <c r="AG7" s="156">
        <f t="shared" si="7"/>
        <v>93150</v>
      </c>
      <c r="AI7" s="158" t="s">
        <v>291</v>
      </c>
      <c r="AJ7" s="155">
        <v>33200</v>
      </c>
      <c r="AK7" s="155">
        <v>3400</v>
      </c>
      <c r="AL7" s="155">
        <v>23800</v>
      </c>
      <c r="AM7" s="155">
        <v>3100</v>
      </c>
      <c r="AN7" s="156">
        <f t="shared" si="3"/>
        <v>63500</v>
      </c>
      <c r="AO7" s="158">
        <f t="shared" si="8"/>
        <v>25400</v>
      </c>
    </row>
    <row r="8" spans="1:41">
      <c r="A8" s="151" t="s">
        <v>399</v>
      </c>
      <c r="B8" s="158" t="s">
        <v>304</v>
      </c>
      <c r="C8" s="155">
        <v>80000</v>
      </c>
      <c r="D8" s="155">
        <v>5200</v>
      </c>
      <c r="E8" s="155">
        <v>50300</v>
      </c>
      <c r="F8" s="155">
        <v>5800</v>
      </c>
      <c r="G8" s="156">
        <f t="shared" si="9"/>
        <v>141300</v>
      </c>
      <c r="H8" s="156">
        <f t="shared" si="4"/>
        <v>70650</v>
      </c>
      <c r="I8" s="157" t="s">
        <v>76</v>
      </c>
      <c r="J8" s="158" t="s">
        <v>400</v>
      </c>
      <c r="K8" s="155">
        <v>25000</v>
      </c>
      <c r="L8" s="155">
        <v>2000</v>
      </c>
      <c r="M8" s="155">
        <v>13300</v>
      </c>
      <c r="N8" s="155">
        <v>1500</v>
      </c>
      <c r="O8" s="155">
        <f t="shared" si="0"/>
        <v>41800</v>
      </c>
      <c r="P8" s="158">
        <f t="shared" si="5"/>
        <v>20900</v>
      </c>
      <c r="Q8" s="151" t="s">
        <v>125</v>
      </c>
      <c r="R8" s="158" t="s">
        <v>401</v>
      </c>
      <c r="S8" s="155">
        <v>2600</v>
      </c>
      <c r="T8" s="155">
        <v>1000</v>
      </c>
      <c r="U8" s="155">
        <v>1000</v>
      </c>
      <c r="V8" s="155">
        <v>1000</v>
      </c>
      <c r="W8" s="163">
        <f t="shared" si="1"/>
        <v>5600</v>
      </c>
      <c r="X8" s="158">
        <f t="shared" si="6"/>
        <v>2800</v>
      </c>
      <c r="Z8" s="151" t="s">
        <v>269</v>
      </c>
      <c r="AA8" s="158" t="s">
        <v>285</v>
      </c>
      <c r="AB8" s="155">
        <v>94700</v>
      </c>
      <c r="AC8" s="155">
        <v>3900</v>
      </c>
      <c r="AD8" s="155">
        <v>63000</v>
      </c>
      <c r="AE8" s="155">
        <v>4400</v>
      </c>
      <c r="AF8" s="156">
        <f t="shared" si="2"/>
        <v>166000</v>
      </c>
      <c r="AG8" s="156">
        <f t="shared" si="7"/>
        <v>83000</v>
      </c>
      <c r="AI8" s="158" t="s">
        <v>294</v>
      </c>
      <c r="AJ8" s="155">
        <v>29800</v>
      </c>
      <c r="AK8" s="155">
        <v>1800</v>
      </c>
      <c r="AL8" s="155">
        <v>18500</v>
      </c>
      <c r="AM8" s="155">
        <v>1500</v>
      </c>
      <c r="AN8" s="156">
        <f t="shared" si="3"/>
        <v>51600</v>
      </c>
      <c r="AO8" s="158">
        <f t="shared" si="8"/>
        <v>20640</v>
      </c>
    </row>
    <row r="9" spans="1:41">
      <c r="A9" s="151" t="s">
        <v>75</v>
      </c>
      <c r="B9" s="158" t="s">
        <v>307</v>
      </c>
      <c r="C9" s="155">
        <v>159600</v>
      </c>
      <c r="D9" s="155">
        <v>10400</v>
      </c>
      <c r="E9" s="155">
        <v>82400</v>
      </c>
      <c r="F9" s="155">
        <v>8600</v>
      </c>
      <c r="G9" s="156">
        <f t="shared" si="9"/>
        <v>261000</v>
      </c>
      <c r="H9" s="156">
        <f t="shared" si="4"/>
        <v>130500</v>
      </c>
      <c r="I9" s="157" t="s">
        <v>76</v>
      </c>
      <c r="J9" s="158" t="s">
        <v>288</v>
      </c>
      <c r="K9" s="155">
        <v>31200</v>
      </c>
      <c r="L9" s="155">
        <v>2200</v>
      </c>
      <c r="M9" s="155">
        <v>15600</v>
      </c>
      <c r="N9" s="155">
        <v>1400</v>
      </c>
      <c r="O9" s="155">
        <f t="shared" si="0"/>
        <v>50400</v>
      </c>
      <c r="P9" s="158">
        <f t="shared" si="5"/>
        <v>25200</v>
      </c>
      <c r="Q9" s="151" t="s">
        <v>125</v>
      </c>
      <c r="R9" s="158" t="s">
        <v>289</v>
      </c>
      <c r="S9" s="155">
        <v>29800</v>
      </c>
      <c r="T9" s="155">
        <v>1800</v>
      </c>
      <c r="U9" s="155">
        <v>17700</v>
      </c>
      <c r="V9" s="155">
        <v>1500</v>
      </c>
      <c r="W9" s="163">
        <f t="shared" si="1"/>
        <v>50800</v>
      </c>
      <c r="X9" s="158">
        <f t="shared" si="6"/>
        <v>25400</v>
      </c>
      <c r="Z9" s="151" t="s">
        <v>269</v>
      </c>
      <c r="AA9" s="158" t="s">
        <v>290</v>
      </c>
      <c r="AB9" s="155">
        <v>55100</v>
      </c>
      <c r="AC9" s="155">
        <v>2400</v>
      </c>
      <c r="AD9" s="155">
        <v>42300</v>
      </c>
      <c r="AE9" s="155">
        <v>3300</v>
      </c>
      <c r="AF9" s="156">
        <f t="shared" si="2"/>
        <v>103100</v>
      </c>
      <c r="AG9" s="156">
        <f t="shared" si="7"/>
        <v>51550</v>
      </c>
      <c r="AI9" s="158" t="s">
        <v>297</v>
      </c>
      <c r="AJ9" s="155">
        <v>100200</v>
      </c>
      <c r="AK9" s="155">
        <v>10900</v>
      </c>
      <c r="AL9" s="155">
        <v>78600</v>
      </c>
      <c r="AM9" s="155">
        <v>9000</v>
      </c>
      <c r="AN9" s="156">
        <f t="shared" si="3"/>
        <v>198700</v>
      </c>
      <c r="AO9" s="158">
        <f t="shared" si="8"/>
        <v>79480</v>
      </c>
    </row>
    <row r="10" spans="1:41">
      <c r="A10" s="151" t="s">
        <v>75</v>
      </c>
      <c r="B10" s="158" t="s">
        <v>310</v>
      </c>
      <c r="C10" s="155">
        <v>132800</v>
      </c>
      <c r="D10" s="155">
        <v>6100</v>
      </c>
      <c r="E10" s="155">
        <v>59200</v>
      </c>
      <c r="F10" s="155">
        <v>5400</v>
      </c>
      <c r="G10" s="156">
        <f t="shared" si="9"/>
        <v>203500</v>
      </c>
      <c r="H10" s="156">
        <f t="shared" si="4"/>
        <v>101750</v>
      </c>
      <c r="Z10" s="151" t="s">
        <v>269</v>
      </c>
      <c r="AA10" s="158" t="s">
        <v>293</v>
      </c>
      <c r="AB10" s="155">
        <v>32700</v>
      </c>
      <c r="AC10" s="155">
        <v>1800</v>
      </c>
      <c r="AD10" s="155">
        <v>22500</v>
      </c>
      <c r="AE10" s="155">
        <v>2200</v>
      </c>
      <c r="AF10" s="156">
        <f t="shared" si="2"/>
        <v>59200</v>
      </c>
      <c r="AG10" s="156">
        <f t="shared" si="7"/>
        <v>29600</v>
      </c>
      <c r="AI10" s="158" t="s">
        <v>300</v>
      </c>
      <c r="AJ10" s="155">
        <v>20400</v>
      </c>
      <c r="AK10" s="155">
        <v>2500</v>
      </c>
      <c r="AL10" s="155">
        <v>17800</v>
      </c>
      <c r="AM10" s="155">
        <v>2700</v>
      </c>
      <c r="AN10" s="156">
        <f t="shared" si="3"/>
        <v>43400</v>
      </c>
      <c r="AO10" s="158">
        <f t="shared" si="8"/>
        <v>17360</v>
      </c>
    </row>
    <row r="11" spans="1:41">
      <c r="A11" s="151" t="s">
        <v>75</v>
      </c>
      <c r="B11" s="158" t="s">
        <v>313</v>
      </c>
      <c r="C11" s="155">
        <v>135100</v>
      </c>
      <c r="D11" s="155">
        <v>6800</v>
      </c>
      <c r="E11" s="155">
        <v>68400</v>
      </c>
      <c r="F11" s="155">
        <v>5400</v>
      </c>
      <c r="G11" s="156">
        <f t="shared" si="9"/>
        <v>215700</v>
      </c>
      <c r="H11" s="156">
        <f t="shared" si="4"/>
        <v>107850</v>
      </c>
      <c r="Z11" s="151" t="s">
        <v>269</v>
      </c>
      <c r="AA11" s="158" t="s">
        <v>296</v>
      </c>
      <c r="AB11" s="155">
        <v>48800</v>
      </c>
      <c r="AC11" s="155">
        <v>4600</v>
      </c>
      <c r="AD11" s="155">
        <v>30900</v>
      </c>
      <c r="AE11" s="155">
        <v>3500</v>
      </c>
      <c r="AF11" s="156">
        <f t="shared" si="2"/>
        <v>87800</v>
      </c>
      <c r="AG11" s="156">
        <f t="shared" si="7"/>
        <v>43900</v>
      </c>
      <c r="AI11" s="158" t="s">
        <v>303</v>
      </c>
      <c r="AJ11" s="155">
        <v>24800</v>
      </c>
      <c r="AK11" s="155">
        <v>2200</v>
      </c>
      <c r="AL11" s="155">
        <v>18200</v>
      </c>
      <c r="AM11" s="155">
        <v>1800</v>
      </c>
      <c r="AN11" s="156">
        <f t="shared" si="3"/>
        <v>47000</v>
      </c>
      <c r="AO11" s="158">
        <f t="shared" si="8"/>
        <v>18800</v>
      </c>
    </row>
    <row r="12" spans="1:41">
      <c r="A12" s="151" t="s">
        <v>402</v>
      </c>
      <c r="B12" s="158" t="s">
        <v>316</v>
      </c>
      <c r="C12" s="155">
        <v>24400</v>
      </c>
      <c r="D12" s="155">
        <v>2400</v>
      </c>
      <c r="E12" s="155">
        <v>16200</v>
      </c>
      <c r="F12" s="155">
        <v>2200</v>
      </c>
      <c r="G12" s="156">
        <f t="shared" si="9"/>
        <v>45200</v>
      </c>
      <c r="H12" s="156">
        <f t="shared" si="4"/>
        <v>22600</v>
      </c>
      <c r="Z12" s="151" t="s">
        <v>269</v>
      </c>
      <c r="AA12" s="158" t="s">
        <v>299</v>
      </c>
      <c r="AB12" s="155">
        <v>53700</v>
      </c>
      <c r="AC12" s="155">
        <v>2500</v>
      </c>
      <c r="AD12" s="155">
        <v>37400</v>
      </c>
      <c r="AE12" s="155">
        <v>2800</v>
      </c>
      <c r="AF12" s="156">
        <f t="shared" si="2"/>
        <v>96400</v>
      </c>
      <c r="AG12" s="156">
        <f t="shared" si="7"/>
        <v>48200</v>
      </c>
      <c r="AI12" s="158" t="s">
        <v>306</v>
      </c>
      <c r="AJ12" s="155">
        <v>88300</v>
      </c>
      <c r="AK12" s="155">
        <v>7200</v>
      </c>
      <c r="AL12" s="155">
        <v>62300</v>
      </c>
      <c r="AM12" s="155">
        <v>7200</v>
      </c>
      <c r="AN12" s="156">
        <f t="shared" si="3"/>
        <v>165000</v>
      </c>
      <c r="AO12" s="158">
        <f t="shared" si="8"/>
        <v>66000</v>
      </c>
    </row>
    <row r="13" spans="1:41">
      <c r="A13" s="151" t="s">
        <v>75</v>
      </c>
      <c r="B13" s="158" t="s">
        <v>319</v>
      </c>
      <c r="C13" s="155">
        <v>129200</v>
      </c>
      <c r="D13" s="155">
        <v>5800</v>
      </c>
      <c r="E13" s="155">
        <v>56900</v>
      </c>
      <c r="F13" s="155">
        <v>4900</v>
      </c>
      <c r="G13" s="156">
        <f t="shared" si="9"/>
        <v>196800</v>
      </c>
      <c r="H13" s="156">
        <f t="shared" si="4"/>
        <v>98400</v>
      </c>
      <c r="Z13" s="151" t="s">
        <v>269</v>
      </c>
      <c r="AA13" s="158" t="s">
        <v>302</v>
      </c>
      <c r="AB13" s="155">
        <v>22900</v>
      </c>
      <c r="AC13" s="155">
        <v>1400</v>
      </c>
      <c r="AD13" s="155">
        <v>16300</v>
      </c>
      <c r="AE13" s="155">
        <v>1800</v>
      </c>
      <c r="AF13" s="156">
        <f t="shared" si="2"/>
        <v>42400</v>
      </c>
      <c r="AG13" s="156">
        <f t="shared" si="7"/>
        <v>21200</v>
      </c>
      <c r="AI13" s="158" t="s">
        <v>309</v>
      </c>
      <c r="AJ13" s="155">
        <v>22300</v>
      </c>
      <c r="AK13" s="155">
        <v>2200</v>
      </c>
      <c r="AL13" s="155">
        <v>17100</v>
      </c>
      <c r="AM13" s="155">
        <v>2100</v>
      </c>
      <c r="AN13" s="156">
        <f t="shared" si="3"/>
        <v>43700</v>
      </c>
      <c r="AO13" s="158">
        <f t="shared" si="8"/>
        <v>17480</v>
      </c>
    </row>
    <row r="14" spans="1:41">
      <c r="A14" s="151" t="s">
        <v>75</v>
      </c>
      <c r="B14" s="158" t="s">
        <v>322</v>
      </c>
      <c r="C14" s="155">
        <v>96700</v>
      </c>
      <c r="D14" s="155">
        <v>4000</v>
      </c>
      <c r="E14" s="155">
        <v>88900</v>
      </c>
      <c r="F14" s="155">
        <v>2700</v>
      </c>
      <c r="G14" s="156">
        <f t="shared" si="9"/>
        <v>192300</v>
      </c>
      <c r="H14" s="156">
        <f t="shared" si="4"/>
        <v>96150</v>
      </c>
      <c r="Z14" s="151" t="s">
        <v>269</v>
      </c>
      <c r="AA14" s="158" t="s">
        <v>305</v>
      </c>
      <c r="AB14" s="155">
        <v>21600</v>
      </c>
      <c r="AC14" s="155">
        <v>1300</v>
      </c>
      <c r="AD14" s="155">
        <v>16000</v>
      </c>
      <c r="AE14" s="155">
        <v>1800</v>
      </c>
      <c r="AF14" s="156">
        <f t="shared" si="2"/>
        <v>40700</v>
      </c>
      <c r="AG14" s="156">
        <f t="shared" si="7"/>
        <v>20350</v>
      </c>
      <c r="AI14" s="158" t="s">
        <v>312</v>
      </c>
      <c r="AJ14" s="155">
        <v>26800</v>
      </c>
      <c r="AK14" s="155">
        <v>2400</v>
      </c>
      <c r="AL14" s="155">
        <v>18900</v>
      </c>
      <c r="AM14" s="155">
        <v>1900</v>
      </c>
      <c r="AN14" s="156">
        <f t="shared" si="3"/>
        <v>50000</v>
      </c>
      <c r="AO14" s="158">
        <f t="shared" si="8"/>
        <v>20000</v>
      </c>
    </row>
    <row r="15" spans="1:41">
      <c r="A15" s="151" t="s">
        <v>75</v>
      </c>
      <c r="B15" s="158" t="s">
        <v>325</v>
      </c>
      <c r="C15" s="155">
        <v>62200</v>
      </c>
      <c r="D15" s="155">
        <v>3000</v>
      </c>
      <c r="E15" s="155">
        <v>26900</v>
      </c>
      <c r="F15" s="155">
        <v>2500</v>
      </c>
      <c r="G15" s="156">
        <f t="shared" si="9"/>
        <v>94600</v>
      </c>
      <c r="H15" s="156">
        <f t="shared" si="4"/>
        <v>47300</v>
      </c>
      <c r="Z15" s="151" t="s">
        <v>269</v>
      </c>
      <c r="AA15" s="158" t="s">
        <v>308</v>
      </c>
      <c r="AB15" s="155">
        <v>28900</v>
      </c>
      <c r="AC15" s="155">
        <v>2100</v>
      </c>
      <c r="AD15" s="155">
        <v>20700</v>
      </c>
      <c r="AE15" s="155">
        <v>2100</v>
      </c>
      <c r="AF15" s="156">
        <f t="shared" si="2"/>
        <v>53800</v>
      </c>
      <c r="AG15" s="156">
        <f t="shared" si="7"/>
        <v>26900</v>
      </c>
      <c r="AI15" s="158" t="s">
        <v>315</v>
      </c>
      <c r="AJ15" s="155">
        <v>59200</v>
      </c>
      <c r="AK15" s="155">
        <v>4900</v>
      </c>
      <c r="AL15" s="155">
        <v>46600</v>
      </c>
      <c r="AM15" s="155">
        <v>5400</v>
      </c>
      <c r="AN15" s="156">
        <f t="shared" si="3"/>
        <v>116100</v>
      </c>
      <c r="AO15" s="158">
        <f t="shared" si="8"/>
        <v>46440</v>
      </c>
    </row>
    <row r="16" spans="1:41">
      <c r="A16" s="151" t="s">
        <v>402</v>
      </c>
      <c r="B16" s="158" t="s">
        <v>328</v>
      </c>
      <c r="C16" s="155">
        <v>47800</v>
      </c>
      <c r="D16" s="155">
        <v>2400</v>
      </c>
      <c r="E16" s="155">
        <v>28100</v>
      </c>
      <c r="F16" s="155">
        <v>2800</v>
      </c>
      <c r="G16" s="156">
        <f t="shared" si="9"/>
        <v>81100</v>
      </c>
      <c r="H16" s="156">
        <f t="shared" si="4"/>
        <v>40550</v>
      </c>
      <c r="Z16" s="151" t="s">
        <v>269</v>
      </c>
      <c r="AA16" s="158" t="s">
        <v>311</v>
      </c>
      <c r="AB16" s="155">
        <v>47400</v>
      </c>
      <c r="AC16" s="155">
        <v>1200</v>
      </c>
      <c r="AD16" s="155">
        <v>29400</v>
      </c>
      <c r="AE16" s="155">
        <v>1600</v>
      </c>
      <c r="AF16" s="156">
        <f t="shared" si="2"/>
        <v>79600</v>
      </c>
      <c r="AG16" s="156">
        <f t="shared" si="7"/>
        <v>39800</v>
      </c>
      <c r="AI16" s="158" t="s">
        <v>318</v>
      </c>
      <c r="AJ16" s="155">
        <v>15100</v>
      </c>
      <c r="AK16" s="155">
        <v>1100</v>
      </c>
      <c r="AL16" s="155">
        <v>11900</v>
      </c>
      <c r="AM16" s="155">
        <v>1100</v>
      </c>
      <c r="AN16" s="156">
        <f t="shared" si="3"/>
        <v>29200</v>
      </c>
      <c r="AO16" s="158">
        <f t="shared" si="8"/>
        <v>11680</v>
      </c>
    </row>
    <row r="17" spans="1:41">
      <c r="A17" s="151" t="s">
        <v>75</v>
      </c>
      <c r="B17" s="158" t="s">
        <v>331</v>
      </c>
      <c r="C17" s="155">
        <v>64700</v>
      </c>
      <c r="D17" s="155">
        <v>2600</v>
      </c>
      <c r="E17" s="155">
        <v>27800</v>
      </c>
      <c r="F17" s="155">
        <v>2100</v>
      </c>
      <c r="G17" s="156">
        <f t="shared" si="9"/>
        <v>97200</v>
      </c>
      <c r="H17" s="156">
        <f t="shared" si="4"/>
        <v>48600</v>
      </c>
      <c r="Z17" s="151" t="s">
        <v>269</v>
      </c>
      <c r="AA17" s="158" t="s">
        <v>314</v>
      </c>
      <c r="AB17" s="155">
        <v>34200</v>
      </c>
      <c r="AC17" s="155">
        <v>1200</v>
      </c>
      <c r="AD17" s="155">
        <v>21900</v>
      </c>
      <c r="AE17" s="155">
        <v>1600</v>
      </c>
      <c r="AF17" s="156">
        <f t="shared" si="2"/>
        <v>58900</v>
      </c>
      <c r="AG17" s="156">
        <f t="shared" si="7"/>
        <v>29450</v>
      </c>
      <c r="AI17" s="158" t="s">
        <v>321</v>
      </c>
      <c r="AJ17" s="155">
        <v>65700</v>
      </c>
      <c r="AK17" s="155">
        <v>6500</v>
      </c>
      <c r="AL17" s="155">
        <v>52300</v>
      </c>
      <c r="AM17" s="155">
        <v>6400</v>
      </c>
      <c r="AN17" s="156">
        <f t="shared" si="3"/>
        <v>130900</v>
      </c>
      <c r="AO17" s="158">
        <f t="shared" si="8"/>
        <v>52360</v>
      </c>
    </row>
    <row r="18" spans="1:41">
      <c r="A18" s="151" t="s">
        <v>122</v>
      </c>
      <c r="B18" s="158" t="s">
        <v>277</v>
      </c>
      <c r="C18" s="155">
        <v>58100</v>
      </c>
      <c r="D18" s="155">
        <v>3100</v>
      </c>
      <c r="E18" s="155">
        <v>33700</v>
      </c>
      <c r="F18" s="155">
        <v>3500</v>
      </c>
      <c r="G18" s="156">
        <f t="shared" si="9"/>
        <v>98400</v>
      </c>
      <c r="H18" s="156">
        <f t="shared" si="4"/>
        <v>49200</v>
      </c>
      <c r="Z18" s="151" t="s">
        <v>269</v>
      </c>
      <c r="AA18" s="158" t="s">
        <v>317</v>
      </c>
      <c r="AB18" s="155">
        <v>30000</v>
      </c>
      <c r="AC18" s="155">
        <v>1800</v>
      </c>
      <c r="AD18" s="155">
        <v>20500</v>
      </c>
      <c r="AE18" s="155">
        <v>1700</v>
      </c>
      <c r="AF18" s="156">
        <f t="shared" si="2"/>
        <v>54000</v>
      </c>
      <c r="AG18" s="156">
        <f t="shared" si="7"/>
        <v>27000</v>
      </c>
      <c r="AI18" s="158" t="s">
        <v>324</v>
      </c>
      <c r="AJ18" s="155">
        <v>21600</v>
      </c>
      <c r="AK18" s="155">
        <v>1600</v>
      </c>
      <c r="AL18" s="155">
        <v>16700</v>
      </c>
      <c r="AM18" s="155">
        <v>1800</v>
      </c>
      <c r="AN18" s="156">
        <f t="shared" si="3"/>
        <v>41700</v>
      </c>
      <c r="AO18" s="158">
        <f t="shared" si="8"/>
        <v>16680</v>
      </c>
    </row>
    <row r="19" spans="1:41">
      <c r="A19" s="151" t="s">
        <v>122</v>
      </c>
      <c r="B19" s="158" t="s">
        <v>282</v>
      </c>
      <c r="C19" s="155">
        <v>75500</v>
      </c>
      <c r="D19" s="155">
        <v>4300</v>
      </c>
      <c r="E19" s="155">
        <v>40400</v>
      </c>
      <c r="F19" s="155">
        <v>4200</v>
      </c>
      <c r="G19" s="156">
        <f t="shared" si="9"/>
        <v>124400</v>
      </c>
      <c r="H19" s="156">
        <f t="shared" si="4"/>
        <v>62200</v>
      </c>
      <c r="Z19" s="151" t="s">
        <v>269</v>
      </c>
      <c r="AA19" s="158" t="s">
        <v>320</v>
      </c>
      <c r="AB19" s="155">
        <v>27600</v>
      </c>
      <c r="AC19" s="155">
        <v>1400</v>
      </c>
      <c r="AD19" s="155">
        <v>18000</v>
      </c>
      <c r="AE19" s="155">
        <v>1200</v>
      </c>
      <c r="AF19" s="156">
        <f t="shared" si="2"/>
        <v>48200</v>
      </c>
      <c r="AG19" s="156">
        <f t="shared" si="7"/>
        <v>24100</v>
      </c>
      <c r="AI19" s="158" t="s">
        <v>327</v>
      </c>
      <c r="AJ19" s="155">
        <v>38600</v>
      </c>
      <c r="AK19" s="155">
        <v>3200</v>
      </c>
      <c r="AL19" s="155">
        <v>29000</v>
      </c>
      <c r="AM19" s="155">
        <v>3000</v>
      </c>
      <c r="AN19" s="156">
        <f t="shared" si="3"/>
        <v>73800</v>
      </c>
      <c r="AO19" s="158">
        <f t="shared" si="8"/>
        <v>29520</v>
      </c>
    </row>
    <row r="20" spans="1:41">
      <c r="A20" s="151" t="s">
        <v>122</v>
      </c>
      <c r="B20" s="158" t="s">
        <v>287</v>
      </c>
      <c r="C20" s="155">
        <v>37400</v>
      </c>
      <c r="D20" s="155">
        <v>2200</v>
      </c>
      <c r="E20" s="155">
        <v>22300</v>
      </c>
      <c r="F20" s="155">
        <v>2200</v>
      </c>
      <c r="G20" s="156">
        <f t="shared" si="9"/>
        <v>64100</v>
      </c>
      <c r="H20" s="156">
        <f t="shared" si="4"/>
        <v>32050</v>
      </c>
      <c r="Z20" s="151" t="s">
        <v>269</v>
      </c>
      <c r="AA20" s="159" t="s">
        <v>323</v>
      </c>
      <c r="AB20" s="155">
        <v>22800</v>
      </c>
      <c r="AC20" s="155">
        <v>1000</v>
      </c>
      <c r="AD20" s="155">
        <v>16200</v>
      </c>
      <c r="AE20" s="155">
        <v>1200</v>
      </c>
      <c r="AF20" s="156">
        <f t="shared" si="2"/>
        <v>41200</v>
      </c>
      <c r="AG20" s="156">
        <f t="shared" si="7"/>
        <v>20600</v>
      </c>
      <c r="AI20" s="158" t="s">
        <v>330</v>
      </c>
      <c r="AJ20" s="155">
        <v>16200</v>
      </c>
      <c r="AK20" s="155">
        <v>1000</v>
      </c>
      <c r="AL20" s="155">
        <v>12700</v>
      </c>
      <c r="AM20" s="155">
        <v>1100</v>
      </c>
      <c r="AN20" s="156">
        <f t="shared" si="3"/>
        <v>31000</v>
      </c>
      <c r="AO20" s="158">
        <f t="shared" si="8"/>
        <v>12400</v>
      </c>
    </row>
    <row r="21" spans="1:41">
      <c r="A21" s="151" t="s">
        <v>122</v>
      </c>
      <c r="B21" s="158" t="s">
        <v>292</v>
      </c>
      <c r="C21" s="155">
        <v>32900</v>
      </c>
      <c r="D21" s="155">
        <v>1200</v>
      </c>
      <c r="E21" s="155">
        <v>14400</v>
      </c>
      <c r="F21" s="155">
        <v>1000</v>
      </c>
      <c r="G21" s="156">
        <f t="shared" si="9"/>
        <v>49500</v>
      </c>
      <c r="H21" s="156">
        <f t="shared" si="4"/>
        <v>24750</v>
      </c>
      <c r="Z21" s="151" t="s">
        <v>119</v>
      </c>
      <c r="AA21" s="158" t="s">
        <v>326</v>
      </c>
      <c r="AB21" s="155">
        <v>486900</v>
      </c>
      <c r="AC21" s="155">
        <v>26600</v>
      </c>
      <c r="AD21" s="155">
        <v>330200</v>
      </c>
      <c r="AE21" s="155">
        <v>30300</v>
      </c>
      <c r="AF21" s="156">
        <f t="shared" si="2"/>
        <v>874000</v>
      </c>
      <c r="AG21" s="156">
        <f t="shared" si="7"/>
        <v>437000</v>
      </c>
    </row>
    <row r="22" spans="1:41">
      <c r="A22" s="151" t="s">
        <v>122</v>
      </c>
      <c r="B22" s="158" t="s">
        <v>295</v>
      </c>
      <c r="C22" s="155">
        <v>34700</v>
      </c>
      <c r="D22" s="155">
        <v>1000</v>
      </c>
      <c r="E22" s="155">
        <v>15400</v>
      </c>
      <c r="F22" s="155">
        <v>1100</v>
      </c>
      <c r="G22" s="156">
        <f t="shared" si="9"/>
        <v>52200</v>
      </c>
      <c r="H22" s="156">
        <f t="shared" si="4"/>
        <v>26100</v>
      </c>
      <c r="Z22" s="151" t="s">
        <v>119</v>
      </c>
      <c r="AA22" s="158" t="s">
        <v>329</v>
      </c>
      <c r="AB22" s="155">
        <v>333700</v>
      </c>
      <c r="AC22" s="155">
        <v>19400</v>
      </c>
      <c r="AD22" s="155">
        <v>235400</v>
      </c>
      <c r="AE22" s="155">
        <v>20400</v>
      </c>
      <c r="AF22" s="156">
        <f t="shared" si="2"/>
        <v>608900</v>
      </c>
      <c r="AG22" s="156">
        <f t="shared" si="7"/>
        <v>304450</v>
      </c>
    </row>
    <row r="23" spans="1:41">
      <c r="A23" s="151" t="s">
        <v>122</v>
      </c>
      <c r="B23" s="158" t="s">
        <v>298</v>
      </c>
      <c r="C23" s="155">
        <v>59000</v>
      </c>
      <c r="D23" s="155">
        <v>2200</v>
      </c>
      <c r="E23" s="155">
        <v>28800</v>
      </c>
      <c r="F23" s="155">
        <v>2200</v>
      </c>
      <c r="G23" s="156">
        <f t="shared" si="9"/>
        <v>92200</v>
      </c>
      <c r="H23" s="156">
        <f t="shared" si="4"/>
        <v>46100</v>
      </c>
      <c r="Z23" s="151" t="s">
        <v>119</v>
      </c>
      <c r="AA23" s="158" t="s">
        <v>332</v>
      </c>
      <c r="AB23" s="155">
        <v>1000</v>
      </c>
      <c r="AC23" s="155">
        <v>1000</v>
      </c>
      <c r="AD23" s="155">
        <v>1000</v>
      </c>
      <c r="AE23" s="155">
        <v>1000</v>
      </c>
      <c r="AF23" s="156">
        <f t="shared" si="2"/>
        <v>4000</v>
      </c>
      <c r="AG23" s="156">
        <f t="shared" si="7"/>
        <v>2000</v>
      </c>
    </row>
    <row r="24" spans="1:41">
      <c r="Z24" s="151" t="s">
        <v>119</v>
      </c>
      <c r="AA24" s="158" t="s">
        <v>333</v>
      </c>
      <c r="AB24" s="155">
        <v>121600</v>
      </c>
      <c r="AC24" s="155">
        <v>9700</v>
      </c>
      <c r="AD24" s="155">
        <v>79200</v>
      </c>
      <c r="AE24" s="155">
        <v>9500</v>
      </c>
      <c r="AF24" s="156">
        <f t="shared" si="2"/>
        <v>220000</v>
      </c>
      <c r="AG24" s="156">
        <f t="shared" si="7"/>
        <v>110000</v>
      </c>
    </row>
    <row r="25" spans="1:41">
      <c r="Z25" s="151" t="s">
        <v>119</v>
      </c>
      <c r="AA25" s="158" t="s">
        <v>334</v>
      </c>
      <c r="AB25" s="155">
        <v>22000</v>
      </c>
      <c r="AC25" s="155">
        <v>1300</v>
      </c>
      <c r="AD25" s="155">
        <v>15500</v>
      </c>
      <c r="AE25" s="155">
        <v>1500</v>
      </c>
      <c r="AF25" s="156">
        <f t="shared" si="2"/>
        <v>40300</v>
      </c>
      <c r="AG25" s="156">
        <f t="shared" si="7"/>
        <v>20150</v>
      </c>
    </row>
    <row r="26" spans="1:41">
      <c r="Z26" s="151" t="s">
        <v>119</v>
      </c>
      <c r="AA26" s="158" t="s">
        <v>335</v>
      </c>
      <c r="AB26" s="155">
        <v>44100</v>
      </c>
      <c r="AC26" s="155">
        <v>3100</v>
      </c>
      <c r="AD26" s="155">
        <v>28400</v>
      </c>
      <c r="AE26" s="155">
        <v>3100</v>
      </c>
      <c r="AF26" s="156">
        <f t="shared" si="2"/>
        <v>78700</v>
      </c>
      <c r="AG26" s="156">
        <f t="shared" si="7"/>
        <v>39350</v>
      </c>
    </row>
    <row r="27" spans="1:41">
      <c r="Z27" s="151" t="s">
        <v>119</v>
      </c>
      <c r="AA27" s="158" t="s">
        <v>336</v>
      </c>
      <c r="AB27" s="155">
        <v>19800</v>
      </c>
      <c r="AC27" s="155">
        <v>1100</v>
      </c>
      <c r="AD27" s="155">
        <v>13100</v>
      </c>
      <c r="AE27" s="155">
        <v>1400</v>
      </c>
      <c r="AF27" s="156">
        <f t="shared" si="2"/>
        <v>35400</v>
      </c>
      <c r="AG27" s="156">
        <f t="shared" si="7"/>
        <v>17700</v>
      </c>
    </row>
    <row r="28" spans="1:41">
      <c r="Z28" s="151" t="s">
        <v>119</v>
      </c>
      <c r="AA28" s="158" t="s">
        <v>337</v>
      </c>
      <c r="AB28" s="155">
        <v>29300</v>
      </c>
      <c r="AC28" s="155">
        <v>1900</v>
      </c>
      <c r="AD28" s="155">
        <v>20800</v>
      </c>
      <c r="AE28" s="155">
        <v>2600</v>
      </c>
      <c r="AF28" s="156">
        <f t="shared" si="2"/>
        <v>54600</v>
      </c>
      <c r="AG28" s="156">
        <f t="shared" si="7"/>
        <v>27300</v>
      </c>
    </row>
    <row r="29" spans="1:41">
      <c r="Z29" s="151" t="s">
        <v>119</v>
      </c>
      <c r="AA29" s="158" t="s">
        <v>338</v>
      </c>
      <c r="AB29" s="155">
        <v>37100</v>
      </c>
      <c r="AC29" s="155">
        <v>1600</v>
      </c>
      <c r="AD29" s="155">
        <v>22800</v>
      </c>
      <c r="AE29" s="155">
        <v>1700</v>
      </c>
      <c r="AF29" s="156">
        <f t="shared" si="2"/>
        <v>63200</v>
      </c>
      <c r="AG29" s="156">
        <f t="shared" si="7"/>
        <v>31600</v>
      </c>
    </row>
    <row r="30" spans="1:41">
      <c r="Z30" s="151" t="s">
        <v>119</v>
      </c>
      <c r="AA30" s="158" t="s">
        <v>339</v>
      </c>
      <c r="AB30" s="155">
        <v>29000</v>
      </c>
      <c r="AC30" s="155">
        <v>1400</v>
      </c>
      <c r="AD30" s="155">
        <v>17400</v>
      </c>
      <c r="AE30" s="155">
        <v>2000</v>
      </c>
      <c r="AF30" s="156">
        <f t="shared" si="2"/>
        <v>49800</v>
      </c>
      <c r="AG30" s="156">
        <f t="shared" si="7"/>
        <v>24900</v>
      </c>
    </row>
    <row r="31" spans="1:41">
      <c r="Z31" s="151" t="s">
        <v>119</v>
      </c>
      <c r="AA31" s="158" t="s">
        <v>340</v>
      </c>
      <c r="AB31" s="155">
        <v>15900</v>
      </c>
      <c r="AC31" s="155">
        <v>1200</v>
      </c>
      <c r="AD31" s="155">
        <v>12400</v>
      </c>
      <c r="AE31" s="155">
        <v>1700</v>
      </c>
      <c r="AF31" s="156">
        <f t="shared" si="2"/>
        <v>31200</v>
      </c>
      <c r="AG31" s="156">
        <f t="shared" si="7"/>
        <v>15600</v>
      </c>
    </row>
    <row r="32" spans="1:41">
      <c r="Z32" s="151" t="s">
        <v>119</v>
      </c>
      <c r="AA32" s="158" t="s">
        <v>341</v>
      </c>
      <c r="AB32" s="155">
        <v>25400</v>
      </c>
      <c r="AC32" s="155">
        <v>1800</v>
      </c>
      <c r="AD32" s="155">
        <v>18100</v>
      </c>
      <c r="AE32" s="155">
        <v>2200</v>
      </c>
      <c r="AF32" s="156">
        <f t="shared" si="2"/>
        <v>47500</v>
      </c>
      <c r="AG32" s="156">
        <f t="shared" si="7"/>
        <v>23750</v>
      </c>
    </row>
    <row r="33" spans="26:33">
      <c r="Z33" s="151" t="s">
        <v>119</v>
      </c>
      <c r="AA33" s="158" t="s">
        <v>342</v>
      </c>
      <c r="AB33" s="155">
        <v>7400</v>
      </c>
      <c r="AC33" s="155">
        <v>1000</v>
      </c>
      <c r="AD33" s="155">
        <v>4000</v>
      </c>
      <c r="AE33" s="155">
        <v>1000</v>
      </c>
      <c r="AF33" s="156">
        <f t="shared" si="2"/>
        <v>13400</v>
      </c>
      <c r="AG33" s="156">
        <f t="shared" si="7"/>
        <v>6700</v>
      </c>
    </row>
    <row r="79" spans="9:9">
      <c r="I79" s="160"/>
    </row>
    <row r="80" spans="9:9" ht="39">
      <c r="I80" s="161" t="s">
        <v>403</v>
      </c>
    </row>
    <row r="81" spans="9:9" ht="31.2">
      <c r="I81" s="161" t="s">
        <v>404</v>
      </c>
    </row>
    <row r="82" spans="9:9">
      <c r="I82" s="160" t="s">
        <v>405</v>
      </c>
    </row>
    <row r="83" spans="9:9">
      <c r="I83" s="160"/>
    </row>
    <row r="84" spans="9:9" ht="23.4">
      <c r="I84" s="161" t="s">
        <v>406</v>
      </c>
    </row>
  </sheetData>
  <mergeCells count="20">
    <mergeCell ref="AD2:AE2"/>
    <mergeCell ref="AI2:AI3"/>
    <mergeCell ref="AJ2:AK2"/>
    <mergeCell ref="AL2:AM2"/>
    <mergeCell ref="M2:N2"/>
    <mergeCell ref="R2:R3"/>
    <mergeCell ref="S2:T2"/>
    <mergeCell ref="U2:V2"/>
    <mergeCell ref="AA2:AA3"/>
    <mergeCell ref="AB2:AC2"/>
    <mergeCell ref="B1:F1"/>
    <mergeCell ref="J1:N1"/>
    <mergeCell ref="R1:V1"/>
    <mergeCell ref="AA1:AE1"/>
    <mergeCell ref="AI1:AM1"/>
    <mergeCell ref="B2:B3"/>
    <mergeCell ref="C2:D2"/>
    <mergeCell ref="E2:F2"/>
    <mergeCell ref="J2:J3"/>
    <mergeCell ref="K2:L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66C9F-1A0D-46FC-935A-4323322ADCBB}">
  <dimension ref="A1:K1255"/>
  <sheetViews>
    <sheetView workbookViewId="0">
      <selection activeCell="A12" sqref="A12"/>
    </sheetView>
  </sheetViews>
  <sheetFormatPr defaultColWidth="8.77734375" defaultRowHeight="14.4"/>
  <cols>
    <col min="1" max="1" width="36.77734375" bestFit="1" customWidth="1"/>
    <col min="3" max="3" width="44" bestFit="1" customWidth="1"/>
    <col min="5" max="5" width="51.5546875" customWidth="1"/>
    <col min="7" max="7" width="35.44140625" customWidth="1"/>
    <col min="9" max="9" width="37.21875" bestFit="1" customWidth="1"/>
  </cols>
  <sheetData>
    <row r="1" spans="1:11">
      <c r="A1" s="251" t="s">
        <v>407</v>
      </c>
      <c r="C1" s="251" t="s">
        <v>408</v>
      </c>
      <c r="E1" s="251" t="s">
        <v>409</v>
      </c>
      <c r="G1" s="251" t="s">
        <v>410</v>
      </c>
      <c r="I1" s="252" t="s">
        <v>411</v>
      </c>
    </row>
    <row r="2" spans="1:11">
      <c r="A2" s="98" t="s">
        <v>412</v>
      </c>
      <c r="C2" s="98" t="s">
        <v>413</v>
      </c>
      <c r="E2" s="98" t="s">
        <v>414</v>
      </c>
      <c r="G2" s="98" t="s">
        <v>415</v>
      </c>
      <c r="I2" s="98" t="s">
        <v>416</v>
      </c>
    </row>
    <row r="3" spans="1:11">
      <c r="A3" s="98" t="s">
        <v>417</v>
      </c>
      <c r="C3" s="98" t="s">
        <v>418</v>
      </c>
      <c r="E3" s="98" t="s">
        <v>419</v>
      </c>
      <c r="G3" s="98" t="s">
        <v>420</v>
      </c>
      <c r="I3" s="98" t="s">
        <v>421</v>
      </c>
    </row>
    <row r="4" spans="1:11">
      <c r="A4" s="98" t="s">
        <v>422</v>
      </c>
      <c r="C4" s="98" t="s">
        <v>423</v>
      </c>
      <c r="E4" s="98" t="s">
        <v>424</v>
      </c>
      <c r="G4" s="98" t="s">
        <v>410</v>
      </c>
      <c r="I4" s="98" t="s">
        <v>425</v>
      </c>
    </row>
    <row r="5" spans="1:11">
      <c r="A5" s="98" t="s">
        <v>426</v>
      </c>
      <c r="C5" s="98" t="s">
        <v>427</v>
      </c>
      <c r="E5" s="98" t="s">
        <v>428</v>
      </c>
      <c r="G5" s="98" t="s">
        <v>429</v>
      </c>
      <c r="I5" s="98" t="s">
        <v>430</v>
      </c>
    </row>
    <row r="6" spans="1:11">
      <c r="A6" s="98" t="s">
        <v>431</v>
      </c>
      <c r="C6" s="98" t="s">
        <v>432</v>
      </c>
      <c r="E6" s="98" t="s">
        <v>433</v>
      </c>
      <c r="G6" s="98" t="s">
        <v>434</v>
      </c>
      <c r="I6" s="98" t="s">
        <v>435</v>
      </c>
      <c r="K6" s="98"/>
    </row>
    <row r="7" spans="1:11">
      <c r="A7" s="98" t="s">
        <v>436</v>
      </c>
      <c r="C7" s="98" t="s">
        <v>437</v>
      </c>
      <c r="E7" s="98" t="s">
        <v>438</v>
      </c>
      <c r="G7" s="98" t="s">
        <v>439</v>
      </c>
      <c r="I7" s="98" t="s">
        <v>440</v>
      </c>
    </row>
    <row r="8" spans="1:11">
      <c r="A8" s="98" t="s">
        <v>441</v>
      </c>
      <c r="C8" s="98" t="s">
        <v>442</v>
      </c>
      <c r="E8" s="98" t="s">
        <v>443</v>
      </c>
      <c r="G8" s="98" t="s">
        <v>444</v>
      </c>
      <c r="I8" s="98" t="s">
        <v>445</v>
      </c>
    </row>
    <row r="9" spans="1:11">
      <c r="A9" s="98" t="s">
        <v>446</v>
      </c>
      <c r="C9" s="98" t="s">
        <v>447</v>
      </c>
      <c r="E9" s="98" t="s">
        <v>448</v>
      </c>
      <c r="G9" s="98" t="s">
        <v>449</v>
      </c>
      <c r="I9" s="98" t="s">
        <v>450</v>
      </c>
    </row>
    <row r="10" spans="1:11">
      <c r="A10" s="98" t="s">
        <v>451</v>
      </c>
      <c r="C10" s="98" t="s">
        <v>452</v>
      </c>
      <c r="E10" s="98" t="s">
        <v>453</v>
      </c>
      <c r="G10" s="98" t="s">
        <v>454</v>
      </c>
      <c r="I10" s="98" t="s">
        <v>455</v>
      </c>
    </row>
    <row r="11" spans="1:11">
      <c r="A11" s="98" t="s">
        <v>456</v>
      </c>
      <c r="C11" s="98" t="s">
        <v>457</v>
      </c>
      <c r="E11" s="98" t="s">
        <v>458</v>
      </c>
      <c r="G11" s="98" t="s">
        <v>459</v>
      </c>
      <c r="I11" s="98" t="s">
        <v>460</v>
      </c>
    </row>
    <row r="12" spans="1:11">
      <c r="A12" s="98" t="s">
        <v>461</v>
      </c>
      <c r="C12" s="98" t="s">
        <v>462</v>
      </c>
      <c r="E12" s="98" t="s">
        <v>463</v>
      </c>
      <c r="G12" s="98" t="s">
        <v>464</v>
      </c>
      <c r="I12" s="98" t="s">
        <v>465</v>
      </c>
    </row>
    <row r="13" spans="1:11">
      <c r="A13" s="98" t="s">
        <v>466</v>
      </c>
      <c r="C13" s="98" t="s">
        <v>467</v>
      </c>
      <c r="E13" s="98" t="s">
        <v>468</v>
      </c>
      <c r="G13" s="98" t="s">
        <v>469</v>
      </c>
      <c r="I13" s="98" t="s">
        <v>470</v>
      </c>
    </row>
    <row r="14" spans="1:11">
      <c r="A14" s="98" t="s">
        <v>471</v>
      </c>
      <c r="C14" s="98" t="s">
        <v>472</v>
      </c>
      <c r="E14" s="98" t="s">
        <v>473</v>
      </c>
      <c r="G14" s="98" t="s">
        <v>474</v>
      </c>
      <c r="I14" s="98" t="s">
        <v>475</v>
      </c>
    </row>
    <row r="15" spans="1:11">
      <c r="A15" s="98" t="s">
        <v>476</v>
      </c>
      <c r="C15" s="98" t="s">
        <v>477</v>
      </c>
      <c r="E15" s="98" t="s">
        <v>478</v>
      </c>
      <c r="G15" s="98" t="s">
        <v>479</v>
      </c>
      <c r="I15" s="98" t="s">
        <v>480</v>
      </c>
    </row>
    <row r="16" spans="1:11">
      <c r="A16" s="98" t="s">
        <v>481</v>
      </c>
      <c r="C16" s="98" t="s">
        <v>482</v>
      </c>
      <c r="E16" s="98" t="s">
        <v>483</v>
      </c>
      <c r="G16" s="98" t="s">
        <v>484</v>
      </c>
      <c r="I16" s="98" t="s">
        <v>485</v>
      </c>
    </row>
    <row r="17" spans="1:9">
      <c r="A17" s="98" t="s">
        <v>486</v>
      </c>
      <c r="C17" s="98" t="s">
        <v>487</v>
      </c>
      <c r="E17" s="98" t="s">
        <v>488</v>
      </c>
      <c r="G17" s="98" t="s">
        <v>489</v>
      </c>
      <c r="I17" s="98" t="s">
        <v>490</v>
      </c>
    </row>
    <row r="18" spans="1:9">
      <c r="A18" s="98" t="s">
        <v>491</v>
      </c>
      <c r="C18" s="98" t="s">
        <v>492</v>
      </c>
      <c r="E18" s="98" t="s">
        <v>493</v>
      </c>
      <c r="G18" s="98" t="s">
        <v>494</v>
      </c>
      <c r="I18" s="98" t="s">
        <v>495</v>
      </c>
    </row>
    <row r="19" spans="1:9">
      <c r="A19" s="98" t="s">
        <v>496</v>
      </c>
      <c r="C19" s="98" t="s">
        <v>497</v>
      </c>
      <c r="E19" s="98" t="s">
        <v>498</v>
      </c>
      <c r="G19" s="98" t="s">
        <v>499</v>
      </c>
      <c r="I19" s="98" t="s">
        <v>500</v>
      </c>
    </row>
    <row r="20" spans="1:9">
      <c r="A20" s="98" t="s">
        <v>501</v>
      </c>
      <c r="C20" s="98" t="s">
        <v>502</v>
      </c>
      <c r="E20" s="98" t="s">
        <v>503</v>
      </c>
      <c r="G20" s="98" t="s">
        <v>504</v>
      </c>
      <c r="I20" s="98" t="s">
        <v>505</v>
      </c>
    </row>
    <row r="21" spans="1:9">
      <c r="A21" s="98" t="s">
        <v>506</v>
      </c>
      <c r="C21" s="98" t="s">
        <v>507</v>
      </c>
      <c r="E21" s="98" t="s">
        <v>508</v>
      </c>
      <c r="G21" s="98" t="s">
        <v>509</v>
      </c>
      <c r="I21" s="98" t="s">
        <v>510</v>
      </c>
    </row>
    <row r="22" spans="1:9">
      <c r="A22" s="98" t="s">
        <v>511</v>
      </c>
      <c r="C22" s="98" t="s">
        <v>512</v>
      </c>
      <c r="E22" s="98" t="s">
        <v>513</v>
      </c>
      <c r="G22" s="98" t="s">
        <v>514</v>
      </c>
      <c r="I22" s="98" t="s">
        <v>515</v>
      </c>
    </row>
    <row r="23" spans="1:9">
      <c r="A23" s="98" t="s">
        <v>516</v>
      </c>
      <c r="C23" s="98" t="s">
        <v>517</v>
      </c>
      <c r="E23" s="98" t="s">
        <v>518</v>
      </c>
      <c r="G23" s="98" t="s">
        <v>519</v>
      </c>
      <c r="I23" s="98" t="s">
        <v>520</v>
      </c>
    </row>
    <row r="24" spans="1:9">
      <c r="A24" s="98" t="s">
        <v>521</v>
      </c>
      <c r="C24" s="98" t="s">
        <v>522</v>
      </c>
      <c r="E24" s="98" t="s">
        <v>523</v>
      </c>
      <c r="G24" s="98" t="s">
        <v>524</v>
      </c>
      <c r="I24" s="98" t="s">
        <v>525</v>
      </c>
    </row>
    <row r="25" spans="1:9">
      <c r="A25" s="98" t="s">
        <v>526</v>
      </c>
      <c r="C25" s="98" t="s">
        <v>527</v>
      </c>
      <c r="E25" s="98" t="s">
        <v>528</v>
      </c>
      <c r="G25" s="98" t="s">
        <v>529</v>
      </c>
      <c r="I25" s="98" t="s">
        <v>530</v>
      </c>
    </row>
    <row r="26" spans="1:9">
      <c r="A26" s="98" t="s">
        <v>531</v>
      </c>
      <c r="C26" s="98" t="s">
        <v>532</v>
      </c>
      <c r="E26" s="98" t="s">
        <v>533</v>
      </c>
      <c r="G26" s="98" t="s">
        <v>534</v>
      </c>
      <c r="I26" s="98" t="s">
        <v>535</v>
      </c>
    </row>
    <row r="27" spans="1:9">
      <c r="A27" s="98" t="s">
        <v>536</v>
      </c>
      <c r="C27" s="98" t="s">
        <v>537</v>
      </c>
      <c r="E27" s="98" t="s">
        <v>538</v>
      </c>
      <c r="G27" s="98" t="s">
        <v>539</v>
      </c>
      <c r="I27" s="98" t="s">
        <v>540</v>
      </c>
    </row>
    <row r="28" spans="1:9">
      <c r="A28" s="98" t="s">
        <v>541</v>
      </c>
      <c r="C28" s="98" t="s">
        <v>542</v>
      </c>
      <c r="E28" s="98" t="s">
        <v>543</v>
      </c>
      <c r="G28" s="98" t="s">
        <v>544</v>
      </c>
      <c r="I28" s="98" t="s">
        <v>545</v>
      </c>
    </row>
    <row r="29" spans="1:9">
      <c r="A29" s="98" t="s">
        <v>546</v>
      </c>
      <c r="C29" s="98" t="s">
        <v>547</v>
      </c>
      <c r="E29" s="98" t="s">
        <v>548</v>
      </c>
      <c r="G29" s="98" t="s">
        <v>549</v>
      </c>
      <c r="I29" s="98" t="s">
        <v>550</v>
      </c>
    </row>
    <row r="30" spans="1:9">
      <c r="A30" s="98" t="s">
        <v>551</v>
      </c>
      <c r="C30" s="98" t="s">
        <v>552</v>
      </c>
      <c r="E30" s="98" t="s">
        <v>553</v>
      </c>
      <c r="G30" s="98" t="s">
        <v>554</v>
      </c>
      <c r="I30" s="98" t="s">
        <v>555</v>
      </c>
    </row>
    <row r="31" spans="1:9">
      <c r="A31" s="98" t="s">
        <v>556</v>
      </c>
      <c r="C31" s="98" t="s">
        <v>557</v>
      </c>
      <c r="E31" s="98" t="s">
        <v>558</v>
      </c>
      <c r="G31" s="98" t="s">
        <v>559</v>
      </c>
      <c r="I31" s="98" t="s">
        <v>560</v>
      </c>
    </row>
    <row r="32" spans="1:9">
      <c r="A32" s="98" t="s">
        <v>561</v>
      </c>
      <c r="C32" s="98" t="s">
        <v>562</v>
      </c>
      <c r="E32" s="98" t="s">
        <v>563</v>
      </c>
      <c r="G32" s="98" t="s">
        <v>564</v>
      </c>
      <c r="I32" s="98" t="s">
        <v>565</v>
      </c>
    </row>
    <row r="33" spans="1:9">
      <c r="A33" s="98" t="s">
        <v>566</v>
      </c>
      <c r="C33" s="98" t="s">
        <v>567</v>
      </c>
      <c r="E33" s="98" t="s">
        <v>568</v>
      </c>
      <c r="G33" s="98" t="s">
        <v>569</v>
      </c>
      <c r="I33" s="98" t="s">
        <v>570</v>
      </c>
    </row>
    <row r="34" spans="1:9">
      <c r="A34" s="98" t="s">
        <v>571</v>
      </c>
      <c r="C34" s="98" t="s">
        <v>572</v>
      </c>
      <c r="E34" s="98" t="s">
        <v>573</v>
      </c>
      <c r="G34" s="98" t="s">
        <v>574</v>
      </c>
      <c r="I34" s="98" t="s">
        <v>575</v>
      </c>
    </row>
    <row r="35" spans="1:9">
      <c r="A35" s="98" t="s">
        <v>576</v>
      </c>
      <c r="C35" s="98" t="s">
        <v>577</v>
      </c>
      <c r="E35" s="98" t="s">
        <v>578</v>
      </c>
      <c r="G35" s="98" t="s">
        <v>579</v>
      </c>
      <c r="I35" s="98" t="s">
        <v>580</v>
      </c>
    </row>
    <row r="36" spans="1:9">
      <c r="A36" s="98" t="s">
        <v>581</v>
      </c>
      <c r="C36" s="98" t="s">
        <v>582</v>
      </c>
      <c r="E36" s="98" t="s">
        <v>583</v>
      </c>
      <c r="G36" s="98" t="s">
        <v>584</v>
      </c>
      <c r="I36" s="98" t="s">
        <v>585</v>
      </c>
    </row>
    <row r="37" spans="1:9">
      <c r="A37" s="98" t="s">
        <v>586</v>
      </c>
      <c r="C37" s="98" t="s">
        <v>587</v>
      </c>
      <c r="E37" s="98" t="s">
        <v>588</v>
      </c>
      <c r="G37" s="98" t="s">
        <v>589</v>
      </c>
      <c r="I37" s="98" t="s">
        <v>590</v>
      </c>
    </row>
    <row r="38" spans="1:9">
      <c r="A38" s="98" t="s">
        <v>591</v>
      </c>
      <c r="C38" s="98" t="s">
        <v>592</v>
      </c>
      <c r="E38" s="98" t="s">
        <v>593</v>
      </c>
      <c r="G38" s="98" t="s">
        <v>594</v>
      </c>
      <c r="I38" s="98" t="s">
        <v>595</v>
      </c>
    </row>
    <row r="39" spans="1:9">
      <c r="A39" s="98" t="s">
        <v>596</v>
      </c>
      <c r="C39" s="98" t="s">
        <v>597</v>
      </c>
      <c r="E39" s="98" t="s">
        <v>598</v>
      </c>
      <c r="G39" s="98" t="s">
        <v>599</v>
      </c>
      <c r="I39" s="98" t="s">
        <v>600</v>
      </c>
    </row>
    <row r="40" spans="1:9">
      <c r="A40" s="98" t="s">
        <v>601</v>
      </c>
      <c r="C40" s="98" t="s">
        <v>602</v>
      </c>
      <c r="E40" s="98" t="s">
        <v>603</v>
      </c>
      <c r="G40" s="98" t="s">
        <v>604</v>
      </c>
      <c r="I40" s="98" t="s">
        <v>605</v>
      </c>
    </row>
    <row r="41" spans="1:9">
      <c r="A41" s="98" t="s">
        <v>606</v>
      </c>
      <c r="C41" s="98" t="s">
        <v>607</v>
      </c>
      <c r="E41" s="98" t="s">
        <v>608</v>
      </c>
      <c r="G41" s="98" t="s">
        <v>609</v>
      </c>
      <c r="I41" s="98" t="s">
        <v>610</v>
      </c>
    </row>
    <row r="42" spans="1:9">
      <c r="A42" s="98" t="s">
        <v>611</v>
      </c>
      <c r="C42" s="98" t="s">
        <v>612</v>
      </c>
      <c r="E42" s="98" t="s">
        <v>613</v>
      </c>
      <c r="G42" s="98" t="s">
        <v>614</v>
      </c>
      <c r="I42" s="98" t="s">
        <v>615</v>
      </c>
    </row>
    <row r="43" spans="1:9">
      <c r="A43" s="98" t="s">
        <v>616</v>
      </c>
      <c r="C43" s="98" t="s">
        <v>617</v>
      </c>
      <c r="E43" s="98" t="s">
        <v>618</v>
      </c>
      <c r="G43" s="98" t="s">
        <v>619</v>
      </c>
      <c r="I43" s="98" t="s">
        <v>620</v>
      </c>
    </row>
    <row r="44" spans="1:9">
      <c r="A44" s="98" t="s">
        <v>621</v>
      </c>
      <c r="C44" s="98" t="s">
        <v>622</v>
      </c>
      <c r="E44" s="98" t="s">
        <v>623</v>
      </c>
      <c r="G44" s="98" t="s">
        <v>624</v>
      </c>
      <c r="I44" s="98" t="s">
        <v>625</v>
      </c>
    </row>
    <row r="45" spans="1:9">
      <c r="A45" s="98" t="s">
        <v>626</v>
      </c>
      <c r="C45" s="98" t="s">
        <v>627</v>
      </c>
      <c r="E45" s="98" t="s">
        <v>628</v>
      </c>
      <c r="G45" s="98" t="s">
        <v>629</v>
      </c>
      <c r="I45" s="98" t="s">
        <v>630</v>
      </c>
    </row>
    <row r="46" spans="1:9">
      <c r="A46" s="98" t="s">
        <v>631</v>
      </c>
      <c r="C46" s="98" t="s">
        <v>632</v>
      </c>
      <c r="E46" s="98" t="s">
        <v>633</v>
      </c>
      <c r="G46" s="98" t="s">
        <v>634</v>
      </c>
      <c r="I46" s="98" t="s">
        <v>635</v>
      </c>
    </row>
    <row r="47" spans="1:9">
      <c r="A47" s="98" t="s">
        <v>636</v>
      </c>
      <c r="C47" s="98" t="s">
        <v>637</v>
      </c>
      <c r="E47" s="98" t="s">
        <v>638</v>
      </c>
      <c r="G47" s="98" t="s">
        <v>639</v>
      </c>
      <c r="I47" s="98" t="s">
        <v>640</v>
      </c>
    </row>
    <row r="48" spans="1:9">
      <c r="A48" s="98" t="s">
        <v>641</v>
      </c>
      <c r="C48" s="98" t="s">
        <v>642</v>
      </c>
      <c r="E48" s="98" t="s">
        <v>643</v>
      </c>
      <c r="G48" s="98" t="s">
        <v>644</v>
      </c>
      <c r="I48" s="98" t="s">
        <v>645</v>
      </c>
    </row>
    <row r="49" spans="1:9">
      <c r="A49" s="98" t="s">
        <v>646</v>
      </c>
      <c r="C49" s="98" t="s">
        <v>647</v>
      </c>
      <c r="E49" s="98" t="s">
        <v>648</v>
      </c>
      <c r="G49" s="98" t="s">
        <v>649</v>
      </c>
      <c r="I49" s="98" t="s">
        <v>650</v>
      </c>
    </row>
    <row r="50" spans="1:9">
      <c r="A50" s="98" t="s">
        <v>651</v>
      </c>
      <c r="C50" s="98" t="s">
        <v>652</v>
      </c>
      <c r="E50" s="98" t="s">
        <v>653</v>
      </c>
      <c r="G50" s="98" t="s">
        <v>654</v>
      </c>
      <c r="I50" s="98" t="s">
        <v>655</v>
      </c>
    </row>
    <row r="51" spans="1:9">
      <c r="A51" s="98" t="s">
        <v>656</v>
      </c>
      <c r="C51" s="98" t="s">
        <v>657</v>
      </c>
      <c r="E51" s="98" t="s">
        <v>658</v>
      </c>
      <c r="G51" s="98" t="s">
        <v>659</v>
      </c>
      <c r="I51" s="98" t="s">
        <v>660</v>
      </c>
    </row>
    <row r="52" spans="1:9">
      <c r="A52" s="98" t="s">
        <v>661</v>
      </c>
      <c r="C52" s="98" t="s">
        <v>662</v>
      </c>
      <c r="E52" s="98" t="s">
        <v>663</v>
      </c>
      <c r="G52" s="98" t="s">
        <v>664</v>
      </c>
      <c r="I52" s="98" t="s">
        <v>665</v>
      </c>
    </row>
    <row r="53" spans="1:9">
      <c r="A53" s="98" t="s">
        <v>666</v>
      </c>
      <c r="C53" s="98" t="s">
        <v>667</v>
      </c>
      <c r="E53" s="98" t="s">
        <v>668</v>
      </c>
      <c r="G53" s="98" t="s">
        <v>669</v>
      </c>
      <c r="I53" s="98" t="s">
        <v>670</v>
      </c>
    </row>
    <row r="54" spans="1:9">
      <c r="A54" s="98" t="s">
        <v>671</v>
      </c>
      <c r="C54" s="98" t="s">
        <v>672</v>
      </c>
      <c r="E54" s="98" t="s">
        <v>673</v>
      </c>
      <c r="G54" s="98" t="s">
        <v>674</v>
      </c>
      <c r="I54" s="98" t="s">
        <v>675</v>
      </c>
    </row>
    <row r="55" spans="1:9">
      <c r="A55" s="98" t="s">
        <v>676</v>
      </c>
      <c r="C55" s="98" t="s">
        <v>677</v>
      </c>
      <c r="E55" s="98" t="s">
        <v>678</v>
      </c>
      <c r="G55" s="98" t="s">
        <v>679</v>
      </c>
      <c r="I55" s="98" t="s">
        <v>680</v>
      </c>
    </row>
    <row r="56" spans="1:9">
      <c r="A56" s="98" t="s">
        <v>681</v>
      </c>
      <c r="C56" s="98" t="s">
        <v>682</v>
      </c>
      <c r="E56" s="98" t="s">
        <v>683</v>
      </c>
      <c r="G56" s="98" t="s">
        <v>684</v>
      </c>
      <c r="I56" s="98" t="s">
        <v>685</v>
      </c>
    </row>
    <row r="57" spans="1:9">
      <c r="A57" s="98" t="s">
        <v>686</v>
      </c>
      <c r="C57" s="98" t="s">
        <v>687</v>
      </c>
      <c r="E57" s="98" t="s">
        <v>688</v>
      </c>
      <c r="G57" s="98" t="s">
        <v>689</v>
      </c>
      <c r="I57" s="98" t="s">
        <v>690</v>
      </c>
    </row>
    <row r="58" spans="1:9">
      <c r="A58" s="98" t="s">
        <v>691</v>
      </c>
      <c r="C58" s="98" t="s">
        <v>692</v>
      </c>
      <c r="E58" s="98" t="s">
        <v>693</v>
      </c>
      <c r="G58" s="98" t="s">
        <v>694</v>
      </c>
      <c r="I58" s="98" t="s">
        <v>695</v>
      </c>
    </row>
    <row r="59" spans="1:9">
      <c r="A59" s="98" t="s">
        <v>696</v>
      </c>
      <c r="C59" s="98" t="s">
        <v>697</v>
      </c>
      <c r="E59" s="98" t="s">
        <v>698</v>
      </c>
      <c r="G59" s="98" t="s">
        <v>699</v>
      </c>
      <c r="I59" s="98" t="s">
        <v>700</v>
      </c>
    </row>
    <row r="60" spans="1:9">
      <c r="A60" s="98" t="s">
        <v>701</v>
      </c>
      <c r="C60" s="98" t="s">
        <v>702</v>
      </c>
      <c r="E60" s="98" t="s">
        <v>703</v>
      </c>
      <c r="G60" s="98" t="s">
        <v>704</v>
      </c>
      <c r="I60" s="98" t="s">
        <v>705</v>
      </c>
    </row>
    <row r="61" spans="1:9">
      <c r="A61" s="98" t="s">
        <v>706</v>
      </c>
      <c r="C61" s="98" t="s">
        <v>707</v>
      </c>
      <c r="E61" s="98" t="s">
        <v>708</v>
      </c>
      <c r="G61" s="98" t="s">
        <v>709</v>
      </c>
      <c r="I61" s="98" t="s">
        <v>710</v>
      </c>
    </row>
    <row r="62" spans="1:9">
      <c r="A62" s="98" t="s">
        <v>711</v>
      </c>
      <c r="C62" s="98" t="s">
        <v>712</v>
      </c>
      <c r="E62" s="98" t="s">
        <v>713</v>
      </c>
      <c r="G62" s="98" t="s">
        <v>714</v>
      </c>
      <c r="I62" s="98" t="s">
        <v>715</v>
      </c>
    </row>
    <row r="63" spans="1:9">
      <c r="A63" s="98" t="s">
        <v>716</v>
      </c>
      <c r="C63" s="98" t="s">
        <v>717</v>
      </c>
      <c r="E63" s="98" t="s">
        <v>718</v>
      </c>
      <c r="G63" s="98" t="s">
        <v>719</v>
      </c>
      <c r="I63" s="98" t="s">
        <v>720</v>
      </c>
    </row>
    <row r="64" spans="1:9">
      <c r="A64" s="98" t="s">
        <v>721</v>
      </c>
      <c r="C64" s="98" t="s">
        <v>722</v>
      </c>
      <c r="E64" s="98" t="s">
        <v>723</v>
      </c>
      <c r="G64" s="98" t="s">
        <v>724</v>
      </c>
      <c r="I64" s="98" t="s">
        <v>725</v>
      </c>
    </row>
    <row r="65" spans="1:9">
      <c r="A65" s="98" t="s">
        <v>726</v>
      </c>
      <c r="C65" s="98" t="s">
        <v>727</v>
      </c>
      <c r="E65" s="98" t="s">
        <v>728</v>
      </c>
      <c r="G65" s="98" t="s">
        <v>729</v>
      </c>
      <c r="I65" s="98" t="s">
        <v>730</v>
      </c>
    </row>
    <row r="66" spans="1:9">
      <c r="A66" s="98" t="s">
        <v>731</v>
      </c>
      <c r="C66" s="98" t="s">
        <v>732</v>
      </c>
      <c r="E66" s="98" t="s">
        <v>733</v>
      </c>
      <c r="G66" s="98" t="s">
        <v>734</v>
      </c>
      <c r="I66" s="98" t="s">
        <v>735</v>
      </c>
    </row>
    <row r="67" spans="1:9">
      <c r="A67" s="98" t="s">
        <v>736</v>
      </c>
      <c r="C67" s="98" t="s">
        <v>737</v>
      </c>
      <c r="E67" s="98" t="s">
        <v>738</v>
      </c>
      <c r="G67" s="98" t="s">
        <v>739</v>
      </c>
      <c r="I67" s="98" t="s">
        <v>740</v>
      </c>
    </row>
    <row r="68" spans="1:9">
      <c r="A68" s="98" t="s">
        <v>741</v>
      </c>
      <c r="C68" s="98" t="s">
        <v>742</v>
      </c>
      <c r="E68" s="98" t="s">
        <v>743</v>
      </c>
      <c r="G68" s="98" t="s">
        <v>744</v>
      </c>
      <c r="I68" s="98" t="s">
        <v>745</v>
      </c>
    </row>
    <row r="69" spans="1:9">
      <c r="A69" s="98" t="s">
        <v>746</v>
      </c>
      <c r="C69" s="98" t="s">
        <v>747</v>
      </c>
      <c r="E69" s="98" t="s">
        <v>748</v>
      </c>
      <c r="G69" s="98" t="s">
        <v>749</v>
      </c>
      <c r="I69" s="98" t="s">
        <v>750</v>
      </c>
    </row>
    <row r="70" spans="1:9">
      <c r="A70" s="98" t="s">
        <v>751</v>
      </c>
      <c r="C70" s="98" t="s">
        <v>752</v>
      </c>
      <c r="E70" s="98" t="s">
        <v>753</v>
      </c>
      <c r="G70" s="98" t="s">
        <v>754</v>
      </c>
      <c r="I70" s="98" t="s">
        <v>755</v>
      </c>
    </row>
    <row r="71" spans="1:9">
      <c r="A71" s="98" t="s">
        <v>756</v>
      </c>
      <c r="C71" s="98" t="s">
        <v>757</v>
      </c>
      <c r="E71" s="98" t="s">
        <v>758</v>
      </c>
      <c r="G71" s="98" t="s">
        <v>759</v>
      </c>
      <c r="I71" s="98" t="s">
        <v>760</v>
      </c>
    </row>
    <row r="72" spans="1:9">
      <c r="A72" s="98" t="s">
        <v>761</v>
      </c>
      <c r="C72" s="98" t="s">
        <v>762</v>
      </c>
      <c r="E72" s="98" t="s">
        <v>763</v>
      </c>
      <c r="G72" s="98" t="s">
        <v>764</v>
      </c>
      <c r="I72" s="98" t="s">
        <v>765</v>
      </c>
    </row>
    <row r="73" spans="1:9">
      <c r="A73" s="98" t="s">
        <v>766</v>
      </c>
      <c r="C73" s="98" t="s">
        <v>767</v>
      </c>
      <c r="E73" s="98" t="s">
        <v>768</v>
      </c>
      <c r="G73" s="98" t="s">
        <v>769</v>
      </c>
      <c r="I73" s="98" t="s">
        <v>770</v>
      </c>
    </row>
    <row r="74" spans="1:9">
      <c r="A74" s="98" t="s">
        <v>771</v>
      </c>
      <c r="C74" s="98" t="s">
        <v>772</v>
      </c>
      <c r="E74" s="98" t="s">
        <v>773</v>
      </c>
      <c r="G74" s="98" t="s">
        <v>774</v>
      </c>
      <c r="I74" s="98" t="s">
        <v>775</v>
      </c>
    </row>
    <row r="75" spans="1:9">
      <c r="A75" s="98" t="s">
        <v>776</v>
      </c>
      <c r="C75" s="98" t="s">
        <v>777</v>
      </c>
      <c r="E75" s="98" t="s">
        <v>778</v>
      </c>
      <c r="G75" s="98" t="s">
        <v>779</v>
      </c>
      <c r="I75" s="98" t="s">
        <v>780</v>
      </c>
    </row>
    <row r="76" spans="1:9">
      <c r="A76" s="98" t="s">
        <v>781</v>
      </c>
      <c r="C76" s="98" t="s">
        <v>782</v>
      </c>
      <c r="E76" s="98" t="s">
        <v>783</v>
      </c>
      <c r="G76" s="98" t="s">
        <v>784</v>
      </c>
      <c r="I76" s="98" t="s">
        <v>785</v>
      </c>
    </row>
    <row r="77" spans="1:9">
      <c r="A77" s="98" t="s">
        <v>786</v>
      </c>
      <c r="C77" s="98" t="s">
        <v>787</v>
      </c>
      <c r="E77" s="98" t="s">
        <v>788</v>
      </c>
      <c r="G77" s="98" t="s">
        <v>789</v>
      </c>
      <c r="I77" s="98" t="s">
        <v>790</v>
      </c>
    </row>
    <row r="78" spans="1:9">
      <c r="A78" s="98" t="s">
        <v>791</v>
      </c>
      <c r="C78" s="98" t="s">
        <v>792</v>
      </c>
      <c r="E78" s="98" t="s">
        <v>793</v>
      </c>
      <c r="G78" s="98" t="s">
        <v>794</v>
      </c>
      <c r="I78" s="98" t="s">
        <v>795</v>
      </c>
    </row>
    <row r="79" spans="1:9">
      <c r="A79" s="98" t="s">
        <v>796</v>
      </c>
      <c r="C79" s="98" t="s">
        <v>797</v>
      </c>
      <c r="E79" s="98" t="s">
        <v>798</v>
      </c>
      <c r="G79" s="98" t="s">
        <v>799</v>
      </c>
      <c r="I79" s="98" t="s">
        <v>800</v>
      </c>
    </row>
    <row r="80" spans="1:9">
      <c r="A80" s="98" t="s">
        <v>801</v>
      </c>
      <c r="C80" s="98" t="s">
        <v>802</v>
      </c>
      <c r="E80" s="98" t="s">
        <v>803</v>
      </c>
      <c r="G80" s="98" t="s">
        <v>804</v>
      </c>
      <c r="I80" s="98" t="s">
        <v>805</v>
      </c>
    </row>
    <row r="81" spans="1:9">
      <c r="A81" s="98" t="s">
        <v>806</v>
      </c>
      <c r="C81" s="98" t="s">
        <v>807</v>
      </c>
      <c r="E81" s="98" t="s">
        <v>808</v>
      </c>
      <c r="G81" s="98" t="s">
        <v>809</v>
      </c>
      <c r="I81" s="98" t="s">
        <v>810</v>
      </c>
    </row>
    <row r="82" spans="1:9">
      <c r="A82" s="98" t="s">
        <v>811</v>
      </c>
      <c r="C82" s="98" t="s">
        <v>812</v>
      </c>
      <c r="E82" s="98" t="s">
        <v>813</v>
      </c>
      <c r="G82" s="98" t="s">
        <v>814</v>
      </c>
      <c r="I82" s="98" t="s">
        <v>815</v>
      </c>
    </row>
    <row r="83" spans="1:9">
      <c r="A83" s="98" t="s">
        <v>816</v>
      </c>
      <c r="C83" s="98" t="s">
        <v>817</v>
      </c>
      <c r="E83" s="98" t="s">
        <v>818</v>
      </c>
      <c r="G83" s="98" t="s">
        <v>819</v>
      </c>
      <c r="I83" s="98" t="s">
        <v>820</v>
      </c>
    </row>
    <row r="84" spans="1:9">
      <c r="A84" s="98" t="s">
        <v>821</v>
      </c>
      <c r="C84" s="98" t="s">
        <v>822</v>
      </c>
      <c r="E84" s="98" t="s">
        <v>823</v>
      </c>
      <c r="G84" s="98" t="s">
        <v>824</v>
      </c>
      <c r="I84" s="98" t="s">
        <v>825</v>
      </c>
    </row>
    <row r="85" spans="1:9">
      <c r="A85" s="98" t="s">
        <v>826</v>
      </c>
      <c r="C85" s="98" t="s">
        <v>827</v>
      </c>
      <c r="E85" s="98" t="s">
        <v>828</v>
      </c>
      <c r="G85" s="98" t="s">
        <v>829</v>
      </c>
      <c r="I85" s="98" t="s">
        <v>830</v>
      </c>
    </row>
    <row r="86" spans="1:9">
      <c r="A86" s="98" t="s">
        <v>831</v>
      </c>
      <c r="C86" s="98" t="s">
        <v>832</v>
      </c>
      <c r="E86" s="98" t="s">
        <v>833</v>
      </c>
      <c r="G86" s="98" t="s">
        <v>834</v>
      </c>
      <c r="I86" s="98" t="s">
        <v>835</v>
      </c>
    </row>
    <row r="87" spans="1:9">
      <c r="A87" s="98" t="s">
        <v>836</v>
      </c>
      <c r="C87" s="98" t="s">
        <v>837</v>
      </c>
      <c r="E87" s="98" t="s">
        <v>838</v>
      </c>
      <c r="G87" s="98" t="s">
        <v>839</v>
      </c>
      <c r="I87" s="98" t="s">
        <v>840</v>
      </c>
    </row>
    <row r="88" spans="1:9">
      <c r="A88" s="98" t="s">
        <v>841</v>
      </c>
      <c r="C88" s="98" t="s">
        <v>842</v>
      </c>
      <c r="E88" s="98" t="s">
        <v>843</v>
      </c>
      <c r="G88" s="98" t="s">
        <v>844</v>
      </c>
      <c r="I88" s="98" t="s">
        <v>845</v>
      </c>
    </row>
    <row r="89" spans="1:9">
      <c r="A89" s="98" t="s">
        <v>846</v>
      </c>
      <c r="C89" s="98" t="s">
        <v>847</v>
      </c>
      <c r="E89" s="98" t="s">
        <v>848</v>
      </c>
      <c r="G89" s="98" t="s">
        <v>849</v>
      </c>
      <c r="I89" s="98" t="s">
        <v>850</v>
      </c>
    </row>
    <row r="90" spans="1:9">
      <c r="A90" s="98" t="s">
        <v>851</v>
      </c>
      <c r="C90" s="98" t="s">
        <v>852</v>
      </c>
      <c r="E90" s="98" t="s">
        <v>853</v>
      </c>
      <c r="G90" s="98" t="s">
        <v>854</v>
      </c>
      <c r="I90" s="98" t="s">
        <v>855</v>
      </c>
    </row>
    <row r="91" spans="1:9">
      <c r="A91" s="98" t="s">
        <v>856</v>
      </c>
      <c r="C91" s="98" t="s">
        <v>857</v>
      </c>
      <c r="E91" s="98" t="s">
        <v>858</v>
      </c>
      <c r="G91" s="98" t="s">
        <v>859</v>
      </c>
      <c r="I91" s="98" t="s">
        <v>860</v>
      </c>
    </row>
    <row r="92" spans="1:9">
      <c r="A92" s="98" t="s">
        <v>861</v>
      </c>
      <c r="C92" s="98" t="s">
        <v>862</v>
      </c>
      <c r="E92" s="98" t="s">
        <v>863</v>
      </c>
      <c r="G92" s="98" t="s">
        <v>864</v>
      </c>
      <c r="I92" s="98" t="s">
        <v>865</v>
      </c>
    </row>
    <row r="93" spans="1:9">
      <c r="A93" s="98" t="s">
        <v>866</v>
      </c>
      <c r="C93" s="98" t="s">
        <v>867</v>
      </c>
      <c r="E93" s="98" t="s">
        <v>868</v>
      </c>
      <c r="G93" s="98" t="s">
        <v>869</v>
      </c>
      <c r="I93" s="98" t="s">
        <v>870</v>
      </c>
    </row>
    <row r="94" spans="1:9">
      <c r="A94" s="98" t="s">
        <v>871</v>
      </c>
      <c r="C94" s="98" t="s">
        <v>872</v>
      </c>
      <c r="E94" s="98" t="s">
        <v>873</v>
      </c>
      <c r="G94" s="98" t="s">
        <v>874</v>
      </c>
      <c r="I94" s="98" t="s">
        <v>875</v>
      </c>
    </row>
    <row r="95" spans="1:9">
      <c r="A95" s="98" t="s">
        <v>876</v>
      </c>
      <c r="C95" s="98" t="s">
        <v>877</v>
      </c>
      <c r="E95" s="98" t="s">
        <v>878</v>
      </c>
      <c r="G95" s="98" t="s">
        <v>879</v>
      </c>
      <c r="I95" s="98" t="s">
        <v>880</v>
      </c>
    </row>
    <row r="96" spans="1:9">
      <c r="A96" s="98" t="s">
        <v>881</v>
      </c>
      <c r="C96" s="98" t="s">
        <v>882</v>
      </c>
      <c r="E96" s="98" t="s">
        <v>883</v>
      </c>
      <c r="G96" s="98" t="s">
        <v>884</v>
      </c>
      <c r="I96" s="98" t="s">
        <v>885</v>
      </c>
    </row>
    <row r="97" spans="1:9">
      <c r="A97" s="98" t="s">
        <v>886</v>
      </c>
      <c r="C97" s="98" t="s">
        <v>887</v>
      </c>
      <c r="E97" s="98" t="s">
        <v>888</v>
      </c>
      <c r="G97" s="98" t="s">
        <v>889</v>
      </c>
      <c r="I97" s="98" t="s">
        <v>890</v>
      </c>
    </row>
    <row r="98" spans="1:9">
      <c r="A98" s="98" t="s">
        <v>891</v>
      </c>
      <c r="C98" s="98" t="s">
        <v>892</v>
      </c>
      <c r="E98" s="98" t="s">
        <v>893</v>
      </c>
      <c r="G98" s="98" t="s">
        <v>894</v>
      </c>
      <c r="I98" s="98" t="s">
        <v>895</v>
      </c>
    </row>
    <row r="99" spans="1:9">
      <c r="A99" s="98" t="s">
        <v>896</v>
      </c>
      <c r="C99" s="98" t="s">
        <v>897</v>
      </c>
      <c r="E99" s="98" t="s">
        <v>898</v>
      </c>
      <c r="G99" s="98" t="s">
        <v>899</v>
      </c>
      <c r="I99" s="98" t="s">
        <v>900</v>
      </c>
    </row>
    <row r="100" spans="1:9">
      <c r="A100" s="98" t="s">
        <v>901</v>
      </c>
      <c r="C100" s="98" t="s">
        <v>902</v>
      </c>
      <c r="E100" s="98" t="s">
        <v>903</v>
      </c>
      <c r="G100" s="98" t="s">
        <v>904</v>
      </c>
      <c r="I100" s="98" t="s">
        <v>905</v>
      </c>
    </row>
    <row r="101" spans="1:9">
      <c r="A101" s="98" t="s">
        <v>906</v>
      </c>
      <c r="C101" s="98" t="s">
        <v>907</v>
      </c>
      <c r="E101" s="98" t="s">
        <v>908</v>
      </c>
      <c r="G101" s="98" t="s">
        <v>909</v>
      </c>
      <c r="I101" s="98" t="s">
        <v>910</v>
      </c>
    </row>
    <row r="102" spans="1:9">
      <c r="A102" s="98" t="s">
        <v>911</v>
      </c>
      <c r="C102" s="98" t="s">
        <v>912</v>
      </c>
      <c r="E102" s="98" t="s">
        <v>913</v>
      </c>
      <c r="G102" s="98" t="s">
        <v>914</v>
      </c>
      <c r="I102" s="98" t="s">
        <v>915</v>
      </c>
    </row>
    <row r="103" spans="1:9">
      <c r="A103" s="98" t="s">
        <v>916</v>
      </c>
      <c r="C103" s="98" t="s">
        <v>917</v>
      </c>
      <c r="E103" s="98" t="s">
        <v>918</v>
      </c>
      <c r="G103" s="98" t="s">
        <v>919</v>
      </c>
      <c r="I103" s="98" t="s">
        <v>920</v>
      </c>
    </row>
    <row r="104" spans="1:9">
      <c r="A104" s="98" t="s">
        <v>921</v>
      </c>
      <c r="C104" s="98" t="s">
        <v>922</v>
      </c>
      <c r="E104" s="98" t="s">
        <v>923</v>
      </c>
      <c r="G104" s="98" t="s">
        <v>924</v>
      </c>
      <c r="I104" s="98" t="s">
        <v>925</v>
      </c>
    </row>
    <row r="105" spans="1:9">
      <c r="A105" s="98" t="s">
        <v>926</v>
      </c>
      <c r="C105" s="98" t="s">
        <v>927</v>
      </c>
      <c r="E105" s="98" t="s">
        <v>928</v>
      </c>
      <c r="G105" s="98" t="s">
        <v>929</v>
      </c>
      <c r="I105" s="98" t="s">
        <v>930</v>
      </c>
    </row>
    <row r="106" spans="1:9">
      <c r="A106" s="98" t="s">
        <v>931</v>
      </c>
      <c r="C106" s="98" t="s">
        <v>932</v>
      </c>
      <c r="E106" s="98" t="s">
        <v>933</v>
      </c>
      <c r="G106" s="98" t="s">
        <v>934</v>
      </c>
      <c r="I106" s="98" t="s">
        <v>935</v>
      </c>
    </row>
    <row r="107" spans="1:9">
      <c r="A107" s="98" t="s">
        <v>936</v>
      </c>
      <c r="C107" s="98" t="s">
        <v>937</v>
      </c>
      <c r="E107" s="98" t="s">
        <v>938</v>
      </c>
      <c r="G107" s="98" t="s">
        <v>939</v>
      </c>
      <c r="I107" s="98" t="s">
        <v>940</v>
      </c>
    </row>
    <row r="108" spans="1:9">
      <c r="A108" s="98" t="s">
        <v>941</v>
      </c>
      <c r="C108" s="98" t="s">
        <v>942</v>
      </c>
      <c r="E108" s="98" t="s">
        <v>943</v>
      </c>
      <c r="G108" s="98" t="s">
        <v>944</v>
      </c>
      <c r="I108" s="98" t="s">
        <v>945</v>
      </c>
    </row>
    <row r="109" spans="1:9">
      <c r="A109" s="98" t="s">
        <v>946</v>
      </c>
      <c r="C109" s="98" t="s">
        <v>947</v>
      </c>
      <c r="E109" s="98" t="s">
        <v>948</v>
      </c>
      <c r="G109" s="98" t="s">
        <v>949</v>
      </c>
      <c r="I109" s="98" t="s">
        <v>950</v>
      </c>
    </row>
    <row r="110" spans="1:9">
      <c r="A110" s="98" t="s">
        <v>951</v>
      </c>
      <c r="C110" s="98" t="s">
        <v>952</v>
      </c>
      <c r="E110" s="98" t="s">
        <v>953</v>
      </c>
      <c r="G110" s="98" t="s">
        <v>954</v>
      </c>
      <c r="I110" s="98" t="s">
        <v>955</v>
      </c>
    </row>
    <row r="111" spans="1:9">
      <c r="A111" s="98" t="s">
        <v>956</v>
      </c>
      <c r="C111" s="98" t="s">
        <v>957</v>
      </c>
      <c r="E111" s="98" t="s">
        <v>958</v>
      </c>
      <c r="G111" s="98" t="s">
        <v>959</v>
      </c>
      <c r="I111" s="98" t="s">
        <v>960</v>
      </c>
    </row>
    <row r="112" spans="1:9">
      <c r="A112" s="98" t="s">
        <v>961</v>
      </c>
      <c r="C112" s="98" t="s">
        <v>962</v>
      </c>
      <c r="E112" s="98" t="s">
        <v>963</v>
      </c>
      <c r="G112" s="98" t="s">
        <v>964</v>
      </c>
      <c r="I112" s="98" t="s">
        <v>965</v>
      </c>
    </row>
    <row r="113" spans="1:9">
      <c r="A113" s="98" t="s">
        <v>966</v>
      </c>
      <c r="C113" s="98" t="s">
        <v>967</v>
      </c>
      <c r="E113" s="98" t="s">
        <v>968</v>
      </c>
      <c r="G113" s="98" t="s">
        <v>969</v>
      </c>
      <c r="I113" s="98" t="s">
        <v>970</v>
      </c>
    </row>
    <row r="114" spans="1:9">
      <c r="A114" s="98" t="s">
        <v>971</v>
      </c>
      <c r="C114" s="98" t="s">
        <v>972</v>
      </c>
      <c r="E114" s="98" t="s">
        <v>973</v>
      </c>
      <c r="G114" s="98" t="s">
        <v>974</v>
      </c>
      <c r="I114" s="98" t="s">
        <v>975</v>
      </c>
    </row>
    <row r="115" spans="1:9">
      <c r="A115" s="98" t="s">
        <v>976</v>
      </c>
      <c r="C115" s="98" t="s">
        <v>977</v>
      </c>
      <c r="E115" s="98" t="s">
        <v>978</v>
      </c>
      <c r="G115" s="98" t="s">
        <v>979</v>
      </c>
      <c r="I115" s="98" t="s">
        <v>980</v>
      </c>
    </row>
    <row r="116" spans="1:9">
      <c r="A116" s="98" t="s">
        <v>981</v>
      </c>
      <c r="C116" s="98" t="s">
        <v>982</v>
      </c>
      <c r="E116" s="98" t="s">
        <v>983</v>
      </c>
      <c r="G116" s="98" t="s">
        <v>984</v>
      </c>
      <c r="I116" s="98" t="s">
        <v>985</v>
      </c>
    </row>
    <row r="117" spans="1:9">
      <c r="A117" s="98" t="s">
        <v>986</v>
      </c>
      <c r="C117" s="98" t="s">
        <v>987</v>
      </c>
      <c r="E117" s="98" t="s">
        <v>988</v>
      </c>
      <c r="G117" s="98" t="s">
        <v>989</v>
      </c>
      <c r="I117" s="98" t="s">
        <v>990</v>
      </c>
    </row>
    <row r="118" spans="1:9">
      <c r="A118" s="98" t="s">
        <v>991</v>
      </c>
      <c r="C118" s="98" t="s">
        <v>992</v>
      </c>
      <c r="E118" s="98" t="s">
        <v>993</v>
      </c>
      <c r="G118" s="98" t="s">
        <v>994</v>
      </c>
      <c r="I118" s="98" t="s">
        <v>995</v>
      </c>
    </row>
    <row r="119" spans="1:9">
      <c r="A119" s="98" t="s">
        <v>996</v>
      </c>
      <c r="C119" s="98" t="s">
        <v>997</v>
      </c>
      <c r="E119" s="98" t="s">
        <v>998</v>
      </c>
      <c r="G119" s="98" t="s">
        <v>999</v>
      </c>
      <c r="I119" s="98" t="s">
        <v>1000</v>
      </c>
    </row>
    <row r="120" spans="1:9">
      <c r="A120" s="98" t="s">
        <v>1001</v>
      </c>
      <c r="C120" s="98" t="s">
        <v>1002</v>
      </c>
      <c r="E120" s="98" t="s">
        <v>1003</v>
      </c>
      <c r="G120" s="98" t="s">
        <v>1004</v>
      </c>
      <c r="I120" s="98" t="s">
        <v>1005</v>
      </c>
    </row>
    <row r="121" spans="1:9">
      <c r="A121" s="98" t="s">
        <v>1006</v>
      </c>
      <c r="C121" s="98" t="s">
        <v>1007</v>
      </c>
      <c r="E121" s="98" t="s">
        <v>1008</v>
      </c>
      <c r="G121" s="98" t="s">
        <v>1009</v>
      </c>
      <c r="I121" s="98" t="s">
        <v>1010</v>
      </c>
    </row>
    <row r="122" spans="1:9">
      <c r="A122" s="98" t="s">
        <v>1011</v>
      </c>
      <c r="C122" s="98" t="s">
        <v>1012</v>
      </c>
      <c r="E122" s="98" t="s">
        <v>1013</v>
      </c>
      <c r="G122" s="98" t="s">
        <v>1014</v>
      </c>
      <c r="I122" s="98" t="s">
        <v>1015</v>
      </c>
    </row>
    <row r="123" spans="1:9">
      <c r="A123" s="98" t="s">
        <v>1016</v>
      </c>
      <c r="C123" s="98" t="s">
        <v>1017</v>
      </c>
      <c r="E123" s="98" t="s">
        <v>1018</v>
      </c>
      <c r="G123" s="98" t="s">
        <v>1019</v>
      </c>
      <c r="I123" s="98" t="s">
        <v>1020</v>
      </c>
    </row>
    <row r="124" spans="1:9">
      <c r="A124" s="98" t="s">
        <v>1021</v>
      </c>
      <c r="C124" s="98" t="s">
        <v>1022</v>
      </c>
      <c r="E124" s="98" t="s">
        <v>1023</v>
      </c>
      <c r="G124" s="98" t="s">
        <v>1024</v>
      </c>
      <c r="I124" s="98" t="s">
        <v>1025</v>
      </c>
    </row>
    <row r="125" spans="1:9">
      <c r="A125" s="98" t="s">
        <v>1026</v>
      </c>
      <c r="C125" s="98" t="s">
        <v>1027</v>
      </c>
      <c r="E125" s="98" t="s">
        <v>1028</v>
      </c>
      <c r="G125" s="98" t="s">
        <v>1029</v>
      </c>
      <c r="I125" s="98" t="s">
        <v>1030</v>
      </c>
    </row>
    <row r="126" spans="1:9">
      <c r="A126" s="98" t="s">
        <v>1031</v>
      </c>
      <c r="C126" s="98" t="s">
        <v>1032</v>
      </c>
      <c r="E126" s="98" t="s">
        <v>1033</v>
      </c>
      <c r="G126" s="98" t="s">
        <v>1034</v>
      </c>
      <c r="I126" s="98" t="s">
        <v>1035</v>
      </c>
    </row>
    <row r="127" spans="1:9">
      <c r="A127" s="98" t="s">
        <v>1036</v>
      </c>
      <c r="C127" s="98" t="s">
        <v>1037</v>
      </c>
      <c r="E127" s="98" t="s">
        <v>1038</v>
      </c>
      <c r="G127" s="98" t="s">
        <v>1039</v>
      </c>
      <c r="I127" s="98" t="s">
        <v>1040</v>
      </c>
    </row>
    <row r="128" spans="1:9">
      <c r="A128" s="98" t="s">
        <v>1041</v>
      </c>
      <c r="C128" s="98" t="s">
        <v>1042</v>
      </c>
      <c r="E128" s="98" t="s">
        <v>1043</v>
      </c>
      <c r="G128" s="98" t="s">
        <v>1044</v>
      </c>
      <c r="I128" s="98" t="s">
        <v>1045</v>
      </c>
    </row>
    <row r="129" spans="1:9">
      <c r="A129" s="98" t="s">
        <v>1046</v>
      </c>
      <c r="C129" s="98" t="s">
        <v>1047</v>
      </c>
      <c r="E129" s="98" t="s">
        <v>1048</v>
      </c>
      <c r="G129" s="98" t="s">
        <v>1049</v>
      </c>
      <c r="I129" s="98" t="s">
        <v>1050</v>
      </c>
    </row>
    <row r="130" spans="1:9">
      <c r="A130" s="98" t="s">
        <v>1051</v>
      </c>
      <c r="C130" s="98" t="s">
        <v>1052</v>
      </c>
      <c r="E130" s="98" t="s">
        <v>1053</v>
      </c>
      <c r="G130" s="98" t="s">
        <v>1054</v>
      </c>
      <c r="I130" s="98" t="s">
        <v>1055</v>
      </c>
    </row>
    <row r="131" spans="1:9">
      <c r="A131" s="98" t="s">
        <v>1056</v>
      </c>
      <c r="C131" s="98" t="s">
        <v>1057</v>
      </c>
      <c r="E131" s="98" t="s">
        <v>1058</v>
      </c>
      <c r="G131" s="98" t="s">
        <v>1059</v>
      </c>
      <c r="I131" s="98" t="s">
        <v>1060</v>
      </c>
    </row>
    <row r="132" spans="1:9">
      <c r="A132" s="98" t="s">
        <v>1061</v>
      </c>
      <c r="C132" s="98" t="s">
        <v>1062</v>
      </c>
      <c r="E132" s="98" t="s">
        <v>1063</v>
      </c>
      <c r="G132" s="98" t="s">
        <v>1064</v>
      </c>
      <c r="I132" s="98" t="s">
        <v>1065</v>
      </c>
    </row>
    <row r="133" spans="1:9">
      <c r="A133" s="98" t="s">
        <v>1066</v>
      </c>
      <c r="C133" s="98" t="s">
        <v>1067</v>
      </c>
      <c r="E133" s="98" t="s">
        <v>1068</v>
      </c>
      <c r="G133" s="98" t="s">
        <v>1069</v>
      </c>
      <c r="I133" s="98" t="s">
        <v>1070</v>
      </c>
    </row>
    <row r="134" spans="1:9">
      <c r="A134" s="98" t="s">
        <v>1071</v>
      </c>
      <c r="C134" s="98" t="s">
        <v>1072</v>
      </c>
      <c r="E134" s="98" t="s">
        <v>1073</v>
      </c>
      <c r="G134" s="98" t="s">
        <v>1074</v>
      </c>
      <c r="I134" s="98" t="s">
        <v>1075</v>
      </c>
    </row>
    <row r="135" spans="1:9">
      <c r="A135" s="98" t="s">
        <v>1076</v>
      </c>
      <c r="C135" s="98" t="s">
        <v>1077</v>
      </c>
      <c r="E135" s="98" t="s">
        <v>1078</v>
      </c>
      <c r="G135" s="98" t="s">
        <v>1079</v>
      </c>
      <c r="I135" s="98" t="s">
        <v>1080</v>
      </c>
    </row>
    <row r="136" spans="1:9">
      <c r="A136" s="98" t="s">
        <v>1081</v>
      </c>
      <c r="C136" s="98" t="s">
        <v>1082</v>
      </c>
      <c r="E136" s="98" t="s">
        <v>1083</v>
      </c>
      <c r="G136" s="98" t="s">
        <v>1084</v>
      </c>
      <c r="I136" s="98" t="s">
        <v>1085</v>
      </c>
    </row>
    <row r="137" spans="1:9">
      <c r="A137" s="98" t="s">
        <v>1086</v>
      </c>
      <c r="C137" s="98" t="s">
        <v>1087</v>
      </c>
      <c r="E137" s="98" t="s">
        <v>1088</v>
      </c>
      <c r="G137" s="98" t="s">
        <v>1089</v>
      </c>
      <c r="I137" s="98" t="s">
        <v>1090</v>
      </c>
    </row>
    <row r="138" spans="1:9">
      <c r="A138" s="98" t="s">
        <v>1091</v>
      </c>
      <c r="C138" s="98" t="s">
        <v>1092</v>
      </c>
      <c r="E138" s="98" t="s">
        <v>1093</v>
      </c>
      <c r="G138" s="98" t="s">
        <v>1094</v>
      </c>
      <c r="I138" s="98" t="s">
        <v>1095</v>
      </c>
    </row>
    <row r="139" spans="1:9">
      <c r="A139" s="98" t="s">
        <v>1096</v>
      </c>
      <c r="C139" s="98" t="s">
        <v>1097</v>
      </c>
      <c r="E139" s="98" t="s">
        <v>1098</v>
      </c>
      <c r="G139" s="98" t="s">
        <v>1099</v>
      </c>
      <c r="I139" s="98" t="s">
        <v>1100</v>
      </c>
    </row>
    <row r="140" spans="1:9">
      <c r="A140" s="98" t="s">
        <v>1101</v>
      </c>
      <c r="C140" s="98" t="s">
        <v>1102</v>
      </c>
      <c r="E140" s="98" t="s">
        <v>1103</v>
      </c>
      <c r="G140" s="98" t="s">
        <v>1104</v>
      </c>
      <c r="I140" s="98" t="s">
        <v>1105</v>
      </c>
    </row>
    <row r="141" spans="1:9">
      <c r="A141" s="98" t="s">
        <v>1106</v>
      </c>
      <c r="C141" s="98" t="s">
        <v>1107</v>
      </c>
      <c r="E141" s="98" t="s">
        <v>1108</v>
      </c>
      <c r="G141" s="98" t="s">
        <v>1109</v>
      </c>
      <c r="I141" s="98" t="s">
        <v>1110</v>
      </c>
    </row>
    <row r="142" spans="1:9">
      <c r="A142" s="98" t="s">
        <v>1111</v>
      </c>
      <c r="C142" s="98" t="s">
        <v>1112</v>
      </c>
      <c r="E142" s="98" t="s">
        <v>1113</v>
      </c>
      <c r="G142" s="98" t="s">
        <v>1114</v>
      </c>
      <c r="I142" s="98" t="s">
        <v>1115</v>
      </c>
    </row>
    <row r="143" spans="1:9">
      <c r="A143" s="98" t="s">
        <v>1116</v>
      </c>
      <c r="C143" s="98" t="s">
        <v>1117</v>
      </c>
      <c r="E143" s="98" t="s">
        <v>1118</v>
      </c>
      <c r="G143" s="98" t="s">
        <v>1119</v>
      </c>
      <c r="I143" s="98" t="s">
        <v>1120</v>
      </c>
    </row>
    <row r="144" spans="1:9">
      <c r="A144" s="98" t="s">
        <v>1121</v>
      </c>
      <c r="C144" s="98" t="s">
        <v>1122</v>
      </c>
      <c r="E144" s="98" t="s">
        <v>1123</v>
      </c>
      <c r="G144" s="98" t="s">
        <v>1124</v>
      </c>
      <c r="I144" s="98" t="s">
        <v>1125</v>
      </c>
    </row>
    <row r="145" spans="1:9">
      <c r="A145" s="98" t="s">
        <v>1126</v>
      </c>
      <c r="C145" s="98" t="s">
        <v>1127</v>
      </c>
      <c r="E145" s="98" t="s">
        <v>1128</v>
      </c>
      <c r="G145" s="98" t="s">
        <v>1129</v>
      </c>
      <c r="I145" s="98" t="s">
        <v>1130</v>
      </c>
    </row>
    <row r="146" spans="1:9">
      <c r="A146" s="98" t="s">
        <v>1131</v>
      </c>
      <c r="C146" s="98" t="s">
        <v>1132</v>
      </c>
      <c r="E146" s="98" t="s">
        <v>1133</v>
      </c>
      <c r="G146" s="98" t="s">
        <v>1134</v>
      </c>
      <c r="I146" s="98" t="s">
        <v>1135</v>
      </c>
    </row>
    <row r="147" spans="1:9">
      <c r="A147" s="98" t="s">
        <v>1136</v>
      </c>
      <c r="C147" s="98" t="s">
        <v>1137</v>
      </c>
      <c r="E147" s="98" t="s">
        <v>1138</v>
      </c>
      <c r="G147" s="98" t="s">
        <v>1139</v>
      </c>
      <c r="I147" s="98" t="s">
        <v>1140</v>
      </c>
    </row>
    <row r="148" spans="1:9">
      <c r="A148" s="98" t="s">
        <v>1141</v>
      </c>
      <c r="C148" s="98" t="s">
        <v>1142</v>
      </c>
      <c r="E148" s="98" t="s">
        <v>1143</v>
      </c>
      <c r="G148" s="98" t="s">
        <v>1144</v>
      </c>
      <c r="I148" s="98" t="s">
        <v>1145</v>
      </c>
    </row>
    <row r="149" spans="1:9">
      <c r="A149" s="98" t="s">
        <v>1146</v>
      </c>
      <c r="C149" s="98" t="s">
        <v>1147</v>
      </c>
      <c r="E149" s="98" t="s">
        <v>1148</v>
      </c>
      <c r="G149" s="98" t="s">
        <v>1149</v>
      </c>
      <c r="I149" s="98" t="s">
        <v>1150</v>
      </c>
    </row>
    <row r="150" spans="1:9">
      <c r="A150" s="98" t="s">
        <v>1151</v>
      </c>
      <c r="C150" s="98" t="s">
        <v>1152</v>
      </c>
      <c r="E150" s="98" t="s">
        <v>1153</v>
      </c>
      <c r="G150" s="98" t="s">
        <v>1154</v>
      </c>
      <c r="I150" s="98" t="s">
        <v>1155</v>
      </c>
    </row>
    <row r="151" spans="1:9">
      <c r="A151" s="98" t="s">
        <v>1156</v>
      </c>
      <c r="C151" s="98" t="s">
        <v>1157</v>
      </c>
      <c r="E151" s="98" t="s">
        <v>1158</v>
      </c>
      <c r="G151" s="98" t="s">
        <v>1159</v>
      </c>
      <c r="I151" s="98" t="s">
        <v>1160</v>
      </c>
    </row>
    <row r="152" spans="1:9">
      <c r="A152" s="98" t="s">
        <v>1161</v>
      </c>
      <c r="C152" s="98" t="s">
        <v>1162</v>
      </c>
      <c r="E152" s="98" t="s">
        <v>1163</v>
      </c>
      <c r="G152" s="98" t="s">
        <v>1164</v>
      </c>
      <c r="I152" s="98" t="s">
        <v>1165</v>
      </c>
    </row>
    <row r="153" spans="1:9">
      <c r="A153" s="98" t="s">
        <v>1166</v>
      </c>
      <c r="C153" s="98" t="s">
        <v>1167</v>
      </c>
      <c r="E153" s="98" t="s">
        <v>1168</v>
      </c>
      <c r="G153" s="98" t="s">
        <v>1169</v>
      </c>
      <c r="I153" s="98" t="s">
        <v>1170</v>
      </c>
    </row>
    <row r="154" spans="1:9">
      <c r="A154" s="98" t="s">
        <v>1171</v>
      </c>
      <c r="C154" s="98" t="s">
        <v>1172</v>
      </c>
      <c r="E154" s="98" t="s">
        <v>1173</v>
      </c>
      <c r="G154" s="98" t="s">
        <v>1174</v>
      </c>
      <c r="I154" s="98" t="s">
        <v>1175</v>
      </c>
    </row>
    <row r="155" spans="1:9">
      <c r="A155" s="98" t="s">
        <v>1176</v>
      </c>
      <c r="C155" s="98" t="s">
        <v>1177</v>
      </c>
      <c r="E155" s="98" t="s">
        <v>1178</v>
      </c>
      <c r="G155" s="98" t="s">
        <v>1179</v>
      </c>
      <c r="I155" s="98" t="s">
        <v>1180</v>
      </c>
    </row>
    <row r="156" spans="1:9">
      <c r="A156" s="98" t="s">
        <v>1181</v>
      </c>
      <c r="C156" s="98" t="s">
        <v>1182</v>
      </c>
      <c r="E156" s="98" t="s">
        <v>1183</v>
      </c>
      <c r="G156" s="98" t="s">
        <v>1184</v>
      </c>
      <c r="I156" s="98" t="s">
        <v>1185</v>
      </c>
    </row>
    <row r="157" spans="1:9">
      <c r="A157" s="98" t="s">
        <v>1186</v>
      </c>
      <c r="C157" s="98" t="s">
        <v>1187</v>
      </c>
      <c r="E157" s="98" t="s">
        <v>1188</v>
      </c>
      <c r="G157" s="98" t="s">
        <v>1189</v>
      </c>
      <c r="I157" s="98" t="s">
        <v>1190</v>
      </c>
    </row>
    <row r="158" spans="1:9">
      <c r="A158" s="98" t="s">
        <v>1191</v>
      </c>
      <c r="C158" s="98" t="s">
        <v>1192</v>
      </c>
      <c r="E158" s="98" t="s">
        <v>1193</v>
      </c>
      <c r="G158" s="98" t="s">
        <v>1194</v>
      </c>
      <c r="I158" s="98" t="s">
        <v>1195</v>
      </c>
    </row>
    <row r="159" spans="1:9">
      <c r="A159" s="98" t="s">
        <v>1196</v>
      </c>
      <c r="C159" s="98" t="s">
        <v>1197</v>
      </c>
      <c r="E159" s="98" t="s">
        <v>1198</v>
      </c>
      <c r="G159" s="98" t="s">
        <v>1199</v>
      </c>
      <c r="I159" s="98" t="s">
        <v>1200</v>
      </c>
    </row>
    <row r="160" spans="1:9">
      <c r="A160" s="98" t="s">
        <v>1201</v>
      </c>
      <c r="C160" s="98" t="s">
        <v>1202</v>
      </c>
      <c r="E160" s="98" t="s">
        <v>1203</v>
      </c>
      <c r="G160" s="98" t="s">
        <v>1204</v>
      </c>
      <c r="I160" s="98" t="s">
        <v>1205</v>
      </c>
    </row>
    <row r="161" spans="1:9">
      <c r="A161" s="98" t="s">
        <v>1206</v>
      </c>
      <c r="C161" s="98" t="s">
        <v>1207</v>
      </c>
      <c r="E161" s="98" t="s">
        <v>1208</v>
      </c>
      <c r="G161" s="98" t="s">
        <v>1209</v>
      </c>
      <c r="I161" s="98" t="s">
        <v>1210</v>
      </c>
    </row>
    <row r="162" spans="1:9">
      <c r="A162" s="98" t="s">
        <v>1211</v>
      </c>
      <c r="C162" s="98" t="s">
        <v>1212</v>
      </c>
      <c r="E162" s="98" t="s">
        <v>1213</v>
      </c>
      <c r="G162" s="98" t="s">
        <v>1214</v>
      </c>
      <c r="I162" s="98" t="s">
        <v>1215</v>
      </c>
    </row>
    <row r="163" spans="1:9">
      <c r="A163" s="98" t="s">
        <v>1216</v>
      </c>
      <c r="C163" s="98" t="s">
        <v>1217</v>
      </c>
      <c r="E163" s="98" t="s">
        <v>1218</v>
      </c>
      <c r="G163" s="98" t="s">
        <v>1219</v>
      </c>
      <c r="I163" s="98" t="s">
        <v>1220</v>
      </c>
    </row>
    <row r="164" spans="1:9">
      <c r="A164" s="98" t="s">
        <v>1221</v>
      </c>
      <c r="C164" s="98" t="s">
        <v>1222</v>
      </c>
      <c r="E164" s="98" t="s">
        <v>1223</v>
      </c>
      <c r="G164" s="98" t="s">
        <v>1224</v>
      </c>
      <c r="I164" s="98" t="s">
        <v>1225</v>
      </c>
    </row>
    <row r="165" spans="1:9">
      <c r="A165" s="98" t="s">
        <v>1226</v>
      </c>
      <c r="C165" s="98" t="s">
        <v>1227</v>
      </c>
      <c r="E165" s="98" t="s">
        <v>1228</v>
      </c>
      <c r="G165" s="98" t="s">
        <v>1229</v>
      </c>
      <c r="I165" s="98" t="s">
        <v>1230</v>
      </c>
    </row>
    <row r="166" spans="1:9">
      <c r="A166" s="98" t="s">
        <v>1231</v>
      </c>
      <c r="C166" s="98" t="s">
        <v>1232</v>
      </c>
      <c r="E166" s="98" t="s">
        <v>1233</v>
      </c>
      <c r="G166" s="98" t="s">
        <v>1234</v>
      </c>
      <c r="I166" s="98" t="s">
        <v>1235</v>
      </c>
    </row>
    <row r="167" spans="1:9">
      <c r="A167" s="98" t="s">
        <v>1236</v>
      </c>
      <c r="C167" s="98" t="s">
        <v>1237</v>
      </c>
      <c r="E167" s="98" t="s">
        <v>1238</v>
      </c>
      <c r="G167" s="98" t="s">
        <v>1239</v>
      </c>
      <c r="I167" s="98" t="s">
        <v>1240</v>
      </c>
    </row>
    <row r="168" spans="1:9">
      <c r="A168" s="98" t="s">
        <v>1241</v>
      </c>
      <c r="C168" s="98" t="s">
        <v>1242</v>
      </c>
      <c r="E168" s="98" t="s">
        <v>1243</v>
      </c>
      <c r="G168" s="98" t="s">
        <v>1244</v>
      </c>
      <c r="I168" s="98" t="s">
        <v>1245</v>
      </c>
    </row>
    <row r="169" spans="1:9">
      <c r="A169" s="98" t="s">
        <v>1246</v>
      </c>
      <c r="C169" s="98" t="s">
        <v>1247</v>
      </c>
      <c r="E169" s="98" t="s">
        <v>1248</v>
      </c>
      <c r="G169" s="98" t="s">
        <v>1249</v>
      </c>
      <c r="I169" s="98" t="s">
        <v>1250</v>
      </c>
    </row>
    <row r="170" spans="1:9">
      <c r="A170" s="98" t="s">
        <v>1251</v>
      </c>
      <c r="C170" s="98" t="s">
        <v>1252</v>
      </c>
      <c r="E170" s="98" t="s">
        <v>1253</v>
      </c>
      <c r="G170" s="98" t="s">
        <v>1254</v>
      </c>
      <c r="I170" s="98" t="s">
        <v>1255</v>
      </c>
    </row>
    <row r="171" spans="1:9">
      <c r="A171" s="98" t="s">
        <v>1256</v>
      </c>
      <c r="C171" s="98" t="s">
        <v>1257</v>
      </c>
      <c r="E171" s="98" t="s">
        <v>1258</v>
      </c>
      <c r="G171" s="98" t="s">
        <v>1259</v>
      </c>
      <c r="I171" s="98" t="s">
        <v>1260</v>
      </c>
    </row>
    <row r="172" spans="1:9">
      <c r="A172" s="98" t="s">
        <v>1261</v>
      </c>
      <c r="C172" s="98" t="s">
        <v>1262</v>
      </c>
      <c r="E172" s="98" t="s">
        <v>1263</v>
      </c>
      <c r="G172" s="98" t="s">
        <v>1264</v>
      </c>
      <c r="I172" s="98" t="s">
        <v>1265</v>
      </c>
    </row>
    <row r="173" spans="1:9">
      <c r="A173" s="98" t="s">
        <v>1266</v>
      </c>
      <c r="C173" s="98" t="s">
        <v>1267</v>
      </c>
      <c r="E173" s="98" t="s">
        <v>1268</v>
      </c>
      <c r="G173" s="98" t="s">
        <v>1269</v>
      </c>
      <c r="I173" s="98" t="s">
        <v>1270</v>
      </c>
    </row>
    <row r="174" spans="1:9">
      <c r="A174" s="98" t="s">
        <v>1271</v>
      </c>
      <c r="C174" s="98" t="s">
        <v>1272</v>
      </c>
      <c r="E174" s="98" t="s">
        <v>1273</v>
      </c>
      <c r="G174" s="98" t="s">
        <v>1274</v>
      </c>
      <c r="I174" s="98" t="s">
        <v>1275</v>
      </c>
    </row>
    <row r="175" spans="1:9">
      <c r="A175" s="98" t="s">
        <v>1276</v>
      </c>
      <c r="C175" s="98" t="s">
        <v>1277</v>
      </c>
      <c r="E175" s="98" t="s">
        <v>1278</v>
      </c>
      <c r="G175" s="98" t="s">
        <v>1279</v>
      </c>
      <c r="I175" s="98" t="s">
        <v>1280</v>
      </c>
    </row>
    <row r="176" spans="1:9">
      <c r="A176" s="98" t="s">
        <v>1281</v>
      </c>
      <c r="C176" s="98" t="s">
        <v>1282</v>
      </c>
      <c r="E176" s="98" t="s">
        <v>1283</v>
      </c>
      <c r="G176" s="98" t="s">
        <v>1284</v>
      </c>
      <c r="I176" s="98" t="s">
        <v>1285</v>
      </c>
    </row>
    <row r="177" spans="1:9">
      <c r="A177" s="98" t="s">
        <v>1286</v>
      </c>
      <c r="C177" s="98" t="s">
        <v>1287</v>
      </c>
      <c r="E177" s="98" t="s">
        <v>1288</v>
      </c>
      <c r="G177" s="98" t="s">
        <v>1289</v>
      </c>
      <c r="I177" s="98" t="s">
        <v>1290</v>
      </c>
    </row>
    <row r="178" spans="1:9">
      <c r="A178" s="98" t="s">
        <v>1291</v>
      </c>
      <c r="C178" s="98" t="s">
        <v>1292</v>
      </c>
      <c r="E178" s="98" t="s">
        <v>1293</v>
      </c>
      <c r="G178" s="98" t="s">
        <v>1294</v>
      </c>
      <c r="I178" s="98" t="s">
        <v>1295</v>
      </c>
    </row>
    <row r="179" spans="1:9">
      <c r="A179" s="98" t="s">
        <v>1296</v>
      </c>
      <c r="C179" s="98" t="s">
        <v>1297</v>
      </c>
      <c r="E179" s="98" t="s">
        <v>1298</v>
      </c>
      <c r="G179" s="98" t="s">
        <v>1299</v>
      </c>
      <c r="I179" s="98" t="s">
        <v>1300</v>
      </c>
    </row>
    <row r="180" spans="1:9">
      <c r="A180" s="98" t="s">
        <v>1301</v>
      </c>
      <c r="C180" s="98" t="s">
        <v>1302</v>
      </c>
      <c r="E180" s="98" t="s">
        <v>1303</v>
      </c>
      <c r="G180" s="98" t="s">
        <v>1304</v>
      </c>
      <c r="I180" s="98" t="s">
        <v>1305</v>
      </c>
    </row>
    <row r="181" spans="1:9">
      <c r="A181" s="98" t="s">
        <v>1306</v>
      </c>
      <c r="C181" s="98" t="s">
        <v>1307</v>
      </c>
      <c r="E181" s="98" t="s">
        <v>1308</v>
      </c>
      <c r="G181" s="98" t="s">
        <v>1309</v>
      </c>
      <c r="I181" s="98" t="s">
        <v>1310</v>
      </c>
    </row>
    <row r="182" spans="1:9">
      <c r="A182" s="98" t="s">
        <v>1311</v>
      </c>
      <c r="C182" s="98" t="s">
        <v>1312</v>
      </c>
      <c r="E182" s="98" t="s">
        <v>1313</v>
      </c>
      <c r="G182" s="98" t="s">
        <v>1314</v>
      </c>
      <c r="I182" s="98" t="s">
        <v>1315</v>
      </c>
    </row>
    <row r="183" spans="1:9">
      <c r="A183" s="98" t="s">
        <v>1316</v>
      </c>
      <c r="C183" s="98" t="s">
        <v>1317</v>
      </c>
      <c r="E183" s="98" t="s">
        <v>1318</v>
      </c>
      <c r="G183" s="98" t="s">
        <v>1319</v>
      </c>
      <c r="I183" s="98" t="s">
        <v>1320</v>
      </c>
    </row>
    <row r="184" spans="1:9">
      <c r="A184" s="98" t="s">
        <v>1321</v>
      </c>
      <c r="C184" s="98" t="s">
        <v>1322</v>
      </c>
      <c r="E184" s="98" t="s">
        <v>1323</v>
      </c>
      <c r="G184" s="98" t="s">
        <v>1324</v>
      </c>
      <c r="I184" s="98" t="s">
        <v>1325</v>
      </c>
    </row>
    <row r="185" spans="1:9">
      <c r="A185" s="98" t="s">
        <v>1326</v>
      </c>
      <c r="C185" s="98" t="s">
        <v>1327</v>
      </c>
      <c r="E185" s="98" t="s">
        <v>1328</v>
      </c>
      <c r="G185" s="98" t="s">
        <v>1329</v>
      </c>
      <c r="I185" s="98" t="s">
        <v>1330</v>
      </c>
    </row>
    <row r="186" spans="1:9">
      <c r="A186" s="98" t="s">
        <v>1331</v>
      </c>
      <c r="C186" s="98" t="s">
        <v>1332</v>
      </c>
      <c r="E186" s="98" t="s">
        <v>1333</v>
      </c>
      <c r="G186" s="98" t="s">
        <v>1334</v>
      </c>
      <c r="I186" s="98" t="s">
        <v>1335</v>
      </c>
    </row>
    <row r="187" spans="1:9">
      <c r="A187" s="98" t="s">
        <v>1336</v>
      </c>
      <c r="C187" s="98" t="s">
        <v>1337</v>
      </c>
      <c r="E187" s="98" t="s">
        <v>1338</v>
      </c>
      <c r="G187" s="98" t="s">
        <v>1339</v>
      </c>
      <c r="I187" s="98" t="s">
        <v>1340</v>
      </c>
    </row>
    <row r="188" spans="1:9">
      <c r="A188" s="98" t="s">
        <v>1341</v>
      </c>
      <c r="C188" s="98" t="s">
        <v>1342</v>
      </c>
      <c r="E188" s="98" t="s">
        <v>1343</v>
      </c>
      <c r="G188" s="98" t="s">
        <v>1344</v>
      </c>
      <c r="I188" s="98" t="s">
        <v>1345</v>
      </c>
    </row>
    <row r="189" spans="1:9">
      <c r="A189" s="98" t="s">
        <v>1346</v>
      </c>
      <c r="C189" s="98" t="s">
        <v>1347</v>
      </c>
      <c r="E189" s="98" t="s">
        <v>1348</v>
      </c>
      <c r="G189" s="98" t="s">
        <v>1349</v>
      </c>
      <c r="I189" s="98" t="s">
        <v>1350</v>
      </c>
    </row>
    <row r="190" spans="1:9">
      <c r="A190" s="98" t="s">
        <v>1351</v>
      </c>
      <c r="C190" s="98" t="s">
        <v>1352</v>
      </c>
      <c r="E190" s="98" t="s">
        <v>1353</v>
      </c>
      <c r="G190" s="98" t="s">
        <v>1354</v>
      </c>
      <c r="I190" s="98" t="s">
        <v>1355</v>
      </c>
    </row>
    <row r="191" spans="1:9">
      <c r="A191" s="98" t="s">
        <v>1356</v>
      </c>
      <c r="C191" s="98" t="s">
        <v>1357</v>
      </c>
      <c r="E191" s="98" t="s">
        <v>1358</v>
      </c>
      <c r="G191" s="98" t="s">
        <v>1359</v>
      </c>
      <c r="I191" s="98" t="s">
        <v>1360</v>
      </c>
    </row>
    <row r="192" spans="1:9">
      <c r="A192" s="98" t="s">
        <v>1361</v>
      </c>
      <c r="C192" s="98" t="s">
        <v>1362</v>
      </c>
      <c r="E192" s="98" t="s">
        <v>1363</v>
      </c>
      <c r="G192" s="98" t="s">
        <v>1364</v>
      </c>
      <c r="I192" s="98" t="s">
        <v>1365</v>
      </c>
    </row>
    <row r="193" spans="1:9">
      <c r="A193" s="98" t="s">
        <v>1366</v>
      </c>
      <c r="C193" s="98" t="s">
        <v>1367</v>
      </c>
      <c r="E193" s="98" t="s">
        <v>1368</v>
      </c>
      <c r="G193" s="98" t="s">
        <v>1369</v>
      </c>
      <c r="I193" s="98" t="s">
        <v>1370</v>
      </c>
    </row>
    <row r="194" spans="1:9">
      <c r="A194" s="98" t="s">
        <v>1371</v>
      </c>
      <c r="C194" s="98" t="s">
        <v>1372</v>
      </c>
      <c r="E194" s="98" t="s">
        <v>1373</v>
      </c>
      <c r="G194" s="98" t="s">
        <v>1374</v>
      </c>
      <c r="I194" s="98" t="s">
        <v>1375</v>
      </c>
    </row>
    <row r="195" spans="1:9">
      <c r="A195" s="98" t="s">
        <v>1376</v>
      </c>
      <c r="C195" s="98" t="s">
        <v>1377</v>
      </c>
      <c r="E195" s="98" t="s">
        <v>1378</v>
      </c>
      <c r="G195" s="98" t="s">
        <v>1379</v>
      </c>
      <c r="I195" s="98" t="s">
        <v>1380</v>
      </c>
    </row>
    <row r="196" spans="1:9">
      <c r="A196" s="98" t="s">
        <v>1381</v>
      </c>
      <c r="C196" s="98" t="s">
        <v>1382</v>
      </c>
      <c r="E196" s="98" t="s">
        <v>1383</v>
      </c>
      <c r="G196" s="98" t="s">
        <v>1384</v>
      </c>
      <c r="I196" s="98" t="s">
        <v>1385</v>
      </c>
    </row>
    <row r="197" spans="1:9">
      <c r="A197" s="98" t="s">
        <v>1386</v>
      </c>
      <c r="C197" s="98" t="s">
        <v>1387</v>
      </c>
      <c r="E197" s="98" t="s">
        <v>1388</v>
      </c>
      <c r="G197" s="98" t="s">
        <v>1389</v>
      </c>
      <c r="I197" s="98" t="s">
        <v>1390</v>
      </c>
    </row>
    <row r="198" spans="1:9">
      <c r="A198" s="98" t="s">
        <v>1391</v>
      </c>
      <c r="C198" s="98" t="s">
        <v>1392</v>
      </c>
      <c r="E198" s="98" t="s">
        <v>1393</v>
      </c>
      <c r="G198" s="98" t="s">
        <v>1394</v>
      </c>
      <c r="I198" s="98" t="s">
        <v>1395</v>
      </c>
    </row>
    <row r="199" spans="1:9">
      <c r="A199" s="98" t="s">
        <v>1396</v>
      </c>
      <c r="C199" s="98" t="s">
        <v>1397</v>
      </c>
      <c r="E199" s="98" t="s">
        <v>1398</v>
      </c>
      <c r="G199" s="98" t="s">
        <v>1399</v>
      </c>
      <c r="I199" s="98" t="s">
        <v>1400</v>
      </c>
    </row>
    <row r="200" spans="1:9">
      <c r="A200" s="98" t="s">
        <v>1401</v>
      </c>
      <c r="C200" s="98" t="s">
        <v>1402</v>
      </c>
      <c r="E200" s="98" t="s">
        <v>1403</v>
      </c>
      <c r="G200" s="98" t="s">
        <v>1404</v>
      </c>
      <c r="I200" s="98" t="s">
        <v>1405</v>
      </c>
    </row>
    <row r="201" spans="1:9">
      <c r="A201" s="98" t="s">
        <v>1406</v>
      </c>
      <c r="C201" s="98" t="s">
        <v>1407</v>
      </c>
      <c r="E201" s="98" t="s">
        <v>1408</v>
      </c>
      <c r="G201" s="98" t="s">
        <v>1409</v>
      </c>
      <c r="I201" s="98" t="s">
        <v>1410</v>
      </c>
    </row>
    <row r="202" spans="1:9">
      <c r="A202" s="98" t="s">
        <v>1411</v>
      </c>
      <c r="C202" s="98" t="s">
        <v>1412</v>
      </c>
      <c r="E202" s="98" t="s">
        <v>1413</v>
      </c>
      <c r="G202" s="98" t="s">
        <v>1414</v>
      </c>
      <c r="I202" s="98" t="s">
        <v>1415</v>
      </c>
    </row>
    <row r="203" spans="1:9">
      <c r="A203" s="98" t="s">
        <v>1416</v>
      </c>
      <c r="C203" s="98" t="s">
        <v>1417</v>
      </c>
      <c r="E203" s="98" t="s">
        <v>1418</v>
      </c>
      <c r="G203" s="98" t="s">
        <v>1419</v>
      </c>
      <c r="I203" s="98" t="s">
        <v>1420</v>
      </c>
    </row>
    <row r="204" spans="1:9">
      <c r="A204" s="98" t="s">
        <v>1421</v>
      </c>
      <c r="E204" s="98" t="s">
        <v>1422</v>
      </c>
      <c r="G204" s="98" t="s">
        <v>1423</v>
      </c>
      <c r="I204" s="98" t="s">
        <v>1424</v>
      </c>
    </row>
    <row r="205" spans="1:9">
      <c r="A205" s="98" t="s">
        <v>1425</v>
      </c>
      <c r="E205" s="98" t="s">
        <v>1426</v>
      </c>
      <c r="G205" s="98" t="s">
        <v>1427</v>
      </c>
      <c r="I205" s="98" t="s">
        <v>1428</v>
      </c>
    </row>
    <row r="206" spans="1:9">
      <c r="A206" s="98" t="s">
        <v>1429</v>
      </c>
      <c r="E206" s="98" t="s">
        <v>1430</v>
      </c>
      <c r="G206" s="98" t="s">
        <v>1431</v>
      </c>
      <c r="I206" s="98" t="s">
        <v>1432</v>
      </c>
    </row>
    <row r="207" spans="1:9">
      <c r="A207" s="98" t="s">
        <v>1433</v>
      </c>
      <c r="E207" s="98" t="s">
        <v>1434</v>
      </c>
      <c r="G207" s="98" t="s">
        <v>1435</v>
      </c>
      <c r="I207" s="98" t="s">
        <v>1436</v>
      </c>
    </row>
    <row r="208" spans="1:9">
      <c r="A208" s="98" t="s">
        <v>1437</v>
      </c>
      <c r="E208" s="98" t="s">
        <v>1438</v>
      </c>
      <c r="G208" s="98" t="s">
        <v>1439</v>
      </c>
      <c r="I208" s="98" t="s">
        <v>1440</v>
      </c>
    </row>
    <row r="209" spans="1:9">
      <c r="A209" s="98" t="s">
        <v>1441</v>
      </c>
      <c r="E209" s="98" t="s">
        <v>1442</v>
      </c>
      <c r="G209" s="98" t="s">
        <v>1443</v>
      </c>
      <c r="I209" s="98" t="s">
        <v>1444</v>
      </c>
    </row>
    <row r="210" spans="1:9">
      <c r="A210" s="98" t="s">
        <v>1445</v>
      </c>
      <c r="E210" s="98" t="s">
        <v>1446</v>
      </c>
      <c r="G210" s="98" t="s">
        <v>1447</v>
      </c>
      <c r="I210" s="98" t="s">
        <v>1448</v>
      </c>
    </row>
    <row r="211" spans="1:9">
      <c r="A211" s="98" t="s">
        <v>1449</v>
      </c>
      <c r="E211" s="98" t="s">
        <v>1450</v>
      </c>
      <c r="G211" s="98" t="s">
        <v>1451</v>
      </c>
      <c r="I211" s="98" t="s">
        <v>1452</v>
      </c>
    </row>
    <row r="212" spans="1:9">
      <c r="A212" s="98" t="s">
        <v>1453</v>
      </c>
      <c r="E212" s="98" t="s">
        <v>1454</v>
      </c>
      <c r="G212" s="98" t="s">
        <v>1455</v>
      </c>
      <c r="I212" s="98" t="s">
        <v>1456</v>
      </c>
    </row>
    <row r="213" spans="1:9">
      <c r="A213" s="98" t="s">
        <v>1457</v>
      </c>
      <c r="E213" s="98" t="s">
        <v>1458</v>
      </c>
      <c r="G213" s="98" t="s">
        <v>1459</v>
      </c>
      <c r="I213" s="98" t="s">
        <v>1460</v>
      </c>
    </row>
    <row r="214" spans="1:9">
      <c r="A214" s="98" t="s">
        <v>1461</v>
      </c>
      <c r="E214" s="98" t="s">
        <v>1462</v>
      </c>
      <c r="G214" s="98" t="s">
        <v>1463</v>
      </c>
      <c r="I214" s="98" t="s">
        <v>1464</v>
      </c>
    </row>
    <row r="215" spans="1:9">
      <c r="A215" s="98" t="s">
        <v>1465</v>
      </c>
      <c r="E215" s="98" t="s">
        <v>1466</v>
      </c>
      <c r="G215" s="98" t="s">
        <v>1467</v>
      </c>
      <c r="I215" s="98" t="s">
        <v>1468</v>
      </c>
    </row>
    <row r="216" spans="1:9">
      <c r="A216" s="98" t="s">
        <v>1469</v>
      </c>
      <c r="E216" s="98" t="s">
        <v>1470</v>
      </c>
      <c r="G216" s="98" t="s">
        <v>1471</v>
      </c>
      <c r="I216" s="98" t="s">
        <v>1472</v>
      </c>
    </row>
    <row r="217" spans="1:9">
      <c r="A217" s="98" t="s">
        <v>1473</v>
      </c>
      <c r="E217" s="98" t="s">
        <v>1474</v>
      </c>
      <c r="G217" s="98" t="s">
        <v>1475</v>
      </c>
      <c r="I217" s="98" t="s">
        <v>1476</v>
      </c>
    </row>
    <row r="218" spans="1:9">
      <c r="A218" s="98" t="s">
        <v>1477</v>
      </c>
      <c r="E218" s="98" t="s">
        <v>1478</v>
      </c>
      <c r="G218" s="98" t="s">
        <v>1479</v>
      </c>
      <c r="I218" s="98" t="s">
        <v>1480</v>
      </c>
    </row>
    <row r="219" spans="1:9">
      <c r="A219" s="98" t="s">
        <v>1481</v>
      </c>
      <c r="E219" s="98" t="s">
        <v>1482</v>
      </c>
      <c r="G219" s="98" t="s">
        <v>1483</v>
      </c>
      <c r="I219" s="98" t="s">
        <v>1484</v>
      </c>
    </row>
    <row r="220" spans="1:9">
      <c r="A220" s="98" t="s">
        <v>1485</v>
      </c>
      <c r="E220" s="98" t="s">
        <v>1486</v>
      </c>
      <c r="G220" s="98" t="s">
        <v>1487</v>
      </c>
      <c r="I220" s="98" t="s">
        <v>1488</v>
      </c>
    </row>
    <row r="221" spans="1:9">
      <c r="A221" s="98" t="s">
        <v>1489</v>
      </c>
      <c r="E221" s="98" t="s">
        <v>1490</v>
      </c>
      <c r="G221" s="98" t="s">
        <v>1491</v>
      </c>
      <c r="I221" s="98" t="s">
        <v>1492</v>
      </c>
    </row>
    <row r="222" spans="1:9">
      <c r="A222" s="98" t="s">
        <v>1493</v>
      </c>
      <c r="E222" s="98" t="s">
        <v>1494</v>
      </c>
      <c r="G222" s="98" t="s">
        <v>1495</v>
      </c>
      <c r="I222" s="98" t="s">
        <v>1496</v>
      </c>
    </row>
    <row r="223" spans="1:9">
      <c r="A223" s="98" t="s">
        <v>1497</v>
      </c>
      <c r="E223" s="98" t="s">
        <v>1498</v>
      </c>
      <c r="G223" s="98" t="s">
        <v>1499</v>
      </c>
      <c r="I223" s="98" t="s">
        <v>1500</v>
      </c>
    </row>
    <row r="224" spans="1:9">
      <c r="A224" s="98" t="s">
        <v>1501</v>
      </c>
      <c r="E224" s="98" t="s">
        <v>1502</v>
      </c>
      <c r="G224" s="98" t="s">
        <v>1503</v>
      </c>
      <c r="I224" s="98" t="s">
        <v>1504</v>
      </c>
    </row>
    <row r="225" spans="1:9">
      <c r="A225" s="98" t="s">
        <v>1505</v>
      </c>
      <c r="E225" s="98" t="s">
        <v>1506</v>
      </c>
      <c r="G225" s="98" t="s">
        <v>1507</v>
      </c>
      <c r="I225" s="98" t="s">
        <v>1508</v>
      </c>
    </row>
    <row r="226" spans="1:9">
      <c r="A226" s="98" t="s">
        <v>1509</v>
      </c>
      <c r="E226" s="98" t="s">
        <v>1510</v>
      </c>
      <c r="G226" s="98" t="s">
        <v>1511</v>
      </c>
      <c r="I226" s="98" t="s">
        <v>1512</v>
      </c>
    </row>
    <row r="227" spans="1:9">
      <c r="A227" s="98" t="s">
        <v>1513</v>
      </c>
      <c r="E227" s="98" t="s">
        <v>1514</v>
      </c>
      <c r="G227" s="98" t="s">
        <v>1515</v>
      </c>
      <c r="I227" s="98" t="s">
        <v>1516</v>
      </c>
    </row>
    <row r="228" spans="1:9">
      <c r="A228" s="98" t="s">
        <v>1517</v>
      </c>
      <c r="E228" s="98" t="s">
        <v>1518</v>
      </c>
      <c r="G228" s="98" t="s">
        <v>1519</v>
      </c>
      <c r="I228" s="98" t="s">
        <v>1520</v>
      </c>
    </row>
    <row r="229" spans="1:9">
      <c r="A229" s="98" t="s">
        <v>1521</v>
      </c>
      <c r="E229" s="98" t="s">
        <v>1522</v>
      </c>
      <c r="G229" s="98" t="s">
        <v>1523</v>
      </c>
      <c r="I229" s="98" t="s">
        <v>1524</v>
      </c>
    </row>
    <row r="230" spans="1:9">
      <c r="A230" s="98" t="s">
        <v>1525</v>
      </c>
      <c r="E230" s="98" t="s">
        <v>1526</v>
      </c>
      <c r="G230" s="98" t="s">
        <v>1527</v>
      </c>
      <c r="I230" s="98" t="s">
        <v>1528</v>
      </c>
    </row>
    <row r="231" spans="1:9">
      <c r="A231" s="98" t="s">
        <v>1529</v>
      </c>
      <c r="E231" s="98" t="s">
        <v>1530</v>
      </c>
      <c r="G231" s="98" t="s">
        <v>1531</v>
      </c>
      <c r="I231" s="98" t="s">
        <v>1532</v>
      </c>
    </row>
    <row r="232" spans="1:9">
      <c r="A232" s="98" t="s">
        <v>1533</v>
      </c>
      <c r="E232" s="98" t="s">
        <v>1534</v>
      </c>
      <c r="G232" s="98" t="s">
        <v>1535</v>
      </c>
      <c r="I232" s="98" t="s">
        <v>1536</v>
      </c>
    </row>
    <row r="233" spans="1:9">
      <c r="A233" s="98" t="s">
        <v>1537</v>
      </c>
      <c r="E233" s="98" t="s">
        <v>1538</v>
      </c>
      <c r="G233" s="98" t="s">
        <v>1539</v>
      </c>
      <c r="I233" s="98" t="s">
        <v>1540</v>
      </c>
    </row>
    <row r="234" spans="1:9">
      <c r="A234" s="98" t="s">
        <v>1541</v>
      </c>
      <c r="E234" s="98" t="s">
        <v>1542</v>
      </c>
      <c r="G234" s="98" t="s">
        <v>1543</v>
      </c>
      <c r="I234" s="98" t="s">
        <v>1544</v>
      </c>
    </row>
    <row r="235" spans="1:9">
      <c r="A235" s="98" t="s">
        <v>1545</v>
      </c>
      <c r="E235" s="98" t="s">
        <v>1546</v>
      </c>
      <c r="G235" s="98" t="s">
        <v>1547</v>
      </c>
      <c r="I235" s="98" t="s">
        <v>1548</v>
      </c>
    </row>
    <row r="236" spans="1:9">
      <c r="A236" s="98" t="s">
        <v>1549</v>
      </c>
      <c r="E236" s="98" t="s">
        <v>1550</v>
      </c>
      <c r="G236" s="98" t="s">
        <v>1551</v>
      </c>
      <c r="I236" s="98" t="s">
        <v>1552</v>
      </c>
    </row>
    <row r="237" spans="1:9">
      <c r="A237" s="98" t="s">
        <v>1553</v>
      </c>
      <c r="E237" s="98" t="s">
        <v>1554</v>
      </c>
      <c r="G237" s="98" t="s">
        <v>1555</v>
      </c>
      <c r="I237" s="98" t="s">
        <v>1556</v>
      </c>
    </row>
    <row r="238" spans="1:9">
      <c r="A238" s="98" t="s">
        <v>1557</v>
      </c>
      <c r="E238" s="98" t="s">
        <v>1558</v>
      </c>
      <c r="G238" s="98" t="s">
        <v>1559</v>
      </c>
      <c r="I238" s="98" t="s">
        <v>1560</v>
      </c>
    </row>
    <row r="239" spans="1:9">
      <c r="A239" s="98" t="s">
        <v>1561</v>
      </c>
      <c r="E239" s="98" t="s">
        <v>1562</v>
      </c>
      <c r="G239" s="98" t="s">
        <v>1563</v>
      </c>
      <c r="I239" s="98" t="s">
        <v>1564</v>
      </c>
    </row>
    <row r="240" spans="1:9">
      <c r="A240" s="98" t="s">
        <v>1565</v>
      </c>
      <c r="E240" s="98" t="s">
        <v>1566</v>
      </c>
      <c r="G240" s="98" t="s">
        <v>1567</v>
      </c>
      <c r="I240" s="98" t="s">
        <v>1568</v>
      </c>
    </row>
    <row r="241" spans="1:9">
      <c r="A241" s="98" t="s">
        <v>1569</v>
      </c>
      <c r="E241" s="98" t="s">
        <v>1570</v>
      </c>
      <c r="G241" s="98" t="s">
        <v>1571</v>
      </c>
      <c r="I241" s="98" t="s">
        <v>1572</v>
      </c>
    </row>
    <row r="242" spans="1:9">
      <c r="A242" s="98" t="s">
        <v>1573</v>
      </c>
      <c r="E242" s="98" t="s">
        <v>1574</v>
      </c>
      <c r="G242" s="98" t="s">
        <v>1575</v>
      </c>
      <c r="I242" s="98" t="s">
        <v>1576</v>
      </c>
    </row>
    <row r="243" spans="1:9">
      <c r="A243" s="98" t="s">
        <v>1577</v>
      </c>
      <c r="E243" s="98" t="s">
        <v>1578</v>
      </c>
      <c r="G243" s="98" t="s">
        <v>1579</v>
      </c>
      <c r="I243" s="98" t="s">
        <v>1580</v>
      </c>
    </row>
    <row r="244" spans="1:9">
      <c r="A244" s="98" t="s">
        <v>1581</v>
      </c>
      <c r="E244" s="98" t="s">
        <v>1582</v>
      </c>
      <c r="G244" s="98" t="s">
        <v>1583</v>
      </c>
      <c r="I244" s="98" t="s">
        <v>1584</v>
      </c>
    </row>
    <row r="245" spans="1:9">
      <c r="A245" s="98" t="s">
        <v>1585</v>
      </c>
      <c r="E245" s="98" t="s">
        <v>1586</v>
      </c>
      <c r="G245" s="98" t="s">
        <v>1587</v>
      </c>
      <c r="I245" s="98" t="s">
        <v>1588</v>
      </c>
    </row>
    <row r="246" spans="1:9">
      <c r="A246" s="98" t="s">
        <v>1589</v>
      </c>
      <c r="E246" s="98" t="s">
        <v>1590</v>
      </c>
      <c r="G246" s="98" t="s">
        <v>1591</v>
      </c>
      <c r="I246" s="98" t="s">
        <v>1592</v>
      </c>
    </row>
    <row r="247" spans="1:9">
      <c r="A247" s="98" t="s">
        <v>1593</v>
      </c>
      <c r="E247" s="98" t="s">
        <v>1594</v>
      </c>
      <c r="G247" s="98" t="s">
        <v>1595</v>
      </c>
      <c r="I247" s="98" t="s">
        <v>1596</v>
      </c>
    </row>
    <row r="248" spans="1:9">
      <c r="A248" s="98" t="s">
        <v>1597</v>
      </c>
      <c r="E248" s="98" t="s">
        <v>1598</v>
      </c>
      <c r="G248" s="98" t="s">
        <v>1599</v>
      </c>
      <c r="I248" s="98" t="s">
        <v>1600</v>
      </c>
    </row>
    <row r="249" spans="1:9">
      <c r="A249" s="98" t="s">
        <v>1601</v>
      </c>
      <c r="E249" s="98" t="s">
        <v>1602</v>
      </c>
      <c r="G249" s="98" t="s">
        <v>1603</v>
      </c>
      <c r="I249" s="98" t="s">
        <v>1604</v>
      </c>
    </row>
    <row r="250" spans="1:9">
      <c r="A250" s="98" t="s">
        <v>1605</v>
      </c>
      <c r="E250" s="98" t="s">
        <v>1606</v>
      </c>
      <c r="G250" s="98" t="s">
        <v>1607</v>
      </c>
      <c r="I250" s="98" t="s">
        <v>1608</v>
      </c>
    </row>
    <row r="251" spans="1:9">
      <c r="A251" s="98" t="s">
        <v>1609</v>
      </c>
      <c r="E251" s="98" t="s">
        <v>1610</v>
      </c>
      <c r="G251" s="98" t="s">
        <v>1611</v>
      </c>
      <c r="I251" s="98" t="s">
        <v>1612</v>
      </c>
    </row>
    <row r="252" spans="1:9">
      <c r="A252" s="98" t="s">
        <v>1613</v>
      </c>
      <c r="E252" s="98" t="s">
        <v>1614</v>
      </c>
      <c r="G252" s="98" t="s">
        <v>1615</v>
      </c>
      <c r="I252" s="98" t="s">
        <v>1616</v>
      </c>
    </row>
    <row r="253" spans="1:9">
      <c r="A253" s="98" t="s">
        <v>1617</v>
      </c>
      <c r="E253" s="98" t="s">
        <v>1618</v>
      </c>
      <c r="G253" s="98" t="s">
        <v>1619</v>
      </c>
      <c r="I253" s="98" t="s">
        <v>1620</v>
      </c>
    </row>
    <row r="254" spans="1:9">
      <c r="A254" s="98" t="s">
        <v>1621</v>
      </c>
      <c r="E254" s="98" t="s">
        <v>1622</v>
      </c>
      <c r="G254" s="98" t="s">
        <v>1623</v>
      </c>
      <c r="I254" s="98" t="s">
        <v>1624</v>
      </c>
    </row>
    <row r="255" spans="1:9">
      <c r="A255" s="98" t="s">
        <v>1625</v>
      </c>
      <c r="E255" s="98" t="s">
        <v>1626</v>
      </c>
      <c r="G255" s="98" t="s">
        <v>1627</v>
      </c>
      <c r="I255" s="98" t="s">
        <v>1628</v>
      </c>
    </row>
    <row r="256" spans="1:9">
      <c r="A256" s="98" t="s">
        <v>1629</v>
      </c>
      <c r="E256" s="98" t="s">
        <v>1630</v>
      </c>
      <c r="G256" s="98" t="s">
        <v>1631</v>
      </c>
      <c r="I256" s="98" t="s">
        <v>1632</v>
      </c>
    </row>
    <row r="257" spans="1:9">
      <c r="A257" s="98" t="s">
        <v>1633</v>
      </c>
      <c r="E257" s="98" t="s">
        <v>1634</v>
      </c>
      <c r="G257" s="98" t="s">
        <v>1635</v>
      </c>
      <c r="I257" s="98" t="s">
        <v>1636</v>
      </c>
    </row>
    <row r="258" spans="1:9">
      <c r="A258" s="98" t="s">
        <v>1637</v>
      </c>
      <c r="E258" s="98" t="s">
        <v>1638</v>
      </c>
      <c r="G258" s="98" t="s">
        <v>1639</v>
      </c>
      <c r="I258" s="98" t="s">
        <v>1640</v>
      </c>
    </row>
    <row r="259" spans="1:9">
      <c r="A259" s="98" t="s">
        <v>1641</v>
      </c>
      <c r="E259" s="98" t="s">
        <v>1642</v>
      </c>
      <c r="G259" s="98" t="s">
        <v>1643</v>
      </c>
      <c r="I259" s="98" t="s">
        <v>1644</v>
      </c>
    </row>
    <row r="260" spans="1:9">
      <c r="A260" s="98" t="s">
        <v>1645</v>
      </c>
      <c r="E260" s="98" t="s">
        <v>1646</v>
      </c>
      <c r="G260" s="98" t="s">
        <v>1647</v>
      </c>
      <c r="I260" s="98" t="s">
        <v>1648</v>
      </c>
    </row>
    <row r="261" spans="1:9">
      <c r="A261" s="98" t="s">
        <v>1649</v>
      </c>
      <c r="E261" s="98" t="s">
        <v>1650</v>
      </c>
      <c r="G261" s="98" t="s">
        <v>1651</v>
      </c>
      <c r="I261" s="98" t="s">
        <v>1652</v>
      </c>
    </row>
    <row r="262" spans="1:9">
      <c r="A262" s="98" t="s">
        <v>1653</v>
      </c>
      <c r="E262" s="98" t="s">
        <v>1654</v>
      </c>
      <c r="G262" s="98" t="s">
        <v>1655</v>
      </c>
      <c r="I262" s="98" t="s">
        <v>1656</v>
      </c>
    </row>
    <row r="263" spans="1:9">
      <c r="A263" s="98" t="s">
        <v>1657</v>
      </c>
      <c r="E263" s="98" t="s">
        <v>1658</v>
      </c>
      <c r="G263" s="98" t="s">
        <v>1659</v>
      </c>
      <c r="I263" s="98" t="s">
        <v>1660</v>
      </c>
    </row>
    <row r="264" spans="1:9">
      <c r="A264" s="98" t="s">
        <v>1661</v>
      </c>
      <c r="E264" s="98" t="s">
        <v>1662</v>
      </c>
      <c r="G264" s="98" t="s">
        <v>1663</v>
      </c>
      <c r="I264" s="98" t="s">
        <v>1664</v>
      </c>
    </row>
    <row r="265" spans="1:9">
      <c r="A265" s="98" t="s">
        <v>1665</v>
      </c>
      <c r="E265" s="98" t="s">
        <v>1666</v>
      </c>
      <c r="G265" s="98" t="s">
        <v>1667</v>
      </c>
      <c r="I265" s="98" t="s">
        <v>1668</v>
      </c>
    </row>
    <row r="266" spans="1:9">
      <c r="A266" s="98" t="s">
        <v>1669</v>
      </c>
      <c r="E266" s="98" t="s">
        <v>1670</v>
      </c>
      <c r="G266" s="98" t="s">
        <v>1671</v>
      </c>
      <c r="I266" s="98" t="s">
        <v>1672</v>
      </c>
    </row>
    <row r="267" spans="1:9">
      <c r="A267" s="98" t="s">
        <v>1673</v>
      </c>
      <c r="E267" s="98" t="s">
        <v>1674</v>
      </c>
      <c r="G267" s="98" t="s">
        <v>1675</v>
      </c>
      <c r="I267" s="98" t="s">
        <v>1676</v>
      </c>
    </row>
    <row r="268" spans="1:9">
      <c r="A268" s="98" t="s">
        <v>1677</v>
      </c>
      <c r="E268" s="98" t="s">
        <v>1678</v>
      </c>
      <c r="G268" s="98" t="s">
        <v>1679</v>
      </c>
      <c r="I268" s="98" t="s">
        <v>1680</v>
      </c>
    </row>
    <row r="269" spans="1:9">
      <c r="A269" s="98" t="s">
        <v>1681</v>
      </c>
      <c r="E269" s="98" t="s">
        <v>1682</v>
      </c>
      <c r="G269" s="98" t="s">
        <v>1683</v>
      </c>
      <c r="I269" s="98" t="s">
        <v>1684</v>
      </c>
    </row>
    <row r="270" spans="1:9">
      <c r="A270" s="98" t="s">
        <v>1685</v>
      </c>
      <c r="E270" s="98" t="s">
        <v>1686</v>
      </c>
      <c r="G270" s="98" t="s">
        <v>1687</v>
      </c>
      <c r="I270" s="98" t="s">
        <v>1688</v>
      </c>
    </row>
    <row r="271" spans="1:9">
      <c r="A271" s="98" t="s">
        <v>1689</v>
      </c>
      <c r="E271" s="98" t="s">
        <v>1690</v>
      </c>
      <c r="G271" s="98" t="s">
        <v>1691</v>
      </c>
      <c r="I271" s="98" t="s">
        <v>1692</v>
      </c>
    </row>
    <row r="272" spans="1:9">
      <c r="A272" s="98" t="s">
        <v>1693</v>
      </c>
      <c r="E272" s="98" t="s">
        <v>1694</v>
      </c>
      <c r="G272" s="98" t="s">
        <v>1695</v>
      </c>
      <c r="I272" s="98" t="s">
        <v>1696</v>
      </c>
    </row>
    <row r="273" spans="1:9">
      <c r="A273" s="98" t="s">
        <v>1697</v>
      </c>
      <c r="E273" s="98" t="s">
        <v>1698</v>
      </c>
      <c r="G273" s="98" t="s">
        <v>1699</v>
      </c>
      <c r="I273" s="98" t="s">
        <v>1700</v>
      </c>
    </row>
    <row r="274" spans="1:9">
      <c r="A274" s="98" t="s">
        <v>1701</v>
      </c>
      <c r="E274" s="98" t="s">
        <v>1702</v>
      </c>
      <c r="G274" s="98" t="s">
        <v>1703</v>
      </c>
      <c r="I274" s="98" t="s">
        <v>1704</v>
      </c>
    </row>
    <row r="275" spans="1:9">
      <c r="A275" s="98" t="s">
        <v>1705</v>
      </c>
      <c r="E275" s="98" t="s">
        <v>1706</v>
      </c>
      <c r="G275" s="98" t="s">
        <v>1707</v>
      </c>
      <c r="I275" s="98" t="s">
        <v>1708</v>
      </c>
    </row>
    <row r="276" spans="1:9">
      <c r="A276" s="98" t="s">
        <v>1709</v>
      </c>
      <c r="E276" s="98" t="s">
        <v>1710</v>
      </c>
      <c r="G276" s="98" t="s">
        <v>1711</v>
      </c>
      <c r="I276" s="98" t="s">
        <v>1712</v>
      </c>
    </row>
    <row r="277" spans="1:9">
      <c r="A277" s="98" t="s">
        <v>1713</v>
      </c>
      <c r="E277" s="98" t="s">
        <v>1714</v>
      </c>
      <c r="G277" s="98" t="s">
        <v>1715</v>
      </c>
      <c r="I277" s="98" t="s">
        <v>1716</v>
      </c>
    </row>
    <row r="278" spans="1:9">
      <c r="A278" s="98" t="s">
        <v>1717</v>
      </c>
      <c r="E278" s="98" t="s">
        <v>1718</v>
      </c>
      <c r="G278" s="98" t="s">
        <v>1719</v>
      </c>
      <c r="I278" s="98" t="s">
        <v>1720</v>
      </c>
    </row>
    <row r="279" spans="1:9">
      <c r="A279" s="98" t="s">
        <v>1721</v>
      </c>
      <c r="E279" s="98" t="s">
        <v>1722</v>
      </c>
      <c r="G279" s="98" t="s">
        <v>1723</v>
      </c>
      <c r="I279" s="98" t="s">
        <v>1724</v>
      </c>
    </row>
    <row r="280" spans="1:9">
      <c r="A280" s="98" t="s">
        <v>1725</v>
      </c>
      <c r="E280" s="98" t="s">
        <v>1726</v>
      </c>
      <c r="G280" s="98" t="s">
        <v>1727</v>
      </c>
      <c r="I280" s="98" t="s">
        <v>1728</v>
      </c>
    </row>
    <row r="281" spans="1:9">
      <c r="A281" s="98" t="s">
        <v>1729</v>
      </c>
      <c r="E281" s="98" t="s">
        <v>1730</v>
      </c>
      <c r="G281" s="98" t="s">
        <v>1731</v>
      </c>
      <c r="I281" s="98" t="s">
        <v>1732</v>
      </c>
    </row>
    <row r="282" spans="1:9">
      <c r="A282" s="98" t="s">
        <v>1733</v>
      </c>
      <c r="E282" s="98" t="s">
        <v>1734</v>
      </c>
      <c r="G282" s="98" t="s">
        <v>1735</v>
      </c>
      <c r="I282" s="98" t="s">
        <v>1736</v>
      </c>
    </row>
    <row r="283" spans="1:9">
      <c r="A283" s="98" t="s">
        <v>1737</v>
      </c>
      <c r="E283" s="98" t="s">
        <v>1738</v>
      </c>
      <c r="G283" s="98" t="s">
        <v>1739</v>
      </c>
      <c r="I283" s="98" t="s">
        <v>1740</v>
      </c>
    </row>
    <row r="284" spans="1:9">
      <c r="A284" s="98" t="s">
        <v>1741</v>
      </c>
      <c r="E284" s="98" t="s">
        <v>1742</v>
      </c>
      <c r="G284" s="98" t="s">
        <v>1743</v>
      </c>
      <c r="I284" s="98" t="s">
        <v>1744</v>
      </c>
    </row>
    <row r="285" spans="1:9">
      <c r="A285" s="98" t="s">
        <v>1745</v>
      </c>
      <c r="E285" s="98" t="s">
        <v>1746</v>
      </c>
      <c r="G285" s="98" t="s">
        <v>1747</v>
      </c>
      <c r="I285" s="98" t="s">
        <v>1748</v>
      </c>
    </row>
    <row r="286" spans="1:9">
      <c r="A286" s="98" t="s">
        <v>1749</v>
      </c>
      <c r="E286" s="98" t="s">
        <v>1750</v>
      </c>
      <c r="G286" s="98" t="s">
        <v>1751</v>
      </c>
      <c r="I286" s="98" t="s">
        <v>1752</v>
      </c>
    </row>
    <row r="287" spans="1:9">
      <c r="A287" s="98" t="s">
        <v>1753</v>
      </c>
      <c r="E287" s="98" t="s">
        <v>1754</v>
      </c>
      <c r="G287" s="98" t="s">
        <v>1755</v>
      </c>
      <c r="I287" s="98" t="s">
        <v>1756</v>
      </c>
    </row>
    <row r="288" spans="1:9">
      <c r="A288" s="98" t="s">
        <v>1757</v>
      </c>
      <c r="E288" s="98" t="s">
        <v>1758</v>
      </c>
      <c r="G288" s="98" t="s">
        <v>1759</v>
      </c>
      <c r="I288" s="98" t="s">
        <v>1760</v>
      </c>
    </row>
    <row r="289" spans="1:9">
      <c r="A289" s="98" t="s">
        <v>1761</v>
      </c>
      <c r="E289" s="98" t="s">
        <v>1762</v>
      </c>
      <c r="G289" s="98" t="s">
        <v>1763</v>
      </c>
      <c r="I289" s="98" t="s">
        <v>1764</v>
      </c>
    </row>
    <row r="290" spans="1:9">
      <c r="A290" s="98" t="s">
        <v>1765</v>
      </c>
      <c r="E290" s="98" t="s">
        <v>1766</v>
      </c>
      <c r="G290" s="98" t="s">
        <v>1767</v>
      </c>
      <c r="I290" s="98" t="s">
        <v>1768</v>
      </c>
    </row>
    <row r="291" spans="1:9">
      <c r="A291" s="98" t="s">
        <v>1769</v>
      </c>
      <c r="E291" s="98" t="s">
        <v>1770</v>
      </c>
      <c r="G291" s="98" t="s">
        <v>1771</v>
      </c>
      <c r="I291" s="98" t="s">
        <v>1772</v>
      </c>
    </row>
    <row r="292" spans="1:9">
      <c r="A292" s="98" t="s">
        <v>1773</v>
      </c>
      <c r="E292" s="98" t="s">
        <v>1774</v>
      </c>
      <c r="G292" s="98" t="s">
        <v>1775</v>
      </c>
      <c r="I292" s="98" t="s">
        <v>1776</v>
      </c>
    </row>
    <row r="293" spans="1:9">
      <c r="A293" s="98" t="s">
        <v>1777</v>
      </c>
      <c r="E293" s="98" t="s">
        <v>1778</v>
      </c>
      <c r="G293" s="98" t="s">
        <v>1779</v>
      </c>
      <c r="I293" s="98" t="s">
        <v>1780</v>
      </c>
    </row>
    <row r="294" spans="1:9">
      <c r="A294" s="98" t="s">
        <v>1781</v>
      </c>
      <c r="E294" s="98" t="s">
        <v>1782</v>
      </c>
      <c r="G294" s="98" t="s">
        <v>1783</v>
      </c>
      <c r="I294" s="98" t="s">
        <v>1784</v>
      </c>
    </row>
    <row r="295" spans="1:9">
      <c r="A295" s="98" t="s">
        <v>1785</v>
      </c>
      <c r="E295" s="98" t="s">
        <v>1786</v>
      </c>
      <c r="G295" s="98" t="s">
        <v>1787</v>
      </c>
      <c r="I295" s="98" t="s">
        <v>1788</v>
      </c>
    </row>
    <row r="296" spans="1:9">
      <c r="A296" s="98" t="s">
        <v>1789</v>
      </c>
      <c r="E296" s="98" t="s">
        <v>1790</v>
      </c>
      <c r="G296" s="98" t="s">
        <v>1791</v>
      </c>
      <c r="I296" s="98" t="s">
        <v>1792</v>
      </c>
    </row>
    <row r="297" spans="1:9">
      <c r="A297" s="98" t="s">
        <v>1793</v>
      </c>
      <c r="E297" s="98" t="s">
        <v>1794</v>
      </c>
      <c r="G297" s="98" t="s">
        <v>1795</v>
      </c>
      <c r="I297" s="98" t="s">
        <v>1796</v>
      </c>
    </row>
    <row r="298" spans="1:9">
      <c r="A298" s="98" t="s">
        <v>1797</v>
      </c>
      <c r="E298" s="98" t="s">
        <v>1798</v>
      </c>
      <c r="G298" s="98" t="s">
        <v>1799</v>
      </c>
      <c r="I298" s="98" t="s">
        <v>1800</v>
      </c>
    </row>
    <row r="299" spans="1:9">
      <c r="A299" s="98" t="s">
        <v>1801</v>
      </c>
      <c r="E299" s="98" t="s">
        <v>1802</v>
      </c>
      <c r="G299" s="98" t="s">
        <v>1803</v>
      </c>
      <c r="I299" s="98" t="s">
        <v>1804</v>
      </c>
    </row>
    <row r="300" spans="1:9">
      <c r="A300" s="98" t="s">
        <v>1805</v>
      </c>
      <c r="E300" s="98" t="s">
        <v>1806</v>
      </c>
      <c r="G300" s="98" t="s">
        <v>1807</v>
      </c>
      <c r="I300" s="98" t="s">
        <v>1808</v>
      </c>
    </row>
    <row r="301" spans="1:9">
      <c r="A301" s="98" t="s">
        <v>1809</v>
      </c>
      <c r="E301" s="98" t="s">
        <v>1810</v>
      </c>
      <c r="G301" s="98" t="s">
        <v>1811</v>
      </c>
      <c r="I301" s="98" t="s">
        <v>1812</v>
      </c>
    </row>
    <row r="302" spans="1:9">
      <c r="A302" s="98" t="s">
        <v>1813</v>
      </c>
      <c r="E302" s="98" t="s">
        <v>1814</v>
      </c>
      <c r="G302" s="98" t="s">
        <v>1815</v>
      </c>
      <c r="I302" s="98" t="s">
        <v>1816</v>
      </c>
    </row>
    <row r="303" spans="1:9">
      <c r="A303" s="98" t="s">
        <v>1817</v>
      </c>
      <c r="E303" s="98" t="s">
        <v>1818</v>
      </c>
      <c r="G303" s="98" t="s">
        <v>1819</v>
      </c>
      <c r="I303" s="98" t="s">
        <v>1820</v>
      </c>
    </row>
    <row r="304" spans="1:9">
      <c r="A304" s="98" t="s">
        <v>1821</v>
      </c>
      <c r="E304" s="98" t="s">
        <v>1822</v>
      </c>
      <c r="G304" s="98" t="s">
        <v>1823</v>
      </c>
      <c r="I304" s="98" t="s">
        <v>1824</v>
      </c>
    </row>
    <row r="305" spans="1:9">
      <c r="A305" s="98" t="s">
        <v>1825</v>
      </c>
      <c r="E305" s="98" t="s">
        <v>1826</v>
      </c>
      <c r="G305" s="98" t="s">
        <v>1827</v>
      </c>
      <c r="I305" s="98" t="s">
        <v>1828</v>
      </c>
    </row>
    <row r="306" spans="1:9">
      <c r="A306" s="98" t="s">
        <v>1829</v>
      </c>
      <c r="E306" s="98" t="s">
        <v>1830</v>
      </c>
      <c r="G306" s="98" t="s">
        <v>1831</v>
      </c>
      <c r="I306" s="98" t="s">
        <v>1832</v>
      </c>
    </row>
    <row r="307" spans="1:9">
      <c r="A307" s="98" t="s">
        <v>1833</v>
      </c>
      <c r="E307" s="98" t="s">
        <v>1834</v>
      </c>
      <c r="G307" s="98" t="s">
        <v>1835</v>
      </c>
      <c r="I307" s="98" t="s">
        <v>1836</v>
      </c>
    </row>
    <row r="308" spans="1:9">
      <c r="A308" s="98" t="s">
        <v>1837</v>
      </c>
      <c r="E308" s="98" t="s">
        <v>1838</v>
      </c>
      <c r="G308" s="98" t="s">
        <v>1839</v>
      </c>
      <c r="I308" s="98" t="s">
        <v>1840</v>
      </c>
    </row>
    <row r="309" spans="1:9">
      <c r="A309" s="98" t="s">
        <v>1841</v>
      </c>
      <c r="E309" s="98" t="s">
        <v>1842</v>
      </c>
      <c r="G309" s="98" t="s">
        <v>1843</v>
      </c>
      <c r="I309" s="98" t="s">
        <v>1844</v>
      </c>
    </row>
    <row r="310" spans="1:9">
      <c r="A310" s="98" t="s">
        <v>1845</v>
      </c>
      <c r="E310" s="98" t="s">
        <v>1846</v>
      </c>
      <c r="G310" s="98" t="s">
        <v>1847</v>
      </c>
      <c r="I310" s="98" t="s">
        <v>1848</v>
      </c>
    </row>
    <row r="311" spans="1:9">
      <c r="A311" s="98" t="s">
        <v>1849</v>
      </c>
      <c r="E311" s="98" t="s">
        <v>1850</v>
      </c>
      <c r="G311" s="98" t="s">
        <v>1851</v>
      </c>
      <c r="I311" s="98" t="s">
        <v>1852</v>
      </c>
    </row>
    <row r="312" spans="1:9">
      <c r="A312" s="98" t="s">
        <v>1853</v>
      </c>
      <c r="E312" s="98" t="s">
        <v>1854</v>
      </c>
      <c r="G312" s="98" t="s">
        <v>1855</v>
      </c>
      <c r="I312" s="98" t="s">
        <v>1856</v>
      </c>
    </row>
    <row r="313" spans="1:9">
      <c r="A313" s="98" t="s">
        <v>1857</v>
      </c>
      <c r="E313" s="98" t="s">
        <v>1858</v>
      </c>
      <c r="G313" s="98" t="s">
        <v>1859</v>
      </c>
      <c r="I313" s="98" t="s">
        <v>1860</v>
      </c>
    </row>
    <row r="314" spans="1:9">
      <c r="A314" s="98" t="s">
        <v>1861</v>
      </c>
      <c r="E314" s="98" t="s">
        <v>1862</v>
      </c>
      <c r="G314" s="98" t="s">
        <v>1863</v>
      </c>
      <c r="I314" s="98" t="s">
        <v>1864</v>
      </c>
    </row>
    <row r="315" spans="1:9">
      <c r="A315" s="98" t="s">
        <v>1865</v>
      </c>
      <c r="E315" s="98" t="s">
        <v>1866</v>
      </c>
      <c r="G315" s="98" t="s">
        <v>1867</v>
      </c>
      <c r="I315" s="98" t="s">
        <v>1868</v>
      </c>
    </row>
    <row r="316" spans="1:9">
      <c r="A316" s="98" t="s">
        <v>1869</v>
      </c>
      <c r="E316" s="98" t="s">
        <v>1870</v>
      </c>
      <c r="G316" s="98" t="s">
        <v>1871</v>
      </c>
      <c r="I316" s="98" t="s">
        <v>1872</v>
      </c>
    </row>
    <row r="317" spans="1:9">
      <c r="A317" s="98" t="s">
        <v>1873</v>
      </c>
      <c r="E317" s="98" t="s">
        <v>1874</v>
      </c>
      <c r="G317" s="98" t="s">
        <v>1875</v>
      </c>
      <c r="I317" s="98" t="s">
        <v>1876</v>
      </c>
    </row>
    <row r="318" spans="1:9">
      <c r="A318" s="98" t="s">
        <v>1877</v>
      </c>
      <c r="E318" s="98" t="s">
        <v>1878</v>
      </c>
      <c r="G318" s="98" t="s">
        <v>1879</v>
      </c>
      <c r="I318" s="98" t="s">
        <v>1880</v>
      </c>
    </row>
    <row r="319" spans="1:9">
      <c r="A319" s="98" t="s">
        <v>1881</v>
      </c>
      <c r="E319" s="98" t="s">
        <v>1882</v>
      </c>
      <c r="G319" s="98" t="s">
        <v>1883</v>
      </c>
      <c r="I319" s="98" t="s">
        <v>1884</v>
      </c>
    </row>
    <row r="320" spans="1:9">
      <c r="A320" s="98" t="s">
        <v>1885</v>
      </c>
      <c r="E320" s="98" t="s">
        <v>1886</v>
      </c>
      <c r="G320" s="98" t="s">
        <v>1887</v>
      </c>
      <c r="I320" s="98" t="s">
        <v>1888</v>
      </c>
    </row>
    <row r="321" spans="1:9">
      <c r="A321" s="98" t="s">
        <v>1889</v>
      </c>
      <c r="E321" s="98" t="s">
        <v>1890</v>
      </c>
      <c r="G321" s="98" t="s">
        <v>1891</v>
      </c>
      <c r="I321" s="98" t="s">
        <v>1892</v>
      </c>
    </row>
    <row r="322" spans="1:9">
      <c r="A322" s="98" t="s">
        <v>1893</v>
      </c>
      <c r="E322" s="98" t="s">
        <v>1894</v>
      </c>
      <c r="G322" s="98" t="s">
        <v>1895</v>
      </c>
      <c r="I322" s="98" t="s">
        <v>1896</v>
      </c>
    </row>
    <row r="323" spans="1:9">
      <c r="A323" s="98" t="s">
        <v>1897</v>
      </c>
      <c r="E323" s="98" t="s">
        <v>1898</v>
      </c>
      <c r="G323" s="98" t="s">
        <v>1899</v>
      </c>
      <c r="I323" s="98" t="s">
        <v>1900</v>
      </c>
    </row>
    <row r="324" spans="1:9">
      <c r="A324" s="98" t="s">
        <v>1901</v>
      </c>
      <c r="E324" s="98" t="s">
        <v>1902</v>
      </c>
      <c r="G324" s="98" t="s">
        <v>1903</v>
      </c>
      <c r="I324" s="98" t="s">
        <v>1904</v>
      </c>
    </row>
    <row r="325" spans="1:9">
      <c r="A325" s="98" t="s">
        <v>1905</v>
      </c>
      <c r="E325" s="98" t="s">
        <v>1906</v>
      </c>
      <c r="G325" s="98" t="s">
        <v>1907</v>
      </c>
      <c r="I325" s="98" t="s">
        <v>1908</v>
      </c>
    </row>
    <row r="326" spans="1:9">
      <c r="A326" s="98" t="s">
        <v>1909</v>
      </c>
      <c r="E326" s="98" t="s">
        <v>1910</v>
      </c>
      <c r="G326" s="98" t="s">
        <v>1911</v>
      </c>
      <c r="I326" s="98" t="s">
        <v>1912</v>
      </c>
    </row>
    <row r="327" spans="1:9">
      <c r="A327" s="98" t="s">
        <v>1913</v>
      </c>
      <c r="E327" s="98" t="s">
        <v>1914</v>
      </c>
      <c r="G327" s="98" t="s">
        <v>1915</v>
      </c>
      <c r="I327" s="98" t="s">
        <v>1916</v>
      </c>
    </row>
    <row r="328" spans="1:9">
      <c r="A328" s="98" t="s">
        <v>1917</v>
      </c>
      <c r="E328" s="98" t="s">
        <v>1918</v>
      </c>
      <c r="G328" s="98" t="s">
        <v>1919</v>
      </c>
      <c r="I328" s="98" t="s">
        <v>1920</v>
      </c>
    </row>
    <row r="329" spans="1:9">
      <c r="A329" s="98" t="s">
        <v>1921</v>
      </c>
      <c r="E329" s="98" t="s">
        <v>1922</v>
      </c>
      <c r="G329" s="98" t="s">
        <v>1923</v>
      </c>
      <c r="I329" s="98" t="s">
        <v>1924</v>
      </c>
    </row>
    <row r="330" spans="1:9">
      <c r="A330" s="98" t="s">
        <v>1925</v>
      </c>
      <c r="E330" s="98" t="s">
        <v>1926</v>
      </c>
      <c r="G330" s="98" t="s">
        <v>1927</v>
      </c>
      <c r="I330" s="98" t="s">
        <v>1928</v>
      </c>
    </row>
    <row r="331" spans="1:9">
      <c r="A331" s="98" t="s">
        <v>1929</v>
      </c>
      <c r="E331" s="98" t="s">
        <v>1930</v>
      </c>
      <c r="G331" s="98" t="s">
        <v>1931</v>
      </c>
      <c r="I331" s="98" t="s">
        <v>1932</v>
      </c>
    </row>
    <row r="332" spans="1:9">
      <c r="A332" s="98" t="s">
        <v>1933</v>
      </c>
      <c r="E332" s="98" t="s">
        <v>1934</v>
      </c>
      <c r="G332" s="98" t="s">
        <v>1935</v>
      </c>
      <c r="I332" s="98" t="s">
        <v>1936</v>
      </c>
    </row>
    <row r="333" spans="1:9">
      <c r="A333" s="98" t="s">
        <v>1937</v>
      </c>
      <c r="E333" s="98" t="s">
        <v>1938</v>
      </c>
      <c r="G333" s="98" t="s">
        <v>1939</v>
      </c>
      <c r="I333" s="98" t="s">
        <v>1940</v>
      </c>
    </row>
    <row r="334" spans="1:9">
      <c r="A334" s="98" t="s">
        <v>1941</v>
      </c>
      <c r="E334" s="98" t="s">
        <v>1942</v>
      </c>
      <c r="G334" s="98" t="s">
        <v>1943</v>
      </c>
      <c r="I334" s="98" t="s">
        <v>1944</v>
      </c>
    </row>
    <row r="335" spans="1:9">
      <c r="A335" s="98" t="s">
        <v>1945</v>
      </c>
      <c r="E335" s="98" t="s">
        <v>1946</v>
      </c>
      <c r="G335" s="98" t="s">
        <v>1947</v>
      </c>
      <c r="I335" s="98" t="s">
        <v>1948</v>
      </c>
    </row>
    <row r="336" spans="1:9">
      <c r="A336" s="98" t="s">
        <v>1949</v>
      </c>
      <c r="E336" s="98" t="s">
        <v>1950</v>
      </c>
      <c r="G336" s="98" t="s">
        <v>1951</v>
      </c>
      <c r="I336" s="98" t="s">
        <v>1952</v>
      </c>
    </row>
    <row r="337" spans="1:9">
      <c r="A337" s="98" t="s">
        <v>1953</v>
      </c>
      <c r="E337" s="98" t="s">
        <v>1954</v>
      </c>
      <c r="G337" s="98" t="s">
        <v>1955</v>
      </c>
      <c r="I337" s="98" t="s">
        <v>1956</v>
      </c>
    </row>
    <row r="338" spans="1:9">
      <c r="A338" s="98" t="s">
        <v>1957</v>
      </c>
      <c r="E338" s="98" t="s">
        <v>1958</v>
      </c>
      <c r="G338" s="98" t="s">
        <v>1959</v>
      </c>
      <c r="I338" s="98" t="s">
        <v>1960</v>
      </c>
    </row>
    <row r="339" spans="1:9">
      <c r="A339" s="98" t="s">
        <v>1961</v>
      </c>
      <c r="E339" s="98" t="s">
        <v>1962</v>
      </c>
      <c r="G339" s="98" t="s">
        <v>1963</v>
      </c>
      <c r="I339" s="98" t="s">
        <v>1964</v>
      </c>
    </row>
    <row r="340" spans="1:9">
      <c r="A340" s="98" t="s">
        <v>1965</v>
      </c>
      <c r="E340" s="98" t="s">
        <v>1966</v>
      </c>
      <c r="G340" s="98" t="s">
        <v>1967</v>
      </c>
      <c r="I340" s="98" t="s">
        <v>1968</v>
      </c>
    </row>
    <row r="341" spans="1:9">
      <c r="A341" s="98" t="s">
        <v>1969</v>
      </c>
      <c r="E341" s="98" t="s">
        <v>1970</v>
      </c>
      <c r="G341" s="98" t="s">
        <v>1971</v>
      </c>
      <c r="I341" s="98" t="s">
        <v>1972</v>
      </c>
    </row>
    <row r="342" spans="1:9">
      <c r="A342" s="98" t="s">
        <v>1973</v>
      </c>
      <c r="E342" s="98" t="s">
        <v>1974</v>
      </c>
      <c r="G342" s="98" t="s">
        <v>1975</v>
      </c>
      <c r="I342" s="98" t="s">
        <v>1976</v>
      </c>
    </row>
    <row r="343" spans="1:9">
      <c r="A343" s="98" t="s">
        <v>1977</v>
      </c>
      <c r="E343" s="98" t="s">
        <v>1978</v>
      </c>
      <c r="G343" s="98" t="s">
        <v>1979</v>
      </c>
      <c r="I343" s="98" t="s">
        <v>1980</v>
      </c>
    </row>
    <row r="344" spans="1:9">
      <c r="A344" s="98" t="s">
        <v>1981</v>
      </c>
      <c r="E344" s="98" t="s">
        <v>1982</v>
      </c>
      <c r="G344" s="98" t="s">
        <v>1983</v>
      </c>
      <c r="I344" s="98" t="s">
        <v>1984</v>
      </c>
    </row>
    <row r="345" spans="1:9">
      <c r="A345" s="98" t="s">
        <v>1985</v>
      </c>
      <c r="E345" s="98" t="s">
        <v>1986</v>
      </c>
      <c r="G345" s="98" t="s">
        <v>1987</v>
      </c>
      <c r="I345" s="98" t="s">
        <v>1988</v>
      </c>
    </row>
    <row r="346" spans="1:9">
      <c r="A346" s="98" t="s">
        <v>1989</v>
      </c>
      <c r="E346" s="98" t="s">
        <v>1990</v>
      </c>
      <c r="G346" s="98" t="s">
        <v>1991</v>
      </c>
      <c r="I346" s="98" t="s">
        <v>1992</v>
      </c>
    </row>
    <row r="347" spans="1:9">
      <c r="A347" s="98" t="s">
        <v>1993</v>
      </c>
      <c r="E347" s="98" t="s">
        <v>1994</v>
      </c>
      <c r="G347" s="98" t="s">
        <v>1995</v>
      </c>
      <c r="I347" s="98" t="s">
        <v>1996</v>
      </c>
    </row>
    <row r="348" spans="1:9">
      <c r="A348" s="98" t="s">
        <v>1997</v>
      </c>
      <c r="E348" s="98" t="s">
        <v>1998</v>
      </c>
      <c r="G348" s="98" t="s">
        <v>1999</v>
      </c>
      <c r="I348" s="98" t="s">
        <v>2000</v>
      </c>
    </row>
    <row r="349" spans="1:9">
      <c r="A349" s="98" t="s">
        <v>2001</v>
      </c>
      <c r="E349" s="98" t="s">
        <v>2002</v>
      </c>
      <c r="G349" s="98" t="s">
        <v>2003</v>
      </c>
      <c r="I349" s="98" t="s">
        <v>2004</v>
      </c>
    </row>
    <row r="350" spans="1:9">
      <c r="A350" s="98" t="s">
        <v>2005</v>
      </c>
      <c r="E350" s="98" t="s">
        <v>2006</v>
      </c>
      <c r="G350" s="98" t="s">
        <v>2007</v>
      </c>
      <c r="I350" s="98" t="s">
        <v>2008</v>
      </c>
    </row>
    <row r="351" spans="1:9">
      <c r="A351" s="98" t="s">
        <v>2009</v>
      </c>
      <c r="E351" s="98" t="s">
        <v>2010</v>
      </c>
      <c r="G351" s="98" t="s">
        <v>2011</v>
      </c>
      <c r="I351" s="98" t="s">
        <v>2012</v>
      </c>
    </row>
    <row r="352" spans="1:9">
      <c r="A352" s="98" t="s">
        <v>2013</v>
      </c>
      <c r="E352" s="98" t="s">
        <v>2014</v>
      </c>
      <c r="G352" s="98" t="s">
        <v>2015</v>
      </c>
      <c r="I352" s="98" t="s">
        <v>2016</v>
      </c>
    </row>
    <row r="353" spans="1:9">
      <c r="A353" s="98" t="s">
        <v>2017</v>
      </c>
      <c r="E353" s="98" t="s">
        <v>2018</v>
      </c>
      <c r="G353" s="98" t="s">
        <v>2019</v>
      </c>
      <c r="I353" s="98" t="s">
        <v>2020</v>
      </c>
    </row>
    <row r="354" spans="1:9">
      <c r="A354" s="98" t="s">
        <v>2021</v>
      </c>
      <c r="E354" s="98" t="s">
        <v>2022</v>
      </c>
      <c r="G354" s="98" t="s">
        <v>2023</v>
      </c>
      <c r="I354" s="98" t="s">
        <v>2024</v>
      </c>
    </row>
    <row r="355" spans="1:9">
      <c r="A355" s="98" t="s">
        <v>2025</v>
      </c>
      <c r="E355" s="98" t="s">
        <v>2026</v>
      </c>
      <c r="G355" s="98" t="s">
        <v>2027</v>
      </c>
      <c r="I355" s="98" t="s">
        <v>2028</v>
      </c>
    </row>
    <row r="356" spans="1:9">
      <c r="A356" s="98" t="s">
        <v>2029</v>
      </c>
      <c r="E356" s="98" t="s">
        <v>2030</v>
      </c>
      <c r="G356" s="98" t="s">
        <v>2031</v>
      </c>
      <c r="I356" s="98" t="s">
        <v>2032</v>
      </c>
    </row>
    <row r="357" spans="1:9">
      <c r="A357" s="98" t="s">
        <v>2033</v>
      </c>
      <c r="E357" s="98" t="s">
        <v>2034</v>
      </c>
      <c r="G357" s="98" t="s">
        <v>2035</v>
      </c>
      <c r="I357" s="98" t="s">
        <v>2036</v>
      </c>
    </row>
    <row r="358" spans="1:9">
      <c r="A358" s="98" t="s">
        <v>2037</v>
      </c>
      <c r="E358" s="98" t="s">
        <v>2038</v>
      </c>
      <c r="G358" s="98" t="s">
        <v>2039</v>
      </c>
      <c r="I358" s="98" t="s">
        <v>2040</v>
      </c>
    </row>
    <row r="359" spans="1:9">
      <c r="A359" s="98" t="s">
        <v>2041</v>
      </c>
      <c r="E359" s="98" t="s">
        <v>2042</v>
      </c>
      <c r="G359" s="98" t="s">
        <v>2043</v>
      </c>
      <c r="I359" s="98" t="s">
        <v>2044</v>
      </c>
    </row>
    <row r="360" spans="1:9">
      <c r="A360" s="98" t="s">
        <v>2045</v>
      </c>
      <c r="E360" s="98" t="s">
        <v>2046</v>
      </c>
      <c r="G360" s="98" t="s">
        <v>2047</v>
      </c>
      <c r="I360" s="98" t="s">
        <v>2048</v>
      </c>
    </row>
    <row r="361" spans="1:9">
      <c r="A361" s="98" t="s">
        <v>2049</v>
      </c>
      <c r="E361" s="98" t="s">
        <v>2050</v>
      </c>
      <c r="G361" s="98" t="s">
        <v>2051</v>
      </c>
      <c r="I361" s="98" t="s">
        <v>2052</v>
      </c>
    </row>
    <row r="362" spans="1:9">
      <c r="A362" s="98" t="s">
        <v>2053</v>
      </c>
      <c r="E362" s="98" t="s">
        <v>2054</v>
      </c>
      <c r="G362" s="98" t="s">
        <v>2055</v>
      </c>
      <c r="I362" s="98" t="s">
        <v>2056</v>
      </c>
    </row>
    <row r="363" spans="1:9">
      <c r="A363" s="98" t="s">
        <v>2057</v>
      </c>
      <c r="E363" s="98" t="s">
        <v>2058</v>
      </c>
      <c r="G363" s="98" t="s">
        <v>2059</v>
      </c>
      <c r="I363" s="98" t="s">
        <v>2060</v>
      </c>
    </row>
    <row r="364" spans="1:9">
      <c r="A364" s="98" t="s">
        <v>2061</v>
      </c>
      <c r="E364" s="98" t="s">
        <v>2062</v>
      </c>
      <c r="G364" s="98" t="s">
        <v>2063</v>
      </c>
      <c r="I364" s="98" t="s">
        <v>2064</v>
      </c>
    </row>
    <row r="365" spans="1:9">
      <c r="A365" s="98" t="s">
        <v>2065</v>
      </c>
      <c r="E365" s="98" t="s">
        <v>2066</v>
      </c>
      <c r="G365" s="98" t="s">
        <v>2067</v>
      </c>
      <c r="I365" s="98" t="s">
        <v>2068</v>
      </c>
    </row>
    <row r="366" spans="1:9">
      <c r="A366" s="98" t="s">
        <v>2069</v>
      </c>
      <c r="E366" s="98" t="s">
        <v>2070</v>
      </c>
      <c r="G366" s="98" t="s">
        <v>2071</v>
      </c>
      <c r="I366" s="98" t="s">
        <v>2072</v>
      </c>
    </row>
    <row r="367" spans="1:9">
      <c r="A367" s="98" t="s">
        <v>2073</v>
      </c>
      <c r="E367" s="98" t="s">
        <v>2074</v>
      </c>
      <c r="G367" s="98" t="s">
        <v>2075</v>
      </c>
      <c r="I367" s="98" t="s">
        <v>2076</v>
      </c>
    </row>
    <row r="368" spans="1:9">
      <c r="A368" s="98" t="s">
        <v>2077</v>
      </c>
      <c r="E368" s="98" t="s">
        <v>2078</v>
      </c>
      <c r="G368" s="98" t="s">
        <v>2079</v>
      </c>
      <c r="I368" s="98" t="s">
        <v>2080</v>
      </c>
    </row>
    <row r="369" spans="1:9">
      <c r="A369" s="98" t="s">
        <v>2081</v>
      </c>
      <c r="E369" s="98" t="s">
        <v>2082</v>
      </c>
      <c r="G369" s="98" t="s">
        <v>2083</v>
      </c>
      <c r="I369" s="98" t="s">
        <v>2084</v>
      </c>
    </row>
    <row r="370" spans="1:9">
      <c r="A370" s="98" t="s">
        <v>2085</v>
      </c>
      <c r="E370" s="98" t="s">
        <v>2086</v>
      </c>
      <c r="G370" s="98" t="s">
        <v>2087</v>
      </c>
      <c r="I370" s="98" t="s">
        <v>2088</v>
      </c>
    </row>
    <row r="371" spans="1:9">
      <c r="A371" s="98" t="s">
        <v>2089</v>
      </c>
      <c r="E371" s="98" t="s">
        <v>2090</v>
      </c>
      <c r="G371" s="98" t="s">
        <v>2091</v>
      </c>
      <c r="I371" s="98" t="s">
        <v>2092</v>
      </c>
    </row>
    <row r="372" spans="1:9">
      <c r="A372" s="98" t="s">
        <v>2093</v>
      </c>
      <c r="E372" s="98" t="s">
        <v>2094</v>
      </c>
      <c r="G372" s="98" t="s">
        <v>2095</v>
      </c>
      <c r="I372" s="98" t="s">
        <v>2096</v>
      </c>
    </row>
    <row r="373" spans="1:9">
      <c r="A373" s="98" t="s">
        <v>2097</v>
      </c>
      <c r="E373" s="98" t="s">
        <v>2098</v>
      </c>
      <c r="G373" s="98" t="s">
        <v>2099</v>
      </c>
      <c r="I373" s="98" t="s">
        <v>2100</v>
      </c>
    </row>
    <row r="374" spans="1:9">
      <c r="A374" s="98" t="s">
        <v>2101</v>
      </c>
      <c r="E374" s="98" t="s">
        <v>2102</v>
      </c>
      <c r="G374" s="98" t="s">
        <v>2103</v>
      </c>
      <c r="I374" s="98" t="s">
        <v>2104</v>
      </c>
    </row>
    <row r="375" spans="1:9">
      <c r="A375" s="98" t="s">
        <v>2105</v>
      </c>
      <c r="E375" s="98" t="s">
        <v>2106</v>
      </c>
      <c r="G375" s="98" t="s">
        <v>2107</v>
      </c>
      <c r="I375" s="98" t="s">
        <v>2108</v>
      </c>
    </row>
    <row r="376" spans="1:9">
      <c r="A376" s="98" t="s">
        <v>2109</v>
      </c>
      <c r="E376" s="98" t="s">
        <v>2110</v>
      </c>
      <c r="G376" s="98" t="s">
        <v>2111</v>
      </c>
      <c r="I376" s="98" t="s">
        <v>2112</v>
      </c>
    </row>
    <row r="377" spans="1:9">
      <c r="A377" s="98" t="s">
        <v>2113</v>
      </c>
      <c r="E377" s="98" t="s">
        <v>2114</v>
      </c>
      <c r="G377" s="98" t="s">
        <v>2115</v>
      </c>
      <c r="I377" s="98" t="s">
        <v>2116</v>
      </c>
    </row>
    <row r="378" spans="1:9">
      <c r="A378" s="98" t="s">
        <v>2117</v>
      </c>
      <c r="E378" s="98" t="s">
        <v>2118</v>
      </c>
      <c r="G378" s="98" t="s">
        <v>2119</v>
      </c>
      <c r="I378" s="98" t="s">
        <v>2120</v>
      </c>
    </row>
    <row r="379" spans="1:9">
      <c r="A379" s="98" t="s">
        <v>2121</v>
      </c>
      <c r="E379" s="98" t="s">
        <v>2122</v>
      </c>
      <c r="G379" s="98" t="s">
        <v>2123</v>
      </c>
      <c r="I379" s="98" t="s">
        <v>2124</v>
      </c>
    </row>
    <row r="380" spans="1:9">
      <c r="A380" s="98" t="s">
        <v>2125</v>
      </c>
      <c r="E380" s="98" t="s">
        <v>2126</v>
      </c>
      <c r="G380" s="98" t="s">
        <v>2127</v>
      </c>
      <c r="I380" s="98" t="s">
        <v>2128</v>
      </c>
    </row>
    <row r="381" spans="1:9">
      <c r="A381" s="98" t="s">
        <v>2129</v>
      </c>
      <c r="E381" s="98" t="s">
        <v>2130</v>
      </c>
      <c r="G381" s="98" t="s">
        <v>2131</v>
      </c>
      <c r="I381" s="98" t="s">
        <v>2132</v>
      </c>
    </row>
    <row r="382" spans="1:9">
      <c r="A382" s="98" t="s">
        <v>2133</v>
      </c>
      <c r="E382" s="98" t="s">
        <v>2134</v>
      </c>
      <c r="G382" s="98" t="s">
        <v>2135</v>
      </c>
      <c r="I382" s="98" t="s">
        <v>2136</v>
      </c>
    </row>
    <row r="383" spans="1:9">
      <c r="A383" s="98" t="s">
        <v>2137</v>
      </c>
      <c r="E383" s="98" t="s">
        <v>2138</v>
      </c>
      <c r="G383" s="98" t="s">
        <v>2139</v>
      </c>
      <c r="I383" s="98" t="s">
        <v>2140</v>
      </c>
    </row>
    <row r="384" spans="1:9">
      <c r="A384" s="98" t="s">
        <v>2141</v>
      </c>
      <c r="E384" s="98" t="s">
        <v>2142</v>
      </c>
      <c r="G384" s="98" t="s">
        <v>2143</v>
      </c>
      <c r="I384" s="98" t="s">
        <v>2144</v>
      </c>
    </row>
    <row r="385" spans="1:9">
      <c r="A385" s="98" t="s">
        <v>2145</v>
      </c>
      <c r="E385" s="98" t="s">
        <v>2146</v>
      </c>
      <c r="G385" s="98" t="s">
        <v>2147</v>
      </c>
      <c r="I385" s="98" t="s">
        <v>2148</v>
      </c>
    </row>
    <row r="386" spans="1:9">
      <c r="A386" s="98" t="s">
        <v>2149</v>
      </c>
      <c r="E386" s="98" t="s">
        <v>2150</v>
      </c>
      <c r="G386" s="98" t="s">
        <v>2151</v>
      </c>
      <c r="I386" s="98" t="s">
        <v>2152</v>
      </c>
    </row>
    <row r="387" spans="1:9">
      <c r="A387" s="98" t="s">
        <v>2153</v>
      </c>
      <c r="E387" s="98" t="s">
        <v>2154</v>
      </c>
      <c r="G387" s="98" t="s">
        <v>2155</v>
      </c>
      <c r="I387" s="98" t="s">
        <v>2156</v>
      </c>
    </row>
    <row r="388" spans="1:9">
      <c r="A388" s="98" t="s">
        <v>2157</v>
      </c>
      <c r="E388" s="98" t="s">
        <v>2158</v>
      </c>
      <c r="G388" s="98" t="s">
        <v>2159</v>
      </c>
      <c r="I388" s="98" t="s">
        <v>2160</v>
      </c>
    </row>
    <row r="389" spans="1:9">
      <c r="A389" s="98" t="s">
        <v>2161</v>
      </c>
      <c r="E389" s="98" t="s">
        <v>2162</v>
      </c>
      <c r="G389" s="98" t="s">
        <v>2163</v>
      </c>
      <c r="I389" s="98" t="s">
        <v>2164</v>
      </c>
    </row>
    <row r="390" spans="1:9">
      <c r="A390" s="98" t="s">
        <v>2165</v>
      </c>
      <c r="E390" s="98" t="s">
        <v>2166</v>
      </c>
      <c r="G390" s="98" t="s">
        <v>2167</v>
      </c>
      <c r="I390" s="98" t="s">
        <v>2168</v>
      </c>
    </row>
    <row r="391" spans="1:9">
      <c r="A391" s="98" t="s">
        <v>2169</v>
      </c>
      <c r="E391" s="98" t="s">
        <v>2170</v>
      </c>
      <c r="G391" s="98" t="s">
        <v>2171</v>
      </c>
      <c r="I391" s="98" t="s">
        <v>2172</v>
      </c>
    </row>
    <row r="392" spans="1:9">
      <c r="A392" s="98" t="s">
        <v>2173</v>
      </c>
      <c r="E392" s="98" t="s">
        <v>2174</v>
      </c>
      <c r="G392" s="98" t="s">
        <v>2175</v>
      </c>
      <c r="I392" s="98" t="s">
        <v>2176</v>
      </c>
    </row>
    <row r="393" spans="1:9">
      <c r="A393" s="98" t="s">
        <v>2177</v>
      </c>
      <c r="E393" s="98" t="s">
        <v>2178</v>
      </c>
      <c r="G393" s="98" t="s">
        <v>2179</v>
      </c>
      <c r="I393" s="98" t="s">
        <v>2180</v>
      </c>
    </row>
    <row r="394" spans="1:9">
      <c r="A394" s="98" t="s">
        <v>2181</v>
      </c>
      <c r="E394" s="98" t="s">
        <v>2182</v>
      </c>
      <c r="G394" s="98" t="s">
        <v>2183</v>
      </c>
      <c r="I394" s="98" t="s">
        <v>2184</v>
      </c>
    </row>
    <row r="395" spans="1:9">
      <c r="A395" s="98" t="s">
        <v>2185</v>
      </c>
      <c r="E395" s="98" t="s">
        <v>2186</v>
      </c>
      <c r="G395" s="98" t="s">
        <v>2187</v>
      </c>
      <c r="I395" s="98" t="s">
        <v>2188</v>
      </c>
    </row>
    <row r="396" spans="1:9">
      <c r="A396" s="98" t="s">
        <v>2189</v>
      </c>
      <c r="E396" s="98" t="s">
        <v>2190</v>
      </c>
      <c r="G396" s="98" t="s">
        <v>2191</v>
      </c>
      <c r="I396" s="98" t="s">
        <v>2192</v>
      </c>
    </row>
    <row r="397" spans="1:9">
      <c r="A397" s="98" t="s">
        <v>2193</v>
      </c>
      <c r="E397" s="98" t="s">
        <v>2194</v>
      </c>
      <c r="G397" s="98" t="s">
        <v>2195</v>
      </c>
      <c r="I397" s="98" t="s">
        <v>2196</v>
      </c>
    </row>
    <row r="398" spans="1:9">
      <c r="A398" s="98" t="s">
        <v>2197</v>
      </c>
      <c r="E398" s="98" t="s">
        <v>2198</v>
      </c>
      <c r="G398" s="98" t="s">
        <v>2199</v>
      </c>
      <c r="I398" s="98" t="s">
        <v>2200</v>
      </c>
    </row>
    <row r="399" spans="1:9">
      <c r="A399" s="98" t="s">
        <v>2201</v>
      </c>
      <c r="E399" s="98" t="s">
        <v>2202</v>
      </c>
      <c r="G399" s="98" t="s">
        <v>2203</v>
      </c>
      <c r="I399" s="98" t="s">
        <v>2204</v>
      </c>
    </row>
    <row r="400" spans="1:9">
      <c r="A400" s="98" t="s">
        <v>2205</v>
      </c>
      <c r="E400" s="98" t="s">
        <v>2206</v>
      </c>
      <c r="G400" s="98" t="s">
        <v>2207</v>
      </c>
      <c r="I400" s="98" t="s">
        <v>2208</v>
      </c>
    </row>
    <row r="401" spans="1:9">
      <c r="A401" s="98" t="s">
        <v>2209</v>
      </c>
      <c r="E401" s="98" t="s">
        <v>2210</v>
      </c>
      <c r="G401" s="98" t="s">
        <v>2211</v>
      </c>
      <c r="I401" s="98" t="s">
        <v>2212</v>
      </c>
    </row>
    <row r="402" spans="1:9">
      <c r="A402" s="98" t="s">
        <v>2213</v>
      </c>
      <c r="E402" s="98" t="s">
        <v>2214</v>
      </c>
      <c r="G402" s="98" t="s">
        <v>2215</v>
      </c>
      <c r="I402" s="98" t="s">
        <v>2216</v>
      </c>
    </row>
    <row r="403" spans="1:9">
      <c r="A403" s="98" t="s">
        <v>2217</v>
      </c>
      <c r="E403" s="98" t="s">
        <v>2218</v>
      </c>
      <c r="G403" s="98" t="s">
        <v>2219</v>
      </c>
      <c r="I403" s="98" t="s">
        <v>2220</v>
      </c>
    </row>
    <row r="404" spans="1:9">
      <c r="A404" s="98" t="s">
        <v>2221</v>
      </c>
      <c r="E404" s="98" t="s">
        <v>2222</v>
      </c>
      <c r="G404" s="98" t="s">
        <v>2223</v>
      </c>
      <c r="I404" s="98" t="s">
        <v>2224</v>
      </c>
    </row>
    <row r="405" spans="1:9">
      <c r="A405" s="98" t="s">
        <v>2225</v>
      </c>
      <c r="E405" s="98" t="s">
        <v>2226</v>
      </c>
      <c r="G405" s="98" t="s">
        <v>2227</v>
      </c>
      <c r="I405" s="98" t="s">
        <v>2228</v>
      </c>
    </row>
    <row r="406" spans="1:9">
      <c r="A406" s="98" t="s">
        <v>2229</v>
      </c>
      <c r="E406" s="98" t="s">
        <v>2230</v>
      </c>
      <c r="G406" s="98" t="s">
        <v>2231</v>
      </c>
      <c r="I406" s="98" t="s">
        <v>2232</v>
      </c>
    </row>
    <row r="407" spans="1:9">
      <c r="A407" s="98" t="s">
        <v>2233</v>
      </c>
      <c r="E407" s="98" t="s">
        <v>2234</v>
      </c>
      <c r="G407" s="98" t="s">
        <v>2235</v>
      </c>
      <c r="I407" s="98" t="s">
        <v>2236</v>
      </c>
    </row>
    <row r="408" spans="1:9">
      <c r="A408" s="98" t="s">
        <v>2237</v>
      </c>
      <c r="E408" s="98" t="s">
        <v>2238</v>
      </c>
      <c r="G408" s="98" t="s">
        <v>2239</v>
      </c>
      <c r="I408" s="98" t="s">
        <v>2240</v>
      </c>
    </row>
    <row r="409" spans="1:9">
      <c r="A409" s="98" t="s">
        <v>2241</v>
      </c>
      <c r="E409" s="98" t="s">
        <v>2242</v>
      </c>
      <c r="G409" s="98" t="s">
        <v>2243</v>
      </c>
      <c r="I409" s="98" t="s">
        <v>2244</v>
      </c>
    </row>
    <row r="410" spans="1:9">
      <c r="A410" s="98" t="s">
        <v>2245</v>
      </c>
      <c r="E410" s="98" t="s">
        <v>2246</v>
      </c>
      <c r="G410" s="98" t="s">
        <v>2247</v>
      </c>
      <c r="I410" s="98" t="s">
        <v>2248</v>
      </c>
    </row>
    <row r="411" spans="1:9">
      <c r="A411" s="98" t="s">
        <v>2249</v>
      </c>
      <c r="E411" s="98" t="s">
        <v>2250</v>
      </c>
      <c r="G411" s="98" t="s">
        <v>2251</v>
      </c>
      <c r="I411" s="98" t="s">
        <v>2252</v>
      </c>
    </row>
    <row r="412" spans="1:9">
      <c r="A412" s="98" t="s">
        <v>2253</v>
      </c>
      <c r="E412" s="98" t="s">
        <v>2254</v>
      </c>
      <c r="G412" s="98" t="s">
        <v>2255</v>
      </c>
      <c r="I412" s="98" t="s">
        <v>2256</v>
      </c>
    </row>
    <row r="413" spans="1:9">
      <c r="A413" s="98" t="s">
        <v>2257</v>
      </c>
      <c r="E413" s="98" t="s">
        <v>2258</v>
      </c>
      <c r="G413" s="98" t="s">
        <v>2259</v>
      </c>
      <c r="I413" s="98" t="s">
        <v>2260</v>
      </c>
    </row>
    <row r="414" spans="1:9">
      <c r="A414" s="98" t="s">
        <v>2261</v>
      </c>
      <c r="E414" s="98" t="s">
        <v>2262</v>
      </c>
      <c r="G414" s="98" t="s">
        <v>2263</v>
      </c>
      <c r="I414" s="98" t="s">
        <v>2264</v>
      </c>
    </row>
    <row r="415" spans="1:9">
      <c r="A415" s="98" t="s">
        <v>2265</v>
      </c>
      <c r="E415" s="98" t="s">
        <v>2266</v>
      </c>
      <c r="G415" s="98" t="s">
        <v>2267</v>
      </c>
      <c r="I415" s="98" t="s">
        <v>2268</v>
      </c>
    </row>
    <row r="416" spans="1:9">
      <c r="A416" s="98" t="s">
        <v>2269</v>
      </c>
      <c r="E416" s="98" t="s">
        <v>2270</v>
      </c>
      <c r="G416" s="98" t="s">
        <v>2271</v>
      </c>
      <c r="I416" s="98" t="s">
        <v>2272</v>
      </c>
    </row>
    <row r="417" spans="1:9">
      <c r="A417" s="98" t="s">
        <v>2273</v>
      </c>
      <c r="E417" s="98" t="s">
        <v>2274</v>
      </c>
      <c r="G417" s="98" t="s">
        <v>2275</v>
      </c>
      <c r="I417" s="98" t="s">
        <v>2276</v>
      </c>
    </row>
    <row r="418" spans="1:9">
      <c r="A418" s="98" t="s">
        <v>2277</v>
      </c>
      <c r="E418" s="98" t="s">
        <v>2278</v>
      </c>
      <c r="G418" s="98" t="s">
        <v>2279</v>
      </c>
      <c r="I418" s="98" t="s">
        <v>2280</v>
      </c>
    </row>
    <row r="419" spans="1:9">
      <c r="A419" s="98" t="s">
        <v>2281</v>
      </c>
      <c r="E419" s="98" t="s">
        <v>2282</v>
      </c>
      <c r="G419" s="98" t="s">
        <v>2283</v>
      </c>
      <c r="I419" s="98" t="s">
        <v>2284</v>
      </c>
    </row>
    <row r="420" spans="1:9">
      <c r="A420" s="98" t="s">
        <v>2285</v>
      </c>
      <c r="E420" s="98" t="s">
        <v>2286</v>
      </c>
      <c r="G420" s="98" t="s">
        <v>2287</v>
      </c>
      <c r="I420" s="98" t="s">
        <v>2288</v>
      </c>
    </row>
    <row r="421" spans="1:9">
      <c r="A421" s="98" t="s">
        <v>2289</v>
      </c>
      <c r="E421" s="98" t="s">
        <v>2290</v>
      </c>
      <c r="G421" s="98" t="s">
        <v>2291</v>
      </c>
      <c r="I421" s="98" t="s">
        <v>2292</v>
      </c>
    </row>
    <row r="422" spans="1:9">
      <c r="A422" s="98" t="s">
        <v>2293</v>
      </c>
      <c r="E422" s="98" t="s">
        <v>2294</v>
      </c>
      <c r="G422" s="98" t="s">
        <v>2295</v>
      </c>
      <c r="I422" s="98" t="s">
        <v>2296</v>
      </c>
    </row>
    <row r="423" spans="1:9">
      <c r="A423" s="98" t="s">
        <v>2297</v>
      </c>
      <c r="E423" s="98" t="s">
        <v>2298</v>
      </c>
      <c r="G423" s="98" t="s">
        <v>2299</v>
      </c>
      <c r="I423" s="98" t="s">
        <v>2300</v>
      </c>
    </row>
    <row r="424" spans="1:9">
      <c r="A424" s="98" t="s">
        <v>2301</v>
      </c>
      <c r="E424" s="98" t="s">
        <v>2302</v>
      </c>
      <c r="G424" s="98" t="s">
        <v>2303</v>
      </c>
      <c r="I424" s="98" t="s">
        <v>2304</v>
      </c>
    </row>
    <row r="425" spans="1:9">
      <c r="A425" s="98" t="s">
        <v>2305</v>
      </c>
      <c r="E425" s="98" t="s">
        <v>2306</v>
      </c>
      <c r="G425" s="98" t="s">
        <v>2307</v>
      </c>
      <c r="I425" s="98" t="s">
        <v>2308</v>
      </c>
    </row>
    <row r="426" spans="1:9">
      <c r="A426" s="98" t="s">
        <v>2309</v>
      </c>
      <c r="E426" s="98" t="s">
        <v>2310</v>
      </c>
      <c r="G426" s="98" t="s">
        <v>2311</v>
      </c>
      <c r="I426" s="98" t="s">
        <v>2312</v>
      </c>
    </row>
    <row r="427" spans="1:9">
      <c r="A427" s="98" t="s">
        <v>2313</v>
      </c>
      <c r="E427" s="98" t="s">
        <v>2314</v>
      </c>
      <c r="G427" s="98" t="s">
        <v>2315</v>
      </c>
      <c r="I427" s="98" t="s">
        <v>2316</v>
      </c>
    </row>
    <row r="428" spans="1:9">
      <c r="A428" s="98" t="s">
        <v>2317</v>
      </c>
      <c r="E428" s="98" t="s">
        <v>2318</v>
      </c>
      <c r="G428" s="98" t="s">
        <v>2319</v>
      </c>
    </row>
    <row r="429" spans="1:9">
      <c r="A429" s="98" t="s">
        <v>2320</v>
      </c>
      <c r="E429" s="98" t="s">
        <v>2321</v>
      </c>
      <c r="G429" s="98" t="s">
        <v>2322</v>
      </c>
    </row>
    <row r="430" spans="1:9">
      <c r="A430" s="98" t="s">
        <v>2323</v>
      </c>
      <c r="E430" s="98" t="s">
        <v>2324</v>
      </c>
      <c r="G430" s="98" t="s">
        <v>2325</v>
      </c>
    </row>
    <row r="431" spans="1:9">
      <c r="A431" s="98" t="s">
        <v>2326</v>
      </c>
      <c r="E431" s="98" t="s">
        <v>2327</v>
      </c>
      <c r="G431" s="98" t="s">
        <v>2328</v>
      </c>
    </row>
    <row r="432" spans="1:9">
      <c r="A432" s="98" t="s">
        <v>2329</v>
      </c>
      <c r="E432" s="98" t="s">
        <v>2330</v>
      </c>
      <c r="G432" s="98" t="s">
        <v>2331</v>
      </c>
    </row>
    <row r="433" spans="1:7">
      <c r="A433" s="98" t="s">
        <v>2332</v>
      </c>
      <c r="E433" s="98" t="s">
        <v>2333</v>
      </c>
      <c r="G433" s="98" t="s">
        <v>2334</v>
      </c>
    </row>
    <row r="434" spans="1:7">
      <c r="A434" s="98" t="s">
        <v>2335</v>
      </c>
      <c r="E434" s="98" t="s">
        <v>2336</v>
      </c>
      <c r="G434" s="98" t="s">
        <v>2337</v>
      </c>
    </row>
    <row r="435" spans="1:7">
      <c r="A435" s="98" t="s">
        <v>2338</v>
      </c>
      <c r="E435" s="98" t="s">
        <v>2339</v>
      </c>
      <c r="G435" s="98" t="s">
        <v>2340</v>
      </c>
    </row>
    <row r="436" spans="1:7">
      <c r="A436" s="98" t="s">
        <v>2341</v>
      </c>
      <c r="E436" s="98" t="s">
        <v>2342</v>
      </c>
      <c r="G436" s="98" t="s">
        <v>2343</v>
      </c>
    </row>
    <row r="437" spans="1:7">
      <c r="A437" s="98" t="s">
        <v>2344</v>
      </c>
      <c r="E437" s="98" t="s">
        <v>2345</v>
      </c>
      <c r="G437" s="98" t="s">
        <v>2346</v>
      </c>
    </row>
    <row r="438" spans="1:7">
      <c r="A438" s="98" t="s">
        <v>2347</v>
      </c>
      <c r="E438" s="98" t="s">
        <v>2348</v>
      </c>
      <c r="G438" s="98" t="s">
        <v>2349</v>
      </c>
    </row>
    <row r="439" spans="1:7">
      <c r="A439" s="98" t="s">
        <v>2350</v>
      </c>
      <c r="E439" s="98" t="s">
        <v>2351</v>
      </c>
      <c r="G439" s="98" t="s">
        <v>2352</v>
      </c>
    </row>
    <row r="440" spans="1:7">
      <c r="A440" s="98" t="s">
        <v>2353</v>
      </c>
      <c r="E440" s="98" t="s">
        <v>2354</v>
      </c>
      <c r="G440" s="98" t="s">
        <v>2355</v>
      </c>
    </row>
    <row r="441" spans="1:7">
      <c r="A441" s="98" t="s">
        <v>2356</v>
      </c>
      <c r="E441" s="98" t="s">
        <v>2357</v>
      </c>
      <c r="G441" s="98" t="s">
        <v>2358</v>
      </c>
    </row>
    <row r="442" spans="1:7">
      <c r="A442" s="98" t="s">
        <v>2359</v>
      </c>
      <c r="E442" s="98" t="s">
        <v>2360</v>
      </c>
      <c r="G442" s="98" t="s">
        <v>2361</v>
      </c>
    </row>
    <row r="443" spans="1:7">
      <c r="A443" s="98" t="s">
        <v>2362</v>
      </c>
      <c r="E443" s="98" t="s">
        <v>2363</v>
      </c>
      <c r="G443" s="98" t="s">
        <v>2364</v>
      </c>
    </row>
    <row r="444" spans="1:7">
      <c r="A444" s="98" t="s">
        <v>2365</v>
      </c>
      <c r="E444" s="98" t="s">
        <v>2366</v>
      </c>
      <c r="G444" s="98" t="s">
        <v>2367</v>
      </c>
    </row>
    <row r="445" spans="1:7">
      <c r="A445" s="98" t="s">
        <v>2368</v>
      </c>
      <c r="E445" s="98" t="s">
        <v>2369</v>
      </c>
      <c r="G445" s="98" t="s">
        <v>2370</v>
      </c>
    </row>
    <row r="446" spans="1:7">
      <c r="A446" s="98" t="s">
        <v>2371</v>
      </c>
      <c r="E446" s="98" t="s">
        <v>2372</v>
      </c>
      <c r="G446" s="98" t="s">
        <v>2373</v>
      </c>
    </row>
    <row r="447" spans="1:7">
      <c r="A447" s="98" t="s">
        <v>2374</v>
      </c>
      <c r="E447" s="98" t="s">
        <v>2375</v>
      </c>
      <c r="G447" s="98" t="s">
        <v>2376</v>
      </c>
    </row>
    <row r="448" spans="1:7">
      <c r="A448" s="98" t="s">
        <v>2377</v>
      </c>
      <c r="E448" s="98" t="s">
        <v>2378</v>
      </c>
      <c r="G448" s="98" t="s">
        <v>2379</v>
      </c>
    </row>
    <row r="449" spans="1:7">
      <c r="A449" s="98" t="s">
        <v>2380</v>
      </c>
      <c r="E449" s="98" t="s">
        <v>2381</v>
      </c>
      <c r="G449" s="98" t="s">
        <v>2382</v>
      </c>
    </row>
    <row r="450" spans="1:7">
      <c r="A450" s="98" t="s">
        <v>2383</v>
      </c>
      <c r="E450" s="98" t="s">
        <v>2384</v>
      </c>
      <c r="G450" s="98" t="s">
        <v>2385</v>
      </c>
    </row>
    <row r="451" spans="1:7">
      <c r="A451" s="98" t="s">
        <v>2386</v>
      </c>
      <c r="E451" s="98" t="s">
        <v>2387</v>
      </c>
      <c r="G451" s="98" t="s">
        <v>2388</v>
      </c>
    </row>
    <row r="452" spans="1:7">
      <c r="A452" s="98" t="s">
        <v>2389</v>
      </c>
      <c r="E452" s="98" t="s">
        <v>2390</v>
      </c>
      <c r="G452" s="98" t="s">
        <v>2391</v>
      </c>
    </row>
    <row r="453" spans="1:7">
      <c r="A453" s="98" t="s">
        <v>2392</v>
      </c>
      <c r="E453" s="98" t="s">
        <v>2393</v>
      </c>
      <c r="G453" s="98" t="s">
        <v>2394</v>
      </c>
    </row>
    <row r="454" spans="1:7">
      <c r="A454" s="98" t="s">
        <v>2395</v>
      </c>
      <c r="E454" s="98" t="s">
        <v>2396</v>
      </c>
      <c r="G454" s="98" t="s">
        <v>2397</v>
      </c>
    </row>
    <row r="455" spans="1:7">
      <c r="A455" s="98" t="s">
        <v>2398</v>
      </c>
      <c r="E455" s="98" t="s">
        <v>2399</v>
      </c>
      <c r="G455" s="98" t="s">
        <v>2400</v>
      </c>
    </row>
    <row r="456" spans="1:7">
      <c r="A456" s="98" t="s">
        <v>2401</v>
      </c>
      <c r="E456" s="98" t="s">
        <v>2402</v>
      </c>
      <c r="G456" s="98" t="s">
        <v>2403</v>
      </c>
    </row>
    <row r="457" spans="1:7">
      <c r="A457" s="98" t="s">
        <v>2404</v>
      </c>
      <c r="E457" s="98" t="s">
        <v>2405</v>
      </c>
      <c r="G457" s="98" t="s">
        <v>2406</v>
      </c>
    </row>
    <row r="458" spans="1:7">
      <c r="A458" s="98" t="s">
        <v>2407</v>
      </c>
      <c r="E458" s="98" t="s">
        <v>2408</v>
      </c>
      <c r="G458" s="98" t="s">
        <v>2409</v>
      </c>
    </row>
    <row r="459" spans="1:7">
      <c r="A459" s="98" t="s">
        <v>2410</v>
      </c>
      <c r="E459" s="98" t="s">
        <v>2411</v>
      </c>
      <c r="G459" s="98" t="s">
        <v>2412</v>
      </c>
    </row>
    <row r="460" spans="1:7">
      <c r="A460" s="98" t="s">
        <v>2413</v>
      </c>
      <c r="E460" s="98" t="s">
        <v>2414</v>
      </c>
      <c r="G460" s="98" t="s">
        <v>2415</v>
      </c>
    </row>
    <row r="461" spans="1:7">
      <c r="A461" s="98" t="s">
        <v>2416</v>
      </c>
      <c r="E461" s="98" t="s">
        <v>2417</v>
      </c>
      <c r="G461" s="98" t="s">
        <v>2418</v>
      </c>
    </row>
    <row r="462" spans="1:7">
      <c r="A462" s="98" t="s">
        <v>2419</v>
      </c>
      <c r="E462" s="98" t="s">
        <v>2420</v>
      </c>
      <c r="G462" s="98" t="s">
        <v>2421</v>
      </c>
    </row>
    <row r="463" spans="1:7">
      <c r="A463" s="98" t="s">
        <v>2422</v>
      </c>
      <c r="E463" s="98" t="s">
        <v>2423</v>
      </c>
      <c r="G463" s="98" t="s">
        <v>2424</v>
      </c>
    </row>
    <row r="464" spans="1:7">
      <c r="A464" s="98" t="s">
        <v>2425</v>
      </c>
      <c r="E464" s="98" t="s">
        <v>2426</v>
      </c>
      <c r="G464" s="98" t="s">
        <v>2427</v>
      </c>
    </row>
    <row r="465" spans="1:7">
      <c r="A465" s="98" t="s">
        <v>2428</v>
      </c>
      <c r="E465" s="98" t="s">
        <v>2429</v>
      </c>
      <c r="G465" s="98" t="s">
        <v>2430</v>
      </c>
    </row>
    <row r="466" spans="1:7">
      <c r="A466" s="98" t="s">
        <v>2431</v>
      </c>
      <c r="E466" s="98" t="s">
        <v>2432</v>
      </c>
      <c r="G466" s="98" t="s">
        <v>2433</v>
      </c>
    </row>
    <row r="467" spans="1:7">
      <c r="A467" s="98" t="s">
        <v>2434</v>
      </c>
      <c r="E467" s="98" t="s">
        <v>2435</v>
      </c>
      <c r="G467" s="98" t="s">
        <v>2436</v>
      </c>
    </row>
    <row r="468" spans="1:7">
      <c r="A468" s="98" t="s">
        <v>2437</v>
      </c>
      <c r="E468" s="98" t="s">
        <v>2438</v>
      </c>
      <c r="G468" s="98" t="s">
        <v>2439</v>
      </c>
    </row>
    <row r="469" spans="1:7">
      <c r="A469" s="98" t="s">
        <v>2440</v>
      </c>
      <c r="E469" s="98" t="s">
        <v>2441</v>
      </c>
      <c r="G469" s="98" t="s">
        <v>2442</v>
      </c>
    </row>
    <row r="470" spans="1:7">
      <c r="A470" s="98" t="s">
        <v>2443</v>
      </c>
      <c r="E470" s="98" t="s">
        <v>2444</v>
      </c>
      <c r="G470" s="98" t="s">
        <v>2445</v>
      </c>
    </row>
    <row r="471" spans="1:7">
      <c r="A471" s="98" t="s">
        <v>2446</v>
      </c>
      <c r="E471" s="98" t="s">
        <v>2447</v>
      </c>
      <c r="G471" s="98" t="s">
        <v>2448</v>
      </c>
    </row>
    <row r="472" spans="1:7">
      <c r="A472" s="98" t="s">
        <v>2449</v>
      </c>
      <c r="E472" s="98" t="s">
        <v>2450</v>
      </c>
      <c r="G472" s="98" t="s">
        <v>2451</v>
      </c>
    </row>
    <row r="473" spans="1:7">
      <c r="A473" s="98" t="s">
        <v>2452</v>
      </c>
      <c r="E473" s="98" t="s">
        <v>2453</v>
      </c>
      <c r="G473" s="98" t="s">
        <v>2454</v>
      </c>
    </row>
    <row r="474" spans="1:7">
      <c r="A474" s="98" t="s">
        <v>2455</v>
      </c>
      <c r="E474" s="98" t="s">
        <v>2456</v>
      </c>
      <c r="G474" s="98" t="s">
        <v>2457</v>
      </c>
    </row>
    <row r="475" spans="1:7">
      <c r="A475" s="98" t="s">
        <v>2458</v>
      </c>
      <c r="E475" s="98" t="s">
        <v>2459</v>
      </c>
      <c r="G475" s="98" t="s">
        <v>2460</v>
      </c>
    </row>
    <row r="476" spans="1:7">
      <c r="A476" s="98" t="s">
        <v>2461</v>
      </c>
      <c r="E476" s="98" t="s">
        <v>2462</v>
      </c>
      <c r="G476" s="98" t="s">
        <v>2463</v>
      </c>
    </row>
    <row r="477" spans="1:7">
      <c r="A477" s="98" t="s">
        <v>2464</v>
      </c>
      <c r="E477" s="98" t="s">
        <v>2465</v>
      </c>
      <c r="G477" s="98" t="s">
        <v>2466</v>
      </c>
    </row>
    <row r="478" spans="1:7">
      <c r="A478" s="98" t="s">
        <v>2467</v>
      </c>
      <c r="E478" s="98" t="s">
        <v>2468</v>
      </c>
      <c r="G478" s="98" t="s">
        <v>2469</v>
      </c>
    </row>
    <row r="479" spans="1:7">
      <c r="A479" s="98" t="s">
        <v>2470</v>
      </c>
      <c r="E479" s="98" t="s">
        <v>2471</v>
      </c>
      <c r="G479" s="98" t="s">
        <v>2472</v>
      </c>
    </row>
    <row r="480" spans="1:7">
      <c r="A480" s="98" t="s">
        <v>2473</v>
      </c>
      <c r="E480" s="98" t="s">
        <v>2474</v>
      </c>
      <c r="G480" s="98" t="s">
        <v>2475</v>
      </c>
    </row>
    <row r="481" spans="1:7">
      <c r="A481" s="98" t="s">
        <v>2476</v>
      </c>
      <c r="E481" s="98" t="s">
        <v>2477</v>
      </c>
      <c r="G481" s="98" t="s">
        <v>2478</v>
      </c>
    </row>
    <row r="482" spans="1:7">
      <c r="A482" s="98" t="s">
        <v>2479</v>
      </c>
      <c r="E482" s="98" t="s">
        <v>2480</v>
      </c>
      <c r="G482" s="98" t="s">
        <v>2481</v>
      </c>
    </row>
    <row r="483" spans="1:7">
      <c r="A483" s="98" t="s">
        <v>2482</v>
      </c>
      <c r="E483" s="98" t="s">
        <v>2483</v>
      </c>
      <c r="G483" s="98" t="s">
        <v>2484</v>
      </c>
    </row>
    <row r="484" spans="1:7">
      <c r="A484" s="98" t="s">
        <v>2485</v>
      </c>
      <c r="E484" s="98" t="s">
        <v>2486</v>
      </c>
      <c r="G484" s="98" t="s">
        <v>2487</v>
      </c>
    </row>
    <row r="485" spans="1:7">
      <c r="A485" s="98" t="s">
        <v>2488</v>
      </c>
      <c r="E485" s="98" t="s">
        <v>2489</v>
      </c>
      <c r="G485" s="98" t="s">
        <v>2490</v>
      </c>
    </row>
    <row r="486" spans="1:7">
      <c r="A486" s="98" t="s">
        <v>2491</v>
      </c>
      <c r="E486" s="98" t="s">
        <v>2492</v>
      </c>
      <c r="G486" s="98" t="s">
        <v>2493</v>
      </c>
    </row>
    <row r="487" spans="1:7">
      <c r="A487" s="98" t="s">
        <v>2494</v>
      </c>
      <c r="E487" s="98" t="s">
        <v>2495</v>
      </c>
      <c r="G487" s="98" t="s">
        <v>2496</v>
      </c>
    </row>
    <row r="488" spans="1:7">
      <c r="A488" s="98" t="s">
        <v>2497</v>
      </c>
      <c r="E488" s="98" t="s">
        <v>2498</v>
      </c>
      <c r="G488" s="98" t="s">
        <v>2499</v>
      </c>
    </row>
    <row r="489" spans="1:7">
      <c r="A489" s="98" t="s">
        <v>2500</v>
      </c>
      <c r="E489" s="98" t="s">
        <v>2501</v>
      </c>
      <c r="G489" s="98" t="s">
        <v>2502</v>
      </c>
    </row>
    <row r="490" spans="1:7">
      <c r="A490" s="98" t="s">
        <v>2503</v>
      </c>
      <c r="E490" s="98" t="s">
        <v>2504</v>
      </c>
      <c r="G490" s="98" t="s">
        <v>2505</v>
      </c>
    </row>
    <row r="491" spans="1:7">
      <c r="A491" s="98" t="s">
        <v>2506</v>
      </c>
      <c r="E491" s="98" t="s">
        <v>2507</v>
      </c>
      <c r="G491" s="98" t="s">
        <v>2508</v>
      </c>
    </row>
    <row r="492" spans="1:7">
      <c r="A492" s="98" t="s">
        <v>2509</v>
      </c>
      <c r="E492" s="98" t="s">
        <v>2510</v>
      </c>
      <c r="G492" s="98" t="s">
        <v>2511</v>
      </c>
    </row>
    <row r="493" spans="1:7">
      <c r="A493" s="98" t="s">
        <v>2512</v>
      </c>
      <c r="E493" s="98" t="s">
        <v>2513</v>
      </c>
      <c r="G493" s="98" t="s">
        <v>2514</v>
      </c>
    </row>
    <row r="494" spans="1:7">
      <c r="A494" s="98" t="s">
        <v>2515</v>
      </c>
      <c r="E494" s="98" t="s">
        <v>2516</v>
      </c>
      <c r="G494" s="98" t="s">
        <v>2517</v>
      </c>
    </row>
    <row r="495" spans="1:7">
      <c r="A495" s="98" t="s">
        <v>2518</v>
      </c>
      <c r="E495" s="98" t="s">
        <v>2519</v>
      </c>
      <c r="G495" s="98" t="s">
        <v>2520</v>
      </c>
    </row>
    <row r="496" spans="1:7">
      <c r="A496" s="98" t="s">
        <v>2521</v>
      </c>
      <c r="E496" s="98" t="s">
        <v>2522</v>
      </c>
      <c r="G496" s="98" t="s">
        <v>2523</v>
      </c>
    </row>
    <row r="497" spans="1:7">
      <c r="A497" s="98" t="s">
        <v>2524</v>
      </c>
      <c r="E497" s="98" t="s">
        <v>2525</v>
      </c>
      <c r="G497" s="98" t="s">
        <v>2526</v>
      </c>
    </row>
    <row r="498" spans="1:7">
      <c r="A498" s="98" t="s">
        <v>2527</v>
      </c>
      <c r="E498" s="98" t="s">
        <v>2528</v>
      </c>
      <c r="G498" s="98" t="s">
        <v>2529</v>
      </c>
    </row>
    <row r="499" spans="1:7">
      <c r="A499" s="98" t="s">
        <v>2530</v>
      </c>
      <c r="E499" s="98" t="s">
        <v>2531</v>
      </c>
      <c r="G499" s="98" t="s">
        <v>2532</v>
      </c>
    </row>
    <row r="500" spans="1:7">
      <c r="A500" s="98" t="s">
        <v>2533</v>
      </c>
      <c r="E500" s="98" t="s">
        <v>2534</v>
      </c>
      <c r="G500" s="98" t="s">
        <v>2535</v>
      </c>
    </row>
    <row r="501" spans="1:7">
      <c r="A501" s="98" t="s">
        <v>2536</v>
      </c>
      <c r="E501" s="98" t="s">
        <v>2537</v>
      </c>
      <c r="G501" s="98" t="s">
        <v>2538</v>
      </c>
    </row>
    <row r="502" spans="1:7">
      <c r="A502" s="98" t="s">
        <v>2539</v>
      </c>
      <c r="E502" s="98" t="s">
        <v>2540</v>
      </c>
      <c r="G502" s="98" t="s">
        <v>2541</v>
      </c>
    </row>
    <row r="503" spans="1:7">
      <c r="A503" s="98" t="s">
        <v>2542</v>
      </c>
      <c r="E503" s="98" t="s">
        <v>2543</v>
      </c>
      <c r="G503" s="98" t="s">
        <v>2544</v>
      </c>
    </row>
    <row r="504" spans="1:7">
      <c r="A504" s="98" t="s">
        <v>2545</v>
      </c>
      <c r="E504" s="98" t="s">
        <v>2546</v>
      </c>
      <c r="G504" s="98" t="s">
        <v>2547</v>
      </c>
    </row>
    <row r="505" spans="1:7">
      <c r="A505" s="98" t="s">
        <v>2548</v>
      </c>
      <c r="E505" s="98" t="s">
        <v>2549</v>
      </c>
      <c r="G505" s="98" t="s">
        <v>2550</v>
      </c>
    </row>
    <row r="506" spans="1:7">
      <c r="A506" s="98" t="s">
        <v>2551</v>
      </c>
      <c r="E506" s="98" t="s">
        <v>2552</v>
      </c>
      <c r="G506" s="98" t="s">
        <v>2553</v>
      </c>
    </row>
    <row r="507" spans="1:7">
      <c r="A507" s="98" t="s">
        <v>2554</v>
      </c>
      <c r="E507" s="98" t="s">
        <v>2555</v>
      </c>
      <c r="G507" s="98" t="s">
        <v>2556</v>
      </c>
    </row>
    <row r="508" spans="1:7">
      <c r="A508" s="98" t="s">
        <v>2557</v>
      </c>
      <c r="E508" s="98" t="s">
        <v>2558</v>
      </c>
      <c r="G508" s="98" t="s">
        <v>2559</v>
      </c>
    </row>
    <row r="509" spans="1:7">
      <c r="A509" s="98" t="s">
        <v>2560</v>
      </c>
      <c r="E509" s="98" t="s">
        <v>2561</v>
      </c>
      <c r="G509" s="98" t="s">
        <v>2562</v>
      </c>
    </row>
    <row r="510" spans="1:7">
      <c r="A510" s="98" t="s">
        <v>2563</v>
      </c>
      <c r="E510" s="98" t="s">
        <v>2564</v>
      </c>
      <c r="G510" s="98" t="s">
        <v>2565</v>
      </c>
    </row>
    <row r="511" spans="1:7">
      <c r="A511" s="98" t="s">
        <v>2566</v>
      </c>
      <c r="E511" s="98" t="s">
        <v>2567</v>
      </c>
      <c r="G511" s="98" t="s">
        <v>2568</v>
      </c>
    </row>
    <row r="512" spans="1:7">
      <c r="A512" s="98" t="s">
        <v>2569</v>
      </c>
      <c r="E512" s="98" t="s">
        <v>2570</v>
      </c>
      <c r="G512" s="98" t="s">
        <v>2571</v>
      </c>
    </row>
    <row r="513" spans="1:7">
      <c r="A513" s="98" t="s">
        <v>2572</v>
      </c>
      <c r="E513" s="98" t="s">
        <v>2573</v>
      </c>
      <c r="G513" s="98" t="s">
        <v>2574</v>
      </c>
    </row>
    <row r="514" spans="1:7">
      <c r="A514" s="98" t="s">
        <v>2575</v>
      </c>
      <c r="E514" s="98" t="s">
        <v>2576</v>
      </c>
      <c r="G514" s="98" t="s">
        <v>2577</v>
      </c>
    </row>
    <row r="515" spans="1:7">
      <c r="A515" s="98" t="s">
        <v>2578</v>
      </c>
      <c r="E515" s="98" t="s">
        <v>2579</v>
      </c>
      <c r="G515" s="98" t="s">
        <v>2580</v>
      </c>
    </row>
    <row r="516" spans="1:7">
      <c r="A516" s="98" t="s">
        <v>2581</v>
      </c>
      <c r="E516" s="98" t="s">
        <v>2582</v>
      </c>
      <c r="G516" s="98" t="s">
        <v>2583</v>
      </c>
    </row>
    <row r="517" spans="1:7">
      <c r="A517" s="98" t="s">
        <v>2584</v>
      </c>
      <c r="E517" s="98" t="s">
        <v>2585</v>
      </c>
      <c r="G517" s="98" t="s">
        <v>2586</v>
      </c>
    </row>
    <row r="518" spans="1:7">
      <c r="A518" s="98" t="s">
        <v>2587</v>
      </c>
      <c r="E518" s="98" t="s">
        <v>2588</v>
      </c>
      <c r="G518" s="98" t="s">
        <v>2589</v>
      </c>
    </row>
    <row r="519" spans="1:7">
      <c r="A519" s="98" t="s">
        <v>2590</v>
      </c>
      <c r="E519" s="98" t="s">
        <v>2591</v>
      </c>
      <c r="G519" s="98" t="s">
        <v>2592</v>
      </c>
    </row>
    <row r="520" spans="1:7">
      <c r="A520" s="98" t="s">
        <v>2593</v>
      </c>
      <c r="E520" s="98" t="s">
        <v>2594</v>
      </c>
      <c r="G520" s="98" t="s">
        <v>2595</v>
      </c>
    </row>
    <row r="521" spans="1:7">
      <c r="A521" s="98" t="s">
        <v>2596</v>
      </c>
      <c r="E521" s="98" t="s">
        <v>2597</v>
      </c>
      <c r="G521" s="98" t="s">
        <v>2598</v>
      </c>
    </row>
    <row r="522" spans="1:7">
      <c r="A522" s="98" t="s">
        <v>2599</v>
      </c>
      <c r="E522" s="98" t="s">
        <v>2600</v>
      </c>
      <c r="G522" s="98" t="s">
        <v>2601</v>
      </c>
    </row>
    <row r="523" spans="1:7">
      <c r="A523" s="98" t="s">
        <v>2602</v>
      </c>
      <c r="E523" s="98" t="s">
        <v>2603</v>
      </c>
      <c r="G523" s="98" t="s">
        <v>2604</v>
      </c>
    </row>
    <row r="524" spans="1:7">
      <c r="A524" s="98" t="s">
        <v>2605</v>
      </c>
      <c r="E524" s="98" t="s">
        <v>2606</v>
      </c>
      <c r="G524" s="98" t="s">
        <v>2607</v>
      </c>
    </row>
    <row r="525" spans="1:7">
      <c r="A525" s="98" t="s">
        <v>2608</v>
      </c>
      <c r="E525" s="98" t="s">
        <v>2609</v>
      </c>
      <c r="G525" s="98" t="s">
        <v>2610</v>
      </c>
    </row>
    <row r="526" spans="1:7">
      <c r="A526" s="98" t="s">
        <v>2611</v>
      </c>
      <c r="E526" s="98" t="s">
        <v>2612</v>
      </c>
      <c r="G526" s="98" t="s">
        <v>2613</v>
      </c>
    </row>
    <row r="527" spans="1:7">
      <c r="A527" s="98" t="s">
        <v>2614</v>
      </c>
      <c r="E527" s="98" t="s">
        <v>2615</v>
      </c>
      <c r="G527" s="98" t="s">
        <v>2616</v>
      </c>
    </row>
    <row r="528" spans="1:7">
      <c r="A528" s="98" t="s">
        <v>2617</v>
      </c>
      <c r="E528" s="98" t="s">
        <v>2618</v>
      </c>
      <c r="G528" s="98" t="s">
        <v>2619</v>
      </c>
    </row>
    <row r="529" spans="1:7">
      <c r="A529" s="98" t="s">
        <v>2620</v>
      </c>
      <c r="E529" s="98" t="s">
        <v>2621</v>
      </c>
      <c r="G529" s="98" t="s">
        <v>2622</v>
      </c>
    </row>
    <row r="530" spans="1:7">
      <c r="A530" s="98" t="s">
        <v>2623</v>
      </c>
      <c r="E530" s="98" t="s">
        <v>2624</v>
      </c>
      <c r="G530" s="98" t="s">
        <v>2625</v>
      </c>
    </row>
    <row r="531" spans="1:7">
      <c r="A531" s="98" t="s">
        <v>2626</v>
      </c>
      <c r="E531" s="98" t="s">
        <v>2627</v>
      </c>
      <c r="G531" s="98" t="s">
        <v>2628</v>
      </c>
    </row>
    <row r="532" spans="1:7">
      <c r="A532" s="98" t="s">
        <v>2629</v>
      </c>
      <c r="E532" s="98" t="s">
        <v>2630</v>
      </c>
      <c r="G532" s="98" t="s">
        <v>2631</v>
      </c>
    </row>
    <row r="533" spans="1:7">
      <c r="A533" s="98" t="s">
        <v>2632</v>
      </c>
      <c r="E533" s="98" t="s">
        <v>2633</v>
      </c>
      <c r="G533" s="98" t="s">
        <v>2634</v>
      </c>
    </row>
    <row r="534" spans="1:7">
      <c r="A534" s="98" t="s">
        <v>2635</v>
      </c>
      <c r="E534" s="98" t="s">
        <v>2636</v>
      </c>
      <c r="G534" s="98" t="s">
        <v>2637</v>
      </c>
    </row>
    <row r="535" spans="1:7">
      <c r="A535" s="98" t="s">
        <v>2638</v>
      </c>
      <c r="E535" s="98" t="s">
        <v>2639</v>
      </c>
      <c r="G535" s="98" t="s">
        <v>2640</v>
      </c>
    </row>
    <row r="536" spans="1:7">
      <c r="A536" s="98" t="s">
        <v>2641</v>
      </c>
      <c r="E536" s="98" t="s">
        <v>2642</v>
      </c>
      <c r="G536" s="98" t="s">
        <v>2643</v>
      </c>
    </row>
    <row r="537" spans="1:7">
      <c r="A537" s="98" t="s">
        <v>2644</v>
      </c>
      <c r="E537" s="98" t="s">
        <v>2645</v>
      </c>
      <c r="G537" s="98" t="s">
        <v>2646</v>
      </c>
    </row>
    <row r="538" spans="1:7">
      <c r="A538" s="98" t="s">
        <v>2647</v>
      </c>
      <c r="E538" s="98" t="s">
        <v>2648</v>
      </c>
      <c r="G538" s="98" t="s">
        <v>2649</v>
      </c>
    </row>
    <row r="539" spans="1:7">
      <c r="A539" s="98" t="s">
        <v>2650</v>
      </c>
      <c r="E539" s="98" t="s">
        <v>2651</v>
      </c>
      <c r="G539" s="98" t="s">
        <v>2652</v>
      </c>
    </row>
    <row r="540" spans="1:7">
      <c r="A540" s="98" t="s">
        <v>2653</v>
      </c>
      <c r="E540" s="98" t="s">
        <v>2654</v>
      </c>
      <c r="G540" s="98" t="s">
        <v>2655</v>
      </c>
    </row>
    <row r="541" spans="1:7">
      <c r="A541" s="98" t="s">
        <v>2656</v>
      </c>
      <c r="E541" s="98" t="s">
        <v>2657</v>
      </c>
      <c r="G541" s="98" t="s">
        <v>2658</v>
      </c>
    </row>
    <row r="542" spans="1:7">
      <c r="A542" s="98" t="s">
        <v>2659</v>
      </c>
      <c r="E542" s="98" t="s">
        <v>2660</v>
      </c>
      <c r="G542" s="98" t="s">
        <v>2661</v>
      </c>
    </row>
    <row r="543" spans="1:7">
      <c r="A543" s="98" t="s">
        <v>2662</v>
      </c>
      <c r="E543" s="98" t="s">
        <v>2663</v>
      </c>
      <c r="G543" s="98" t="s">
        <v>2664</v>
      </c>
    </row>
    <row r="544" spans="1:7">
      <c r="A544" s="98" t="s">
        <v>2665</v>
      </c>
      <c r="E544" s="98" t="s">
        <v>2666</v>
      </c>
      <c r="G544" s="98" t="s">
        <v>2667</v>
      </c>
    </row>
    <row r="545" spans="1:7">
      <c r="A545" s="98" t="s">
        <v>2668</v>
      </c>
      <c r="E545" s="98" t="s">
        <v>2669</v>
      </c>
      <c r="G545" s="98" t="s">
        <v>2670</v>
      </c>
    </row>
    <row r="546" spans="1:7">
      <c r="A546" s="98" t="s">
        <v>2671</v>
      </c>
      <c r="E546" s="98" t="s">
        <v>2672</v>
      </c>
      <c r="G546" s="98" t="s">
        <v>2673</v>
      </c>
    </row>
    <row r="547" spans="1:7">
      <c r="A547" s="98" t="s">
        <v>2674</v>
      </c>
      <c r="E547" s="98" t="s">
        <v>2675</v>
      </c>
      <c r="G547" s="98" t="s">
        <v>2676</v>
      </c>
    </row>
    <row r="548" spans="1:7">
      <c r="A548" s="98" t="s">
        <v>2677</v>
      </c>
      <c r="E548" s="98" t="s">
        <v>2678</v>
      </c>
      <c r="G548" s="98" t="s">
        <v>2679</v>
      </c>
    </row>
    <row r="549" spans="1:7">
      <c r="A549" s="98" t="s">
        <v>2680</v>
      </c>
      <c r="E549" s="98" t="s">
        <v>2681</v>
      </c>
      <c r="G549" s="98" t="s">
        <v>2682</v>
      </c>
    </row>
    <row r="550" spans="1:7">
      <c r="A550" s="98" t="s">
        <v>2683</v>
      </c>
      <c r="E550" s="98" t="s">
        <v>2684</v>
      </c>
      <c r="G550" s="98" t="s">
        <v>2685</v>
      </c>
    </row>
    <row r="551" spans="1:7">
      <c r="A551" s="98" t="s">
        <v>2686</v>
      </c>
      <c r="E551" s="98" t="s">
        <v>2687</v>
      </c>
      <c r="G551" s="98" t="s">
        <v>2688</v>
      </c>
    </row>
    <row r="552" spans="1:7">
      <c r="A552" s="98" t="s">
        <v>2689</v>
      </c>
      <c r="E552" s="98" t="s">
        <v>2690</v>
      </c>
      <c r="G552" s="98" t="s">
        <v>2691</v>
      </c>
    </row>
    <row r="553" spans="1:7">
      <c r="A553" s="98" t="s">
        <v>2692</v>
      </c>
      <c r="E553" s="98" t="s">
        <v>2693</v>
      </c>
      <c r="G553" s="98" t="s">
        <v>2694</v>
      </c>
    </row>
    <row r="554" spans="1:7">
      <c r="A554" s="98" t="s">
        <v>2695</v>
      </c>
      <c r="E554" s="98" t="s">
        <v>2696</v>
      </c>
      <c r="G554" s="98" t="s">
        <v>2697</v>
      </c>
    </row>
    <row r="555" spans="1:7">
      <c r="A555" s="98" t="s">
        <v>2698</v>
      </c>
      <c r="E555" s="98" t="s">
        <v>2699</v>
      </c>
      <c r="G555" s="98" t="s">
        <v>2700</v>
      </c>
    </row>
    <row r="556" spans="1:7">
      <c r="A556" s="98" t="s">
        <v>2701</v>
      </c>
      <c r="E556" s="98" t="s">
        <v>2702</v>
      </c>
      <c r="G556" s="98" t="s">
        <v>2703</v>
      </c>
    </row>
    <row r="557" spans="1:7">
      <c r="A557" s="98" t="s">
        <v>2704</v>
      </c>
      <c r="E557" s="98" t="s">
        <v>2705</v>
      </c>
      <c r="G557" s="98" t="s">
        <v>2706</v>
      </c>
    </row>
    <row r="558" spans="1:7">
      <c r="A558" s="98" t="s">
        <v>2707</v>
      </c>
      <c r="E558" s="98" t="s">
        <v>2708</v>
      </c>
      <c r="G558" s="98" t="s">
        <v>2709</v>
      </c>
    </row>
    <row r="559" spans="1:7">
      <c r="A559" s="98" t="s">
        <v>2710</v>
      </c>
      <c r="E559" s="98" t="s">
        <v>2711</v>
      </c>
      <c r="G559" s="98" t="s">
        <v>2712</v>
      </c>
    </row>
    <row r="560" spans="1:7">
      <c r="A560" s="98" t="s">
        <v>2713</v>
      </c>
      <c r="E560" s="98" t="s">
        <v>2714</v>
      </c>
      <c r="G560" s="98" t="s">
        <v>2715</v>
      </c>
    </row>
    <row r="561" spans="1:7">
      <c r="A561" s="98" t="s">
        <v>2716</v>
      </c>
      <c r="E561" s="98" t="s">
        <v>2717</v>
      </c>
      <c r="G561" s="98" t="s">
        <v>2718</v>
      </c>
    </row>
    <row r="562" spans="1:7">
      <c r="A562" s="98" t="s">
        <v>2719</v>
      </c>
      <c r="E562" s="98" t="s">
        <v>2720</v>
      </c>
      <c r="G562" s="98" t="s">
        <v>2721</v>
      </c>
    </row>
    <row r="563" spans="1:7">
      <c r="A563" s="98" t="s">
        <v>2722</v>
      </c>
      <c r="E563" s="98" t="s">
        <v>2723</v>
      </c>
      <c r="G563" s="98" t="s">
        <v>2724</v>
      </c>
    </row>
    <row r="564" spans="1:7">
      <c r="A564" s="98" t="s">
        <v>2725</v>
      </c>
      <c r="E564" s="98" t="s">
        <v>2726</v>
      </c>
      <c r="G564" s="98" t="s">
        <v>2727</v>
      </c>
    </row>
    <row r="565" spans="1:7">
      <c r="A565" s="98" t="s">
        <v>2728</v>
      </c>
      <c r="E565" s="98" t="s">
        <v>2729</v>
      </c>
      <c r="G565" s="98" t="s">
        <v>2730</v>
      </c>
    </row>
    <row r="566" spans="1:7">
      <c r="A566" s="98" t="s">
        <v>2731</v>
      </c>
      <c r="E566" s="98" t="s">
        <v>2732</v>
      </c>
      <c r="G566" s="98" t="s">
        <v>2733</v>
      </c>
    </row>
    <row r="567" spans="1:7">
      <c r="A567" s="98" t="s">
        <v>2734</v>
      </c>
      <c r="E567" s="98" t="s">
        <v>2735</v>
      </c>
      <c r="G567" s="98" t="s">
        <v>2736</v>
      </c>
    </row>
    <row r="568" spans="1:7">
      <c r="A568" s="98" t="s">
        <v>2737</v>
      </c>
      <c r="E568" s="98" t="s">
        <v>2738</v>
      </c>
      <c r="G568" s="98" t="s">
        <v>2739</v>
      </c>
    </row>
    <row r="569" spans="1:7">
      <c r="A569" s="98" t="s">
        <v>2740</v>
      </c>
      <c r="E569" s="98" t="s">
        <v>2741</v>
      </c>
      <c r="G569" s="98" t="s">
        <v>2742</v>
      </c>
    </row>
    <row r="570" spans="1:7">
      <c r="A570" s="98" t="s">
        <v>2743</v>
      </c>
      <c r="E570" s="98" t="s">
        <v>2744</v>
      </c>
      <c r="G570" s="98" t="s">
        <v>2745</v>
      </c>
    </row>
    <row r="571" spans="1:7">
      <c r="A571" s="98" t="s">
        <v>2746</v>
      </c>
      <c r="E571" s="98" t="s">
        <v>2747</v>
      </c>
      <c r="G571" s="98" t="s">
        <v>2748</v>
      </c>
    </row>
    <row r="572" spans="1:7">
      <c r="A572" s="98" t="s">
        <v>2749</v>
      </c>
      <c r="E572" s="98" t="s">
        <v>2750</v>
      </c>
      <c r="G572" s="98" t="s">
        <v>2751</v>
      </c>
    </row>
    <row r="573" spans="1:7">
      <c r="A573" s="98" t="s">
        <v>2752</v>
      </c>
      <c r="E573" s="98" t="s">
        <v>2753</v>
      </c>
      <c r="G573" s="98" t="s">
        <v>2754</v>
      </c>
    </row>
    <row r="574" spans="1:7">
      <c r="A574" s="98" t="s">
        <v>2755</v>
      </c>
      <c r="E574" s="98" t="s">
        <v>2756</v>
      </c>
      <c r="G574" s="98" t="s">
        <v>2757</v>
      </c>
    </row>
    <row r="575" spans="1:7">
      <c r="A575" s="98" t="s">
        <v>2758</v>
      </c>
      <c r="E575" s="98" t="s">
        <v>2759</v>
      </c>
      <c r="G575" s="98" t="s">
        <v>2760</v>
      </c>
    </row>
    <row r="576" spans="1:7">
      <c r="A576" s="98" t="s">
        <v>2761</v>
      </c>
      <c r="E576" s="98" t="s">
        <v>2762</v>
      </c>
      <c r="G576" s="98" t="s">
        <v>2763</v>
      </c>
    </row>
    <row r="577" spans="1:7">
      <c r="A577" s="98" t="s">
        <v>2764</v>
      </c>
      <c r="E577" s="98" t="s">
        <v>2765</v>
      </c>
      <c r="G577" s="98" t="s">
        <v>2766</v>
      </c>
    </row>
    <row r="578" spans="1:7">
      <c r="A578" s="98" t="s">
        <v>2767</v>
      </c>
      <c r="E578" s="98" t="s">
        <v>2768</v>
      </c>
      <c r="G578" s="98" t="s">
        <v>2769</v>
      </c>
    </row>
    <row r="579" spans="1:7">
      <c r="A579" s="98" t="s">
        <v>2770</v>
      </c>
      <c r="E579" s="98" t="s">
        <v>2771</v>
      </c>
      <c r="G579" s="98" t="s">
        <v>2772</v>
      </c>
    </row>
    <row r="580" spans="1:7">
      <c r="A580" s="98" t="s">
        <v>2773</v>
      </c>
      <c r="E580" s="98" t="s">
        <v>2774</v>
      </c>
      <c r="G580" s="98" t="s">
        <v>2775</v>
      </c>
    </row>
    <row r="581" spans="1:7">
      <c r="A581" s="98" t="s">
        <v>2776</v>
      </c>
      <c r="E581" s="98" t="s">
        <v>2777</v>
      </c>
      <c r="G581" s="98" t="s">
        <v>2778</v>
      </c>
    </row>
    <row r="582" spans="1:7">
      <c r="A582" s="98" t="s">
        <v>2779</v>
      </c>
      <c r="E582" s="98" t="s">
        <v>2780</v>
      </c>
      <c r="G582" s="98" t="s">
        <v>2781</v>
      </c>
    </row>
    <row r="583" spans="1:7">
      <c r="A583" s="98" t="s">
        <v>2782</v>
      </c>
      <c r="E583" s="98" t="s">
        <v>2783</v>
      </c>
      <c r="G583" s="98" t="s">
        <v>2784</v>
      </c>
    </row>
    <row r="584" spans="1:7">
      <c r="A584" s="98" t="s">
        <v>2785</v>
      </c>
      <c r="E584" s="98" t="s">
        <v>2786</v>
      </c>
      <c r="G584" s="98" t="s">
        <v>2787</v>
      </c>
    </row>
    <row r="585" spans="1:7">
      <c r="A585" s="98" t="s">
        <v>2788</v>
      </c>
      <c r="E585" s="98" t="s">
        <v>2789</v>
      </c>
      <c r="G585" s="98" t="s">
        <v>2790</v>
      </c>
    </row>
    <row r="586" spans="1:7">
      <c r="A586" s="98" t="s">
        <v>2791</v>
      </c>
      <c r="E586" s="98" t="s">
        <v>2792</v>
      </c>
      <c r="G586" s="98" t="s">
        <v>2793</v>
      </c>
    </row>
    <row r="587" spans="1:7">
      <c r="A587" s="98" t="s">
        <v>2794</v>
      </c>
      <c r="E587" s="98" t="s">
        <v>2795</v>
      </c>
      <c r="G587" s="98" t="s">
        <v>2796</v>
      </c>
    </row>
    <row r="588" spans="1:7">
      <c r="A588" s="98" t="s">
        <v>2797</v>
      </c>
      <c r="E588" s="98" t="s">
        <v>2798</v>
      </c>
      <c r="G588" s="98" t="s">
        <v>2799</v>
      </c>
    </row>
    <row r="589" spans="1:7">
      <c r="A589" s="98" t="s">
        <v>2800</v>
      </c>
      <c r="E589" s="98" t="s">
        <v>2801</v>
      </c>
      <c r="G589" s="98" t="s">
        <v>2802</v>
      </c>
    </row>
    <row r="590" spans="1:7">
      <c r="A590" s="98" t="s">
        <v>2803</v>
      </c>
      <c r="E590" s="98" t="s">
        <v>2804</v>
      </c>
      <c r="G590" s="98" t="s">
        <v>2805</v>
      </c>
    </row>
    <row r="591" spans="1:7">
      <c r="A591" s="98" t="s">
        <v>2806</v>
      </c>
      <c r="E591" s="98" t="s">
        <v>2807</v>
      </c>
      <c r="G591" s="98" t="s">
        <v>2808</v>
      </c>
    </row>
    <row r="592" spans="1:7">
      <c r="A592" s="98" t="s">
        <v>2809</v>
      </c>
      <c r="E592" s="98" t="s">
        <v>2810</v>
      </c>
      <c r="G592" s="98" t="s">
        <v>2811</v>
      </c>
    </row>
    <row r="593" spans="1:7">
      <c r="A593" s="98" t="s">
        <v>2812</v>
      </c>
      <c r="E593" s="98" t="s">
        <v>2813</v>
      </c>
      <c r="G593" s="98" t="s">
        <v>2814</v>
      </c>
    </row>
    <row r="594" spans="1:7">
      <c r="A594" s="98" t="s">
        <v>2815</v>
      </c>
      <c r="E594" s="98" t="s">
        <v>2816</v>
      </c>
      <c r="G594" s="98" t="s">
        <v>2817</v>
      </c>
    </row>
    <row r="595" spans="1:7">
      <c r="A595" s="98" t="s">
        <v>2818</v>
      </c>
      <c r="E595" s="98" t="s">
        <v>2819</v>
      </c>
      <c r="G595" s="98" t="s">
        <v>2820</v>
      </c>
    </row>
    <row r="596" spans="1:7">
      <c r="A596" s="98" t="s">
        <v>2821</v>
      </c>
      <c r="E596" s="98" t="s">
        <v>2822</v>
      </c>
      <c r="G596" s="98" t="s">
        <v>2823</v>
      </c>
    </row>
    <row r="597" spans="1:7">
      <c r="A597" s="98" t="s">
        <v>2824</v>
      </c>
      <c r="E597" s="98" t="s">
        <v>2825</v>
      </c>
      <c r="G597" s="98" t="s">
        <v>2826</v>
      </c>
    </row>
    <row r="598" spans="1:7">
      <c r="A598" s="98" t="s">
        <v>2827</v>
      </c>
      <c r="E598" s="98" t="s">
        <v>2828</v>
      </c>
      <c r="G598" s="98" t="s">
        <v>2829</v>
      </c>
    </row>
    <row r="599" spans="1:7">
      <c r="A599" s="98" t="s">
        <v>2830</v>
      </c>
      <c r="E599" s="98" t="s">
        <v>2831</v>
      </c>
      <c r="G599" s="98" t="s">
        <v>2832</v>
      </c>
    </row>
    <row r="600" spans="1:7">
      <c r="A600" s="98" t="s">
        <v>2833</v>
      </c>
      <c r="E600" s="98" t="s">
        <v>2834</v>
      </c>
      <c r="G600" s="98" t="s">
        <v>2835</v>
      </c>
    </row>
    <row r="601" spans="1:7">
      <c r="A601" s="98" t="s">
        <v>2836</v>
      </c>
      <c r="E601" s="98" t="s">
        <v>2837</v>
      </c>
      <c r="G601" s="98" t="s">
        <v>2838</v>
      </c>
    </row>
    <row r="602" spans="1:7">
      <c r="A602" s="98" t="s">
        <v>2839</v>
      </c>
      <c r="E602" s="98" t="s">
        <v>2840</v>
      </c>
      <c r="G602" s="98" t="s">
        <v>2841</v>
      </c>
    </row>
    <row r="603" spans="1:7">
      <c r="A603" s="98" t="s">
        <v>2842</v>
      </c>
      <c r="E603" s="98" t="s">
        <v>2843</v>
      </c>
      <c r="G603" s="98" t="s">
        <v>2844</v>
      </c>
    </row>
    <row r="604" spans="1:7">
      <c r="A604" s="98" t="s">
        <v>2845</v>
      </c>
      <c r="E604" s="98" t="s">
        <v>2846</v>
      </c>
      <c r="G604" s="98" t="s">
        <v>2847</v>
      </c>
    </row>
    <row r="605" spans="1:7">
      <c r="A605" s="98" t="s">
        <v>2848</v>
      </c>
      <c r="E605" s="98" t="s">
        <v>2849</v>
      </c>
      <c r="G605" s="98" t="s">
        <v>2850</v>
      </c>
    </row>
    <row r="606" spans="1:7">
      <c r="A606" s="98" t="s">
        <v>2851</v>
      </c>
      <c r="E606" s="98" t="s">
        <v>2852</v>
      </c>
      <c r="G606" s="98" t="s">
        <v>2853</v>
      </c>
    </row>
    <row r="607" spans="1:7">
      <c r="A607" s="98" t="s">
        <v>2854</v>
      </c>
      <c r="E607" s="98" t="s">
        <v>2855</v>
      </c>
      <c r="G607" s="98" t="s">
        <v>2856</v>
      </c>
    </row>
    <row r="608" spans="1:7">
      <c r="A608" s="98" t="s">
        <v>2857</v>
      </c>
      <c r="E608" s="98" t="s">
        <v>2858</v>
      </c>
      <c r="G608" s="98" t="s">
        <v>2859</v>
      </c>
    </row>
    <row r="609" spans="1:7">
      <c r="A609" s="98" t="s">
        <v>2860</v>
      </c>
      <c r="E609" s="98" t="s">
        <v>2861</v>
      </c>
      <c r="G609" s="98" t="s">
        <v>2862</v>
      </c>
    </row>
    <row r="610" spans="1:7">
      <c r="A610" s="98" t="s">
        <v>2863</v>
      </c>
      <c r="E610" s="98" t="s">
        <v>2864</v>
      </c>
      <c r="G610" s="98" t="s">
        <v>2865</v>
      </c>
    </row>
    <row r="611" spans="1:7">
      <c r="A611" s="98" t="s">
        <v>2866</v>
      </c>
      <c r="E611" s="98" t="s">
        <v>2867</v>
      </c>
      <c r="G611" s="98" t="s">
        <v>2868</v>
      </c>
    </row>
    <row r="612" spans="1:7">
      <c r="A612" s="98" t="s">
        <v>2869</v>
      </c>
      <c r="E612" s="98" t="s">
        <v>2870</v>
      </c>
      <c r="G612" s="98" t="s">
        <v>2871</v>
      </c>
    </row>
    <row r="613" spans="1:7">
      <c r="A613" s="98" t="s">
        <v>2872</v>
      </c>
      <c r="E613" s="98" t="s">
        <v>2873</v>
      </c>
      <c r="G613" s="98" t="s">
        <v>2874</v>
      </c>
    </row>
    <row r="614" spans="1:7">
      <c r="A614" s="98" t="s">
        <v>2875</v>
      </c>
      <c r="E614" s="98" t="s">
        <v>2876</v>
      </c>
      <c r="G614" s="98" t="s">
        <v>2877</v>
      </c>
    </row>
    <row r="615" spans="1:7">
      <c r="A615" s="98" t="s">
        <v>2878</v>
      </c>
      <c r="E615" s="98" t="s">
        <v>2879</v>
      </c>
      <c r="G615" s="98" t="s">
        <v>2880</v>
      </c>
    </row>
    <row r="616" spans="1:7">
      <c r="A616" s="98" t="s">
        <v>2881</v>
      </c>
      <c r="E616" s="98" t="s">
        <v>2882</v>
      </c>
      <c r="G616" s="98" t="s">
        <v>2883</v>
      </c>
    </row>
    <row r="617" spans="1:7">
      <c r="A617" s="98" t="s">
        <v>2884</v>
      </c>
      <c r="E617" s="98" t="s">
        <v>2885</v>
      </c>
      <c r="G617" s="98" t="s">
        <v>2886</v>
      </c>
    </row>
    <row r="618" spans="1:7">
      <c r="A618" s="98" t="s">
        <v>2887</v>
      </c>
      <c r="E618" s="98" t="s">
        <v>2888</v>
      </c>
      <c r="G618" s="98" t="s">
        <v>2889</v>
      </c>
    </row>
    <row r="619" spans="1:7">
      <c r="A619" s="98" t="s">
        <v>2890</v>
      </c>
      <c r="E619" s="98" t="s">
        <v>2891</v>
      </c>
      <c r="G619" s="98" t="s">
        <v>2892</v>
      </c>
    </row>
    <row r="620" spans="1:7">
      <c r="A620" s="98" t="s">
        <v>2893</v>
      </c>
      <c r="E620" s="98" t="s">
        <v>2894</v>
      </c>
      <c r="G620" s="98" t="s">
        <v>2895</v>
      </c>
    </row>
    <row r="621" spans="1:7">
      <c r="A621" s="98" t="s">
        <v>2896</v>
      </c>
      <c r="E621" s="98" t="s">
        <v>2897</v>
      </c>
      <c r="G621" s="98" t="s">
        <v>2898</v>
      </c>
    </row>
    <row r="622" spans="1:7">
      <c r="A622" s="98" t="s">
        <v>2899</v>
      </c>
      <c r="E622" s="98" t="s">
        <v>2900</v>
      </c>
      <c r="G622" s="98" t="s">
        <v>2901</v>
      </c>
    </row>
    <row r="623" spans="1:7">
      <c r="A623" s="98" t="s">
        <v>2902</v>
      </c>
      <c r="E623" s="98" t="s">
        <v>2903</v>
      </c>
      <c r="G623" s="98" t="s">
        <v>2904</v>
      </c>
    </row>
    <row r="624" spans="1:7">
      <c r="A624" s="98" t="s">
        <v>2905</v>
      </c>
      <c r="E624" s="98" t="s">
        <v>2906</v>
      </c>
      <c r="G624" s="98" t="s">
        <v>2907</v>
      </c>
    </row>
    <row r="625" spans="1:7">
      <c r="A625" s="98" t="s">
        <v>2908</v>
      </c>
      <c r="E625" s="98" t="s">
        <v>2909</v>
      </c>
      <c r="G625" s="98" t="s">
        <v>2910</v>
      </c>
    </row>
    <row r="626" spans="1:7">
      <c r="A626" s="98" t="s">
        <v>2911</v>
      </c>
      <c r="E626" s="98" t="s">
        <v>2912</v>
      </c>
      <c r="G626" s="98" t="s">
        <v>2913</v>
      </c>
    </row>
    <row r="627" spans="1:7">
      <c r="A627" s="98" t="s">
        <v>2914</v>
      </c>
      <c r="E627" s="98" t="s">
        <v>2915</v>
      </c>
      <c r="G627" s="98" t="s">
        <v>2916</v>
      </c>
    </row>
    <row r="628" spans="1:7">
      <c r="A628" s="98" t="s">
        <v>2917</v>
      </c>
      <c r="E628" s="98" t="s">
        <v>2918</v>
      </c>
      <c r="G628" s="98" t="s">
        <v>2919</v>
      </c>
    </row>
    <row r="629" spans="1:7">
      <c r="A629" s="98" t="s">
        <v>2920</v>
      </c>
      <c r="E629" s="98" t="s">
        <v>2921</v>
      </c>
      <c r="G629" s="98" t="s">
        <v>2922</v>
      </c>
    </row>
    <row r="630" spans="1:7">
      <c r="A630" s="98" t="s">
        <v>2923</v>
      </c>
      <c r="E630" s="98" t="s">
        <v>2924</v>
      </c>
      <c r="G630" s="98" t="s">
        <v>2925</v>
      </c>
    </row>
    <row r="631" spans="1:7">
      <c r="A631" s="98" t="s">
        <v>2926</v>
      </c>
      <c r="E631" s="98" t="s">
        <v>2927</v>
      </c>
      <c r="G631" s="98" t="s">
        <v>2928</v>
      </c>
    </row>
    <row r="632" spans="1:7">
      <c r="A632" s="98" t="s">
        <v>2929</v>
      </c>
      <c r="E632" s="98" t="s">
        <v>2930</v>
      </c>
      <c r="G632" s="98" t="s">
        <v>2931</v>
      </c>
    </row>
    <row r="633" spans="1:7">
      <c r="A633" s="98" t="s">
        <v>2932</v>
      </c>
      <c r="E633" s="98" t="s">
        <v>2933</v>
      </c>
      <c r="G633" s="98" t="s">
        <v>2934</v>
      </c>
    </row>
    <row r="634" spans="1:7">
      <c r="A634" s="98" t="s">
        <v>2935</v>
      </c>
      <c r="E634" s="98" t="s">
        <v>2936</v>
      </c>
      <c r="G634" s="98" t="s">
        <v>2937</v>
      </c>
    </row>
    <row r="635" spans="1:7">
      <c r="A635" s="98" t="s">
        <v>2938</v>
      </c>
      <c r="E635" s="98" t="s">
        <v>2939</v>
      </c>
      <c r="G635" s="98" t="s">
        <v>2940</v>
      </c>
    </row>
    <row r="636" spans="1:7">
      <c r="A636" s="98" t="s">
        <v>2941</v>
      </c>
      <c r="E636" s="98" t="s">
        <v>2942</v>
      </c>
      <c r="G636" s="98" t="s">
        <v>2943</v>
      </c>
    </row>
    <row r="637" spans="1:7">
      <c r="A637" s="98" t="s">
        <v>2944</v>
      </c>
      <c r="E637" s="98" t="s">
        <v>2945</v>
      </c>
      <c r="G637" s="98" t="s">
        <v>2946</v>
      </c>
    </row>
    <row r="638" spans="1:7">
      <c r="A638" s="98" t="s">
        <v>2947</v>
      </c>
      <c r="E638" s="98" t="s">
        <v>2948</v>
      </c>
      <c r="G638" s="98" t="s">
        <v>2949</v>
      </c>
    </row>
    <row r="639" spans="1:7">
      <c r="A639" s="98" t="s">
        <v>2950</v>
      </c>
      <c r="E639" s="98" t="s">
        <v>2951</v>
      </c>
      <c r="G639" s="98" t="s">
        <v>2952</v>
      </c>
    </row>
    <row r="640" spans="1:7">
      <c r="A640" s="98" t="s">
        <v>2953</v>
      </c>
      <c r="E640" s="98" t="s">
        <v>2954</v>
      </c>
      <c r="G640" s="98" t="s">
        <v>2955</v>
      </c>
    </row>
    <row r="641" spans="1:7">
      <c r="A641" s="98" t="s">
        <v>2956</v>
      </c>
      <c r="E641" s="98" t="s">
        <v>2957</v>
      </c>
      <c r="G641" s="98" t="s">
        <v>2958</v>
      </c>
    </row>
    <row r="642" spans="1:7">
      <c r="A642" s="98" t="s">
        <v>2959</v>
      </c>
      <c r="E642" s="98" t="s">
        <v>2960</v>
      </c>
      <c r="G642" s="98" t="s">
        <v>2961</v>
      </c>
    </row>
    <row r="643" spans="1:7">
      <c r="A643" s="98" t="s">
        <v>2962</v>
      </c>
      <c r="E643" s="98" t="s">
        <v>2963</v>
      </c>
      <c r="G643" s="98" t="s">
        <v>2964</v>
      </c>
    </row>
    <row r="644" spans="1:7">
      <c r="A644" s="98" t="s">
        <v>2965</v>
      </c>
      <c r="E644" s="98" t="s">
        <v>2966</v>
      </c>
      <c r="G644" s="98" t="s">
        <v>2967</v>
      </c>
    </row>
    <row r="645" spans="1:7">
      <c r="A645" s="98" t="s">
        <v>2968</v>
      </c>
      <c r="E645" s="98" t="s">
        <v>2969</v>
      </c>
      <c r="G645" s="98" t="s">
        <v>2970</v>
      </c>
    </row>
    <row r="646" spans="1:7">
      <c r="A646" s="98" t="s">
        <v>2971</v>
      </c>
      <c r="E646" s="98" t="s">
        <v>2972</v>
      </c>
      <c r="G646" s="98" t="s">
        <v>2973</v>
      </c>
    </row>
    <row r="647" spans="1:7">
      <c r="A647" s="98" t="s">
        <v>2974</v>
      </c>
      <c r="E647" s="98" t="s">
        <v>2975</v>
      </c>
      <c r="G647" s="98" t="s">
        <v>2976</v>
      </c>
    </row>
    <row r="648" spans="1:7">
      <c r="A648" s="98" t="s">
        <v>2977</v>
      </c>
      <c r="E648" s="98" t="s">
        <v>2978</v>
      </c>
      <c r="G648" s="98" t="s">
        <v>2979</v>
      </c>
    </row>
    <row r="649" spans="1:7">
      <c r="A649" s="98" t="s">
        <v>2980</v>
      </c>
      <c r="E649" s="98" t="s">
        <v>2981</v>
      </c>
      <c r="G649" s="98" t="s">
        <v>2982</v>
      </c>
    </row>
    <row r="650" spans="1:7">
      <c r="A650" s="98" t="s">
        <v>2983</v>
      </c>
      <c r="E650" s="98" t="s">
        <v>2984</v>
      </c>
      <c r="G650" s="98" t="s">
        <v>2985</v>
      </c>
    </row>
    <row r="651" spans="1:7">
      <c r="A651" s="98" t="s">
        <v>2986</v>
      </c>
      <c r="E651" s="98" t="s">
        <v>2987</v>
      </c>
      <c r="G651" s="98" t="s">
        <v>2988</v>
      </c>
    </row>
    <row r="652" spans="1:7">
      <c r="A652" s="98" t="s">
        <v>2989</v>
      </c>
      <c r="E652" s="98" t="s">
        <v>2990</v>
      </c>
      <c r="G652" s="98" t="s">
        <v>2991</v>
      </c>
    </row>
    <row r="653" spans="1:7">
      <c r="A653" s="98" t="s">
        <v>2992</v>
      </c>
      <c r="E653" s="98" t="s">
        <v>2993</v>
      </c>
      <c r="G653" s="98" t="s">
        <v>2994</v>
      </c>
    </row>
    <row r="654" spans="1:7">
      <c r="A654" s="98" t="s">
        <v>2995</v>
      </c>
      <c r="E654" s="98" t="s">
        <v>2996</v>
      </c>
      <c r="G654" s="98" t="s">
        <v>2997</v>
      </c>
    </row>
    <row r="655" spans="1:7">
      <c r="A655" s="98" t="s">
        <v>2998</v>
      </c>
      <c r="E655" s="98" t="s">
        <v>2999</v>
      </c>
      <c r="G655" s="98" t="s">
        <v>3000</v>
      </c>
    </row>
    <row r="656" spans="1:7">
      <c r="A656" s="98" t="s">
        <v>3001</v>
      </c>
      <c r="E656" s="98" t="s">
        <v>3002</v>
      </c>
      <c r="G656" s="98" t="s">
        <v>3003</v>
      </c>
    </row>
    <row r="657" spans="1:7">
      <c r="A657" s="98" t="s">
        <v>3004</v>
      </c>
      <c r="E657" s="98" t="s">
        <v>3005</v>
      </c>
      <c r="G657" s="98" t="s">
        <v>3006</v>
      </c>
    </row>
    <row r="658" spans="1:7">
      <c r="A658" s="98" t="s">
        <v>3007</v>
      </c>
      <c r="E658" s="98" t="s">
        <v>3008</v>
      </c>
      <c r="G658" s="98" t="s">
        <v>3009</v>
      </c>
    </row>
    <row r="659" spans="1:7">
      <c r="A659" s="98" t="s">
        <v>3010</v>
      </c>
      <c r="E659" s="98" t="s">
        <v>3011</v>
      </c>
      <c r="G659" s="98" t="s">
        <v>3012</v>
      </c>
    </row>
    <row r="660" spans="1:7">
      <c r="A660" s="98" t="s">
        <v>3013</v>
      </c>
      <c r="E660" s="98" t="s">
        <v>3014</v>
      </c>
      <c r="G660" s="98" t="s">
        <v>3015</v>
      </c>
    </row>
    <row r="661" spans="1:7">
      <c r="A661" s="98" t="s">
        <v>3016</v>
      </c>
      <c r="E661" s="98" t="s">
        <v>3017</v>
      </c>
      <c r="G661" s="98" t="s">
        <v>3018</v>
      </c>
    </row>
    <row r="662" spans="1:7">
      <c r="A662" s="98" t="s">
        <v>3019</v>
      </c>
      <c r="E662" s="98" t="s">
        <v>3020</v>
      </c>
      <c r="G662" s="98" t="s">
        <v>3021</v>
      </c>
    </row>
    <row r="663" spans="1:7">
      <c r="A663" s="98" t="s">
        <v>3022</v>
      </c>
      <c r="E663" s="98" t="s">
        <v>3023</v>
      </c>
      <c r="G663" s="98" t="s">
        <v>3024</v>
      </c>
    </row>
    <row r="664" spans="1:7">
      <c r="A664" s="98" t="s">
        <v>3025</v>
      </c>
      <c r="E664" s="98" t="s">
        <v>3026</v>
      </c>
      <c r="G664" s="98" t="s">
        <v>3027</v>
      </c>
    </row>
    <row r="665" spans="1:7">
      <c r="A665" s="98" t="s">
        <v>3028</v>
      </c>
      <c r="E665" s="98" t="s">
        <v>3029</v>
      </c>
      <c r="G665" s="98" t="s">
        <v>3030</v>
      </c>
    </row>
    <row r="666" spans="1:7">
      <c r="A666" s="98" t="s">
        <v>3031</v>
      </c>
      <c r="E666" s="98" t="s">
        <v>3032</v>
      </c>
      <c r="G666" s="98" t="s">
        <v>3033</v>
      </c>
    </row>
    <row r="667" spans="1:7">
      <c r="A667" s="98" t="s">
        <v>3034</v>
      </c>
      <c r="E667" s="98" t="s">
        <v>3035</v>
      </c>
      <c r="G667" s="98" t="s">
        <v>3036</v>
      </c>
    </row>
    <row r="668" spans="1:7">
      <c r="A668" s="98" t="s">
        <v>3037</v>
      </c>
      <c r="E668" s="98" t="s">
        <v>3038</v>
      </c>
      <c r="G668" s="98" t="s">
        <v>3039</v>
      </c>
    </row>
    <row r="669" spans="1:7">
      <c r="A669" s="98" t="s">
        <v>3040</v>
      </c>
      <c r="E669" s="98" t="s">
        <v>3041</v>
      </c>
      <c r="G669" s="98" t="s">
        <v>3042</v>
      </c>
    </row>
    <row r="670" spans="1:7">
      <c r="A670" s="98" t="s">
        <v>3043</v>
      </c>
      <c r="E670" s="98" t="s">
        <v>3044</v>
      </c>
      <c r="G670" s="98" t="s">
        <v>3045</v>
      </c>
    </row>
    <row r="671" spans="1:7">
      <c r="A671" s="98" t="s">
        <v>3046</v>
      </c>
      <c r="E671" s="98" t="s">
        <v>3047</v>
      </c>
      <c r="G671" s="98" t="s">
        <v>3048</v>
      </c>
    </row>
    <row r="672" spans="1:7">
      <c r="A672" s="98" t="s">
        <v>3049</v>
      </c>
      <c r="E672" s="98" t="s">
        <v>3050</v>
      </c>
      <c r="G672" s="98" t="s">
        <v>3051</v>
      </c>
    </row>
    <row r="673" spans="1:7">
      <c r="A673" s="98" t="s">
        <v>3052</v>
      </c>
      <c r="E673" s="98" t="s">
        <v>3053</v>
      </c>
      <c r="G673" s="98" t="s">
        <v>3054</v>
      </c>
    </row>
    <row r="674" spans="1:7">
      <c r="A674" s="98" t="s">
        <v>3055</v>
      </c>
      <c r="E674" s="98" t="s">
        <v>3056</v>
      </c>
      <c r="G674" s="98" t="s">
        <v>3057</v>
      </c>
    </row>
    <row r="675" spans="1:7">
      <c r="A675" s="98" t="s">
        <v>3058</v>
      </c>
      <c r="E675" s="98" t="s">
        <v>3059</v>
      </c>
      <c r="G675" s="98" t="s">
        <v>3060</v>
      </c>
    </row>
    <row r="676" spans="1:7">
      <c r="A676" s="98" t="s">
        <v>3061</v>
      </c>
      <c r="E676" s="98" t="s">
        <v>3062</v>
      </c>
      <c r="G676" s="98" t="s">
        <v>3063</v>
      </c>
    </row>
    <row r="677" spans="1:7">
      <c r="A677" s="98" t="s">
        <v>3064</v>
      </c>
      <c r="E677" s="98" t="s">
        <v>3065</v>
      </c>
      <c r="G677" s="98" t="s">
        <v>3066</v>
      </c>
    </row>
    <row r="678" spans="1:7">
      <c r="A678" s="98" t="s">
        <v>3067</v>
      </c>
      <c r="E678" s="98" t="s">
        <v>3068</v>
      </c>
      <c r="G678" s="98" t="s">
        <v>3069</v>
      </c>
    </row>
    <row r="679" spans="1:7">
      <c r="A679" s="98" t="s">
        <v>3070</v>
      </c>
      <c r="E679" s="98" t="s">
        <v>3071</v>
      </c>
      <c r="G679" s="98" t="s">
        <v>3072</v>
      </c>
    </row>
    <row r="680" spans="1:7">
      <c r="A680" s="98" t="s">
        <v>3073</v>
      </c>
      <c r="E680" s="98" t="s">
        <v>3074</v>
      </c>
      <c r="G680" s="98" t="s">
        <v>3075</v>
      </c>
    </row>
    <row r="681" spans="1:7">
      <c r="A681" s="98" t="s">
        <v>3076</v>
      </c>
      <c r="E681" s="98" t="s">
        <v>3077</v>
      </c>
      <c r="G681" s="98" t="s">
        <v>3078</v>
      </c>
    </row>
    <row r="682" spans="1:7">
      <c r="A682" s="98" t="s">
        <v>3079</v>
      </c>
      <c r="E682" s="98" t="s">
        <v>3080</v>
      </c>
      <c r="G682" s="98" t="s">
        <v>3081</v>
      </c>
    </row>
    <row r="683" spans="1:7">
      <c r="A683" s="98" t="s">
        <v>3082</v>
      </c>
      <c r="E683" s="98" t="s">
        <v>3083</v>
      </c>
      <c r="G683" s="98" t="s">
        <v>3084</v>
      </c>
    </row>
    <row r="684" spans="1:7">
      <c r="A684" s="98" t="s">
        <v>3085</v>
      </c>
      <c r="E684" s="98" t="s">
        <v>3086</v>
      </c>
      <c r="G684" s="98" t="s">
        <v>3087</v>
      </c>
    </row>
    <row r="685" spans="1:7">
      <c r="A685" s="98" t="s">
        <v>3088</v>
      </c>
      <c r="E685" s="98" t="s">
        <v>3089</v>
      </c>
      <c r="G685" s="98" t="s">
        <v>3090</v>
      </c>
    </row>
    <row r="686" spans="1:7">
      <c r="A686" s="98" t="s">
        <v>3091</v>
      </c>
      <c r="E686" s="98" t="s">
        <v>3092</v>
      </c>
      <c r="G686" s="98" t="s">
        <v>3093</v>
      </c>
    </row>
    <row r="687" spans="1:7">
      <c r="A687" s="98" t="s">
        <v>3094</v>
      </c>
      <c r="E687" s="98" t="s">
        <v>3095</v>
      </c>
      <c r="G687" s="98" t="s">
        <v>3096</v>
      </c>
    </row>
    <row r="688" spans="1:7">
      <c r="A688" s="98" t="s">
        <v>3097</v>
      </c>
      <c r="E688" s="98" t="s">
        <v>3098</v>
      </c>
      <c r="G688" s="98" t="s">
        <v>3099</v>
      </c>
    </row>
    <row r="689" spans="1:7">
      <c r="A689" s="98" t="s">
        <v>3100</v>
      </c>
      <c r="E689" s="98" t="s">
        <v>3101</v>
      </c>
      <c r="G689" s="98" t="s">
        <v>3102</v>
      </c>
    </row>
    <row r="690" spans="1:7">
      <c r="A690" s="98" t="s">
        <v>3103</v>
      </c>
      <c r="E690" s="98" t="s">
        <v>3104</v>
      </c>
      <c r="G690" s="98" t="s">
        <v>3105</v>
      </c>
    </row>
    <row r="691" spans="1:7">
      <c r="A691" s="98" t="s">
        <v>3106</v>
      </c>
      <c r="E691" s="98" t="s">
        <v>3107</v>
      </c>
      <c r="G691" s="98" t="s">
        <v>3108</v>
      </c>
    </row>
    <row r="692" spans="1:7">
      <c r="A692" s="98" t="s">
        <v>3109</v>
      </c>
      <c r="E692" s="98" t="s">
        <v>3110</v>
      </c>
      <c r="G692" s="98" t="s">
        <v>3111</v>
      </c>
    </row>
    <row r="693" spans="1:7">
      <c r="A693" s="98" t="s">
        <v>3112</v>
      </c>
      <c r="E693" s="98" t="s">
        <v>3113</v>
      </c>
      <c r="G693" s="98" t="s">
        <v>3114</v>
      </c>
    </row>
    <row r="694" spans="1:7">
      <c r="A694" s="98" t="s">
        <v>3115</v>
      </c>
      <c r="E694" s="98" t="s">
        <v>3116</v>
      </c>
      <c r="G694" s="98" t="s">
        <v>3117</v>
      </c>
    </row>
    <row r="695" spans="1:7">
      <c r="A695" s="98" t="s">
        <v>3118</v>
      </c>
      <c r="E695" s="98" t="s">
        <v>3119</v>
      </c>
      <c r="G695" s="98" t="s">
        <v>3120</v>
      </c>
    </row>
    <row r="696" spans="1:7">
      <c r="A696" s="98" t="s">
        <v>3121</v>
      </c>
      <c r="E696" s="98" t="s">
        <v>3122</v>
      </c>
      <c r="G696" s="98" t="s">
        <v>3123</v>
      </c>
    </row>
    <row r="697" spans="1:7">
      <c r="A697" s="98" t="s">
        <v>3124</v>
      </c>
      <c r="E697" s="98" t="s">
        <v>3125</v>
      </c>
      <c r="G697" s="98" t="s">
        <v>3126</v>
      </c>
    </row>
    <row r="698" spans="1:7">
      <c r="A698" s="98" t="s">
        <v>3127</v>
      </c>
      <c r="E698" s="98" t="s">
        <v>3128</v>
      </c>
      <c r="G698" s="98" t="s">
        <v>3129</v>
      </c>
    </row>
    <row r="699" spans="1:7">
      <c r="A699" s="98" t="s">
        <v>3130</v>
      </c>
      <c r="E699" s="98" t="s">
        <v>3131</v>
      </c>
      <c r="G699" s="98" t="s">
        <v>3132</v>
      </c>
    </row>
    <row r="700" spans="1:7">
      <c r="A700" s="98" t="s">
        <v>3133</v>
      </c>
      <c r="E700" s="98" t="s">
        <v>3134</v>
      </c>
      <c r="G700" s="98" t="s">
        <v>3135</v>
      </c>
    </row>
    <row r="701" spans="1:7">
      <c r="A701" s="98" t="s">
        <v>3136</v>
      </c>
      <c r="E701" s="98" t="s">
        <v>3137</v>
      </c>
      <c r="G701" s="98" t="s">
        <v>3138</v>
      </c>
    </row>
    <row r="702" spans="1:7">
      <c r="A702" s="98" t="s">
        <v>3139</v>
      </c>
      <c r="E702" s="98" t="s">
        <v>3140</v>
      </c>
      <c r="G702" s="98" t="s">
        <v>3141</v>
      </c>
    </row>
    <row r="703" spans="1:7">
      <c r="A703" s="98" t="s">
        <v>3142</v>
      </c>
      <c r="E703" s="98" t="s">
        <v>3143</v>
      </c>
      <c r="G703" s="98" t="s">
        <v>3144</v>
      </c>
    </row>
    <row r="704" spans="1:7">
      <c r="A704" s="98" t="s">
        <v>3145</v>
      </c>
      <c r="E704" s="98" t="s">
        <v>3146</v>
      </c>
      <c r="G704" s="98" t="s">
        <v>3147</v>
      </c>
    </row>
    <row r="705" spans="1:7">
      <c r="A705" s="98" t="s">
        <v>3148</v>
      </c>
      <c r="E705" s="98" t="s">
        <v>3149</v>
      </c>
      <c r="G705" s="98" t="s">
        <v>3150</v>
      </c>
    </row>
    <row r="706" spans="1:7">
      <c r="A706" s="98" t="s">
        <v>3151</v>
      </c>
      <c r="E706" s="98" t="s">
        <v>3152</v>
      </c>
      <c r="G706" s="98" t="s">
        <v>3153</v>
      </c>
    </row>
    <row r="707" spans="1:7">
      <c r="A707" s="98" t="s">
        <v>3154</v>
      </c>
      <c r="E707" s="98" t="s">
        <v>3155</v>
      </c>
      <c r="G707" s="98" t="s">
        <v>3156</v>
      </c>
    </row>
    <row r="708" spans="1:7">
      <c r="A708" s="98" t="s">
        <v>3157</v>
      </c>
      <c r="E708" s="98" t="s">
        <v>3158</v>
      </c>
      <c r="G708" s="98" t="s">
        <v>3159</v>
      </c>
    </row>
    <row r="709" spans="1:7">
      <c r="A709" s="98" t="s">
        <v>3160</v>
      </c>
      <c r="E709" s="98" t="s">
        <v>3161</v>
      </c>
      <c r="G709" s="98" t="s">
        <v>3162</v>
      </c>
    </row>
    <row r="710" spans="1:7">
      <c r="A710" s="98" t="s">
        <v>3163</v>
      </c>
      <c r="E710" s="98" t="s">
        <v>3164</v>
      </c>
      <c r="G710" s="98" t="s">
        <v>3165</v>
      </c>
    </row>
    <row r="711" spans="1:7">
      <c r="A711" s="98" t="s">
        <v>3166</v>
      </c>
      <c r="E711" s="98" t="s">
        <v>3167</v>
      </c>
      <c r="G711" s="98" t="s">
        <v>3168</v>
      </c>
    </row>
    <row r="712" spans="1:7">
      <c r="A712" s="98" t="s">
        <v>3169</v>
      </c>
      <c r="E712" s="98" t="s">
        <v>3170</v>
      </c>
      <c r="G712" s="98" t="s">
        <v>3171</v>
      </c>
    </row>
    <row r="713" spans="1:7">
      <c r="A713" s="98" t="s">
        <v>3172</v>
      </c>
      <c r="E713" s="98" t="s">
        <v>3173</v>
      </c>
      <c r="G713" s="98" t="s">
        <v>3174</v>
      </c>
    </row>
    <row r="714" spans="1:7">
      <c r="A714" s="98" t="s">
        <v>3175</v>
      </c>
      <c r="E714" s="98" t="s">
        <v>3176</v>
      </c>
      <c r="G714" s="98" t="s">
        <v>3177</v>
      </c>
    </row>
    <row r="715" spans="1:7">
      <c r="A715" s="98" t="s">
        <v>3178</v>
      </c>
      <c r="E715" s="98" t="s">
        <v>3179</v>
      </c>
      <c r="G715" s="98" t="s">
        <v>3180</v>
      </c>
    </row>
    <row r="716" spans="1:7">
      <c r="A716" s="98" t="s">
        <v>3181</v>
      </c>
      <c r="E716" s="98" t="s">
        <v>3182</v>
      </c>
      <c r="G716" s="98" t="s">
        <v>3183</v>
      </c>
    </row>
    <row r="717" spans="1:7">
      <c r="A717" s="98" t="s">
        <v>3184</v>
      </c>
      <c r="E717" s="98" t="s">
        <v>3185</v>
      </c>
      <c r="G717" s="98" t="s">
        <v>3186</v>
      </c>
    </row>
    <row r="718" spans="1:7">
      <c r="A718" s="98" t="s">
        <v>3187</v>
      </c>
      <c r="E718" s="98" t="s">
        <v>3188</v>
      </c>
      <c r="G718" s="98" t="s">
        <v>3189</v>
      </c>
    </row>
    <row r="719" spans="1:7">
      <c r="A719" s="98" t="s">
        <v>3190</v>
      </c>
      <c r="E719" s="98" t="s">
        <v>3191</v>
      </c>
      <c r="G719" s="98" t="s">
        <v>3192</v>
      </c>
    </row>
    <row r="720" spans="1:7">
      <c r="A720" s="98" t="s">
        <v>3193</v>
      </c>
      <c r="E720" s="98" t="s">
        <v>3194</v>
      </c>
      <c r="G720" s="98" t="s">
        <v>3195</v>
      </c>
    </row>
    <row r="721" spans="1:7">
      <c r="A721" s="98" t="s">
        <v>3196</v>
      </c>
      <c r="E721" s="98" t="s">
        <v>3197</v>
      </c>
      <c r="G721" s="98" t="s">
        <v>3198</v>
      </c>
    </row>
    <row r="722" spans="1:7">
      <c r="A722" s="98" t="s">
        <v>3199</v>
      </c>
      <c r="E722" s="98" t="s">
        <v>3200</v>
      </c>
      <c r="G722" s="98" t="s">
        <v>3201</v>
      </c>
    </row>
    <row r="723" spans="1:7">
      <c r="A723" s="98" t="s">
        <v>3202</v>
      </c>
      <c r="E723" s="98" t="s">
        <v>3203</v>
      </c>
      <c r="G723" s="98" t="s">
        <v>3204</v>
      </c>
    </row>
    <row r="724" spans="1:7">
      <c r="A724" s="98" t="s">
        <v>3205</v>
      </c>
      <c r="E724" s="98" t="s">
        <v>3206</v>
      </c>
      <c r="G724" s="98" t="s">
        <v>3207</v>
      </c>
    </row>
    <row r="725" spans="1:7">
      <c r="A725" s="98" t="s">
        <v>3208</v>
      </c>
      <c r="E725" s="98" t="s">
        <v>3209</v>
      </c>
      <c r="G725" s="98" t="s">
        <v>3210</v>
      </c>
    </row>
    <row r="726" spans="1:7">
      <c r="A726" s="98" t="s">
        <v>3211</v>
      </c>
      <c r="E726" s="98" t="s">
        <v>3212</v>
      </c>
      <c r="G726" s="98" t="s">
        <v>3213</v>
      </c>
    </row>
    <row r="727" spans="1:7">
      <c r="A727" s="98" t="s">
        <v>3214</v>
      </c>
      <c r="E727" s="98" t="s">
        <v>3215</v>
      </c>
      <c r="G727" s="98" t="s">
        <v>3216</v>
      </c>
    </row>
    <row r="728" spans="1:7">
      <c r="A728" s="98" t="s">
        <v>3217</v>
      </c>
      <c r="E728" s="98" t="s">
        <v>3218</v>
      </c>
      <c r="G728" s="98" t="s">
        <v>3219</v>
      </c>
    </row>
    <row r="729" spans="1:7">
      <c r="A729" s="98" t="s">
        <v>3220</v>
      </c>
      <c r="E729" s="98" t="s">
        <v>3221</v>
      </c>
      <c r="G729" s="98" t="s">
        <v>3222</v>
      </c>
    </row>
    <row r="730" spans="1:7">
      <c r="A730" s="98" t="s">
        <v>3223</v>
      </c>
      <c r="E730" s="98" t="s">
        <v>3224</v>
      </c>
      <c r="G730" s="98" t="s">
        <v>3225</v>
      </c>
    </row>
    <row r="731" spans="1:7">
      <c r="A731" s="98" t="s">
        <v>3226</v>
      </c>
      <c r="E731" s="98" t="s">
        <v>3227</v>
      </c>
      <c r="G731" s="98" t="s">
        <v>3228</v>
      </c>
    </row>
    <row r="732" spans="1:7">
      <c r="A732" s="98" t="s">
        <v>3229</v>
      </c>
      <c r="E732" s="98" t="s">
        <v>3230</v>
      </c>
      <c r="G732" s="98" t="s">
        <v>3231</v>
      </c>
    </row>
    <row r="733" spans="1:7">
      <c r="A733" s="98" t="s">
        <v>3232</v>
      </c>
      <c r="E733" s="98" t="s">
        <v>3233</v>
      </c>
      <c r="G733" s="98" t="s">
        <v>3234</v>
      </c>
    </row>
    <row r="734" spans="1:7">
      <c r="A734" s="98" t="s">
        <v>3235</v>
      </c>
      <c r="E734" s="98" t="s">
        <v>3236</v>
      </c>
      <c r="G734" s="98" t="s">
        <v>3237</v>
      </c>
    </row>
    <row r="735" spans="1:7">
      <c r="A735" s="98" t="s">
        <v>3238</v>
      </c>
      <c r="E735" s="98" t="s">
        <v>3239</v>
      </c>
      <c r="G735" s="98" t="s">
        <v>3240</v>
      </c>
    </row>
    <row r="736" spans="1:7">
      <c r="A736" s="98" t="s">
        <v>3241</v>
      </c>
      <c r="E736" s="98" t="s">
        <v>3242</v>
      </c>
      <c r="G736" s="98" t="s">
        <v>3243</v>
      </c>
    </row>
    <row r="737" spans="1:7">
      <c r="A737" s="98" t="s">
        <v>3244</v>
      </c>
      <c r="E737" s="98" t="s">
        <v>3245</v>
      </c>
      <c r="G737" s="98" t="s">
        <v>3246</v>
      </c>
    </row>
    <row r="738" spans="1:7">
      <c r="A738" s="98" t="s">
        <v>3247</v>
      </c>
      <c r="E738" s="98" t="s">
        <v>3248</v>
      </c>
      <c r="G738" s="98" t="s">
        <v>3249</v>
      </c>
    </row>
    <row r="739" spans="1:7">
      <c r="A739" s="98" t="s">
        <v>3250</v>
      </c>
      <c r="E739" s="98" t="s">
        <v>3251</v>
      </c>
      <c r="G739" s="98" t="s">
        <v>3252</v>
      </c>
    </row>
    <row r="740" spans="1:7">
      <c r="A740" s="98" t="s">
        <v>3253</v>
      </c>
      <c r="E740" s="98" t="s">
        <v>3254</v>
      </c>
      <c r="G740" s="98" t="s">
        <v>3255</v>
      </c>
    </row>
    <row r="741" spans="1:7">
      <c r="A741" s="98" t="s">
        <v>3256</v>
      </c>
      <c r="E741" s="98" t="s">
        <v>3257</v>
      </c>
      <c r="G741" s="98" t="s">
        <v>3258</v>
      </c>
    </row>
    <row r="742" spans="1:7">
      <c r="A742" s="98" t="s">
        <v>3259</v>
      </c>
      <c r="E742" s="98" t="s">
        <v>3260</v>
      </c>
      <c r="G742" s="98" t="s">
        <v>3261</v>
      </c>
    </row>
    <row r="743" spans="1:7">
      <c r="A743" s="98" t="s">
        <v>3262</v>
      </c>
      <c r="E743" s="98" t="s">
        <v>3263</v>
      </c>
      <c r="G743" s="98" t="s">
        <v>3264</v>
      </c>
    </row>
    <row r="744" spans="1:7">
      <c r="A744" s="98" t="s">
        <v>3265</v>
      </c>
      <c r="E744" s="98" t="s">
        <v>3266</v>
      </c>
      <c r="G744" s="98" t="s">
        <v>3267</v>
      </c>
    </row>
    <row r="745" spans="1:7">
      <c r="A745" s="98" t="s">
        <v>3268</v>
      </c>
      <c r="E745" s="98" t="s">
        <v>3269</v>
      </c>
      <c r="G745" s="98" t="s">
        <v>3270</v>
      </c>
    </row>
    <row r="746" spans="1:7">
      <c r="A746" s="98" t="s">
        <v>3271</v>
      </c>
      <c r="E746" s="98" t="s">
        <v>3272</v>
      </c>
      <c r="G746" s="98" t="s">
        <v>3273</v>
      </c>
    </row>
    <row r="747" spans="1:7">
      <c r="A747" s="98" t="s">
        <v>3274</v>
      </c>
      <c r="E747" s="98" t="s">
        <v>3275</v>
      </c>
      <c r="G747" s="98" t="s">
        <v>3276</v>
      </c>
    </row>
    <row r="748" spans="1:7">
      <c r="A748" s="98" t="s">
        <v>3277</v>
      </c>
      <c r="E748" s="98" t="s">
        <v>3278</v>
      </c>
      <c r="G748" s="98" t="s">
        <v>3279</v>
      </c>
    </row>
    <row r="749" spans="1:7">
      <c r="A749" s="98" t="s">
        <v>3280</v>
      </c>
      <c r="E749" s="98" t="s">
        <v>3281</v>
      </c>
      <c r="G749" s="98" t="s">
        <v>3282</v>
      </c>
    </row>
    <row r="750" spans="1:7">
      <c r="A750" s="98" t="s">
        <v>3283</v>
      </c>
      <c r="E750" s="98" t="s">
        <v>3284</v>
      </c>
      <c r="G750" s="98" t="s">
        <v>3285</v>
      </c>
    </row>
    <row r="751" spans="1:7">
      <c r="A751" s="98" t="s">
        <v>3286</v>
      </c>
      <c r="E751" s="98" t="s">
        <v>3287</v>
      </c>
      <c r="G751" s="98" t="s">
        <v>3288</v>
      </c>
    </row>
    <row r="752" spans="1:7">
      <c r="A752" s="98" t="s">
        <v>3289</v>
      </c>
      <c r="E752" s="98" t="s">
        <v>3290</v>
      </c>
      <c r="G752" s="98" t="s">
        <v>3291</v>
      </c>
    </row>
    <row r="753" spans="1:7">
      <c r="A753" s="98" t="s">
        <v>3292</v>
      </c>
      <c r="E753" s="98" t="s">
        <v>3293</v>
      </c>
      <c r="G753" s="98" t="s">
        <v>3294</v>
      </c>
    </row>
    <row r="754" spans="1:7">
      <c r="A754" s="98" t="s">
        <v>3295</v>
      </c>
      <c r="E754" s="98" t="s">
        <v>3296</v>
      </c>
      <c r="G754" s="98" t="s">
        <v>3297</v>
      </c>
    </row>
    <row r="755" spans="1:7">
      <c r="A755" s="98" t="s">
        <v>3298</v>
      </c>
      <c r="E755" s="98" t="s">
        <v>3299</v>
      </c>
      <c r="G755" s="98" t="s">
        <v>3300</v>
      </c>
    </row>
    <row r="756" spans="1:7">
      <c r="A756" s="98" t="s">
        <v>3301</v>
      </c>
      <c r="E756" s="98" t="s">
        <v>3302</v>
      </c>
      <c r="G756" s="98" t="s">
        <v>3303</v>
      </c>
    </row>
    <row r="757" spans="1:7">
      <c r="A757" s="98" t="s">
        <v>3304</v>
      </c>
      <c r="E757" s="98" t="s">
        <v>3305</v>
      </c>
      <c r="G757" s="98" t="s">
        <v>3306</v>
      </c>
    </row>
    <row r="758" spans="1:7">
      <c r="A758" s="98" t="s">
        <v>3307</v>
      </c>
      <c r="E758" s="98" t="s">
        <v>3308</v>
      </c>
      <c r="G758" s="98" t="s">
        <v>3309</v>
      </c>
    </row>
    <row r="759" spans="1:7">
      <c r="A759" s="98" t="s">
        <v>3310</v>
      </c>
      <c r="E759" s="98" t="s">
        <v>3311</v>
      </c>
      <c r="G759" s="98" t="s">
        <v>3312</v>
      </c>
    </row>
    <row r="760" spans="1:7">
      <c r="A760" s="98" t="s">
        <v>3313</v>
      </c>
      <c r="E760" s="98" t="s">
        <v>3314</v>
      </c>
      <c r="G760" s="98" t="s">
        <v>3315</v>
      </c>
    </row>
    <row r="761" spans="1:7">
      <c r="A761" s="98" t="s">
        <v>3316</v>
      </c>
      <c r="E761" s="98" t="s">
        <v>3317</v>
      </c>
      <c r="G761" s="98" t="s">
        <v>3318</v>
      </c>
    </row>
    <row r="762" spans="1:7">
      <c r="A762" s="98" t="s">
        <v>3319</v>
      </c>
      <c r="E762" s="98" t="s">
        <v>3320</v>
      </c>
      <c r="G762" s="98" t="s">
        <v>3321</v>
      </c>
    </row>
    <row r="763" spans="1:7">
      <c r="A763" s="98" t="s">
        <v>3322</v>
      </c>
      <c r="E763" s="98" t="s">
        <v>3323</v>
      </c>
      <c r="G763" s="98" t="s">
        <v>3324</v>
      </c>
    </row>
    <row r="764" spans="1:7">
      <c r="A764" s="98" t="s">
        <v>3325</v>
      </c>
      <c r="E764" s="98" t="s">
        <v>3326</v>
      </c>
      <c r="G764" s="98" t="s">
        <v>3327</v>
      </c>
    </row>
    <row r="765" spans="1:7">
      <c r="A765" s="98" t="s">
        <v>3328</v>
      </c>
      <c r="E765" s="98" t="s">
        <v>3329</v>
      </c>
      <c r="G765" s="98" t="s">
        <v>3330</v>
      </c>
    </row>
    <row r="766" spans="1:7">
      <c r="A766" s="98" t="s">
        <v>3331</v>
      </c>
      <c r="E766" s="98" t="s">
        <v>3332</v>
      </c>
      <c r="G766" s="98" t="s">
        <v>3333</v>
      </c>
    </row>
    <row r="767" spans="1:7">
      <c r="A767" s="98" t="s">
        <v>3334</v>
      </c>
      <c r="E767" s="98" t="s">
        <v>3335</v>
      </c>
      <c r="G767" s="98" t="s">
        <v>3336</v>
      </c>
    </row>
    <row r="768" spans="1:7">
      <c r="A768" s="98" t="s">
        <v>3337</v>
      </c>
      <c r="E768" s="98" t="s">
        <v>3338</v>
      </c>
      <c r="G768" s="98" t="s">
        <v>3339</v>
      </c>
    </row>
    <row r="769" spans="1:7">
      <c r="A769" s="98" t="s">
        <v>3340</v>
      </c>
      <c r="E769" s="98" t="s">
        <v>3341</v>
      </c>
      <c r="G769" s="98" t="s">
        <v>3342</v>
      </c>
    </row>
    <row r="770" spans="1:7">
      <c r="A770" s="98" t="s">
        <v>3343</v>
      </c>
      <c r="E770" s="98" t="s">
        <v>3344</v>
      </c>
      <c r="G770" s="98" t="s">
        <v>3345</v>
      </c>
    </row>
    <row r="771" spans="1:7">
      <c r="A771" s="98" t="s">
        <v>3346</v>
      </c>
      <c r="E771" s="98" t="s">
        <v>3347</v>
      </c>
      <c r="G771" s="98" t="s">
        <v>3348</v>
      </c>
    </row>
    <row r="772" spans="1:7">
      <c r="A772" s="98" t="s">
        <v>3349</v>
      </c>
      <c r="E772" s="98" t="s">
        <v>3350</v>
      </c>
      <c r="G772" s="98" t="s">
        <v>3351</v>
      </c>
    </row>
    <row r="773" spans="1:7">
      <c r="A773" s="98" t="s">
        <v>3352</v>
      </c>
      <c r="E773" s="98" t="s">
        <v>3353</v>
      </c>
      <c r="G773" s="98" t="s">
        <v>3354</v>
      </c>
    </row>
    <row r="774" spans="1:7">
      <c r="A774" s="98" t="s">
        <v>3355</v>
      </c>
      <c r="E774" s="98" t="s">
        <v>3356</v>
      </c>
      <c r="G774" s="98" t="s">
        <v>3357</v>
      </c>
    </row>
    <row r="775" spans="1:7">
      <c r="A775" s="98" t="s">
        <v>3358</v>
      </c>
      <c r="E775" s="98" t="s">
        <v>3359</v>
      </c>
      <c r="G775" s="98" t="s">
        <v>3360</v>
      </c>
    </row>
    <row r="776" spans="1:7">
      <c r="A776" s="98" t="s">
        <v>3361</v>
      </c>
      <c r="E776" s="98" t="s">
        <v>3362</v>
      </c>
      <c r="G776" s="98" t="s">
        <v>3363</v>
      </c>
    </row>
    <row r="777" spans="1:7">
      <c r="A777" s="98" t="s">
        <v>3364</v>
      </c>
      <c r="E777" s="98" t="s">
        <v>3365</v>
      </c>
      <c r="G777" s="98" t="s">
        <v>3366</v>
      </c>
    </row>
    <row r="778" spans="1:7">
      <c r="A778" s="98" t="s">
        <v>3367</v>
      </c>
      <c r="E778" s="98" t="s">
        <v>3368</v>
      </c>
      <c r="G778" s="98" t="s">
        <v>3369</v>
      </c>
    </row>
    <row r="779" spans="1:7">
      <c r="A779" s="98" t="s">
        <v>3370</v>
      </c>
      <c r="E779" s="98" t="s">
        <v>3371</v>
      </c>
      <c r="G779" s="98" t="s">
        <v>3372</v>
      </c>
    </row>
    <row r="780" spans="1:7">
      <c r="A780" s="98" t="s">
        <v>3373</v>
      </c>
      <c r="E780" s="98" t="s">
        <v>3374</v>
      </c>
      <c r="G780" s="98" t="s">
        <v>3375</v>
      </c>
    </row>
    <row r="781" spans="1:7">
      <c r="A781" s="98" t="s">
        <v>3376</v>
      </c>
      <c r="E781" s="98" t="s">
        <v>3377</v>
      </c>
      <c r="G781" s="98" t="s">
        <v>3378</v>
      </c>
    </row>
    <row r="782" spans="1:7">
      <c r="A782" s="98" t="s">
        <v>3379</v>
      </c>
      <c r="E782" s="98" t="s">
        <v>3380</v>
      </c>
      <c r="G782" s="98" t="s">
        <v>3381</v>
      </c>
    </row>
    <row r="783" spans="1:7">
      <c r="A783" s="98" t="s">
        <v>3382</v>
      </c>
      <c r="E783" s="98" t="s">
        <v>3383</v>
      </c>
      <c r="G783" s="98" t="s">
        <v>3384</v>
      </c>
    </row>
    <row r="784" spans="1:7">
      <c r="A784" s="98" t="s">
        <v>3385</v>
      </c>
      <c r="E784" s="98" t="s">
        <v>3386</v>
      </c>
      <c r="G784" s="98" t="s">
        <v>3387</v>
      </c>
    </row>
    <row r="785" spans="1:7">
      <c r="A785" s="98" t="s">
        <v>3388</v>
      </c>
      <c r="E785" s="98" t="s">
        <v>3389</v>
      </c>
      <c r="G785" s="98" t="s">
        <v>3390</v>
      </c>
    </row>
    <row r="786" spans="1:7">
      <c r="A786" s="98" t="s">
        <v>3391</v>
      </c>
      <c r="E786" s="98" t="s">
        <v>3392</v>
      </c>
      <c r="G786" s="98" t="s">
        <v>3393</v>
      </c>
    </row>
    <row r="787" spans="1:7">
      <c r="A787" s="98" t="s">
        <v>3394</v>
      </c>
      <c r="E787" s="98" t="s">
        <v>3395</v>
      </c>
      <c r="G787" s="98" t="s">
        <v>3396</v>
      </c>
    </row>
    <row r="788" spans="1:7">
      <c r="A788" s="98" t="s">
        <v>3397</v>
      </c>
      <c r="E788" s="98" t="s">
        <v>3398</v>
      </c>
      <c r="G788" s="98" t="s">
        <v>3399</v>
      </c>
    </row>
    <row r="789" spans="1:7">
      <c r="A789" s="98" t="s">
        <v>3400</v>
      </c>
      <c r="E789" s="98" t="s">
        <v>3401</v>
      </c>
      <c r="G789" s="98" t="s">
        <v>3402</v>
      </c>
    </row>
    <row r="790" spans="1:7">
      <c r="A790" s="98" t="s">
        <v>3403</v>
      </c>
      <c r="E790" s="98" t="s">
        <v>3404</v>
      </c>
      <c r="G790" s="98" t="s">
        <v>3405</v>
      </c>
    </row>
    <row r="791" spans="1:7">
      <c r="A791" s="98" t="s">
        <v>3406</v>
      </c>
      <c r="E791" s="98" t="s">
        <v>3407</v>
      </c>
      <c r="G791" s="98" t="s">
        <v>3408</v>
      </c>
    </row>
    <row r="792" spans="1:7">
      <c r="A792" s="98" t="s">
        <v>3409</v>
      </c>
      <c r="E792" s="98" t="s">
        <v>3410</v>
      </c>
      <c r="G792" s="98" t="s">
        <v>3411</v>
      </c>
    </row>
    <row r="793" spans="1:7">
      <c r="A793" s="98" t="s">
        <v>3412</v>
      </c>
      <c r="E793" s="98" t="s">
        <v>3413</v>
      </c>
      <c r="G793" s="98" t="s">
        <v>3414</v>
      </c>
    </row>
    <row r="794" spans="1:7">
      <c r="A794" s="98" t="s">
        <v>3415</v>
      </c>
      <c r="E794" s="98" t="s">
        <v>3416</v>
      </c>
      <c r="G794" s="98" t="s">
        <v>3417</v>
      </c>
    </row>
    <row r="795" spans="1:7">
      <c r="A795" s="98" t="s">
        <v>3418</v>
      </c>
      <c r="E795" s="98" t="s">
        <v>3419</v>
      </c>
      <c r="G795" s="98" t="s">
        <v>3420</v>
      </c>
    </row>
    <row r="796" spans="1:7">
      <c r="A796" s="98" t="s">
        <v>3421</v>
      </c>
      <c r="E796" s="98" t="s">
        <v>3422</v>
      </c>
      <c r="G796" s="98" t="s">
        <v>3423</v>
      </c>
    </row>
    <row r="797" spans="1:7">
      <c r="A797" s="98" t="s">
        <v>3424</v>
      </c>
      <c r="E797" s="98" t="s">
        <v>3425</v>
      </c>
      <c r="G797" s="98" t="s">
        <v>3426</v>
      </c>
    </row>
    <row r="798" spans="1:7">
      <c r="A798" s="98" t="s">
        <v>3427</v>
      </c>
      <c r="E798" s="98" t="s">
        <v>3428</v>
      </c>
      <c r="G798" s="98" t="s">
        <v>3429</v>
      </c>
    </row>
    <row r="799" spans="1:7">
      <c r="A799" s="98" t="s">
        <v>3430</v>
      </c>
      <c r="E799" s="98" t="s">
        <v>3431</v>
      </c>
      <c r="G799" s="98" t="s">
        <v>3432</v>
      </c>
    </row>
    <row r="800" spans="1:7">
      <c r="A800" s="98" t="s">
        <v>3433</v>
      </c>
      <c r="E800" s="98" t="s">
        <v>3434</v>
      </c>
      <c r="G800" s="98" t="s">
        <v>3435</v>
      </c>
    </row>
    <row r="801" spans="1:7">
      <c r="A801" s="98" t="s">
        <v>3436</v>
      </c>
      <c r="E801" s="98" t="s">
        <v>3437</v>
      </c>
      <c r="G801" s="98" t="s">
        <v>3438</v>
      </c>
    </row>
    <row r="802" spans="1:7">
      <c r="A802" s="98" t="s">
        <v>3439</v>
      </c>
      <c r="E802" s="98" t="s">
        <v>3440</v>
      </c>
      <c r="G802" s="98" t="s">
        <v>3441</v>
      </c>
    </row>
    <row r="803" spans="1:7">
      <c r="A803" s="98" t="s">
        <v>3442</v>
      </c>
      <c r="E803" s="98" t="s">
        <v>3443</v>
      </c>
      <c r="G803" s="98" t="s">
        <v>3444</v>
      </c>
    </row>
    <row r="804" spans="1:7">
      <c r="A804" s="98" t="s">
        <v>3445</v>
      </c>
      <c r="E804" s="98" t="s">
        <v>3446</v>
      </c>
      <c r="G804" s="98" t="s">
        <v>3447</v>
      </c>
    </row>
    <row r="805" spans="1:7">
      <c r="A805" s="98" t="s">
        <v>3448</v>
      </c>
      <c r="E805" s="98" t="s">
        <v>3449</v>
      </c>
      <c r="G805" s="98" t="s">
        <v>3450</v>
      </c>
    </row>
    <row r="806" spans="1:7">
      <c r="A806" s="98" t="s">
        <v>3451</v>
      </c>
      <c r="E806" s="98" t="s">
        <v>3452</v>
      </c>
      <c r="G806" s="98" t="s">
        <v>3453</v>
      </c>
    </row>
    <row r="807" spans="1:7">
      <c r="A807" s="98" t="s">
        <v>3454</v>
      </c>
      <c r="E807" s="98" t="s">
        <v>3455</v>
      </c>
      <c r="G807" s="98" t="s">
        <v>3456</v>
      </c>
    </row>
    <row r="808" spans="1:7">
      <c r="A808" s="98" t="s">
        <v>3457</v>
      </c>
      <c r="E808" s="98" t="s">
        <v>3458</v>
      </c>
      <c r="G808" s="98" t="s">
        <v>3459</v>
      </c>
    </row>
    <row r="809" spans="1:7">
      <c r="A809" s="98" t="s">
        <v>3460</v>
      </c>
      <c r="E809" s="98" t="s">
        <v>3461</v>
      </c>
      <c r="G809" s="98" t="s">
        <v>3462</v>
      </c>
    </row>
    <row r="810" spans="1:7">
      <c r="A810" s="98" t="s">
        <v>3463</v>
      </c>
      <c r="E810" s="98" t="s">
        <v>3464</v>
      </c>
      <c r="G810" s="98" t="s">
        <v>3465</v>
      </c>
    </row>
    <row r="811" spans="1:7">
      <c r="A811" s="98" t="s">
        <v>3466</v>
      </c>
      <c r="E811" s="98" t="s">
        <v>3467</v>
      </c>
      <c r="G811" s="98" t="s">
        <v>3468</v>
      </c>
    </row>
    <row r="812" spans="1:7">
      <c r="A812" s="98" t="s">
        <v>3469</v>
      </c>
      <c r="E812" s="98" t="s">
        <v>3470</v>
      </c>
      <c r="G812" s="98" t="s">
        <v>3471</v>
      </c>
    </row>
    <row r="813" spans="1:7">
      <c r="A813" s="98" t="s">
        <v>3472</v>
      </c>
      <c r="E813" s="98" t="s">
        <v>3473</v>
      </c>
      <c r="G813" s="98" t="s">
        <v>3474</v>
      </c>
    </row>
    <row r="814" spans="1:7">
      <c r="A814" s="98" t="s">
        <v>3475</v>
      </c>
      <c r="E814" s="98" t="s">
        <v>3476</v>
      </c>
      <c r="G814" s="98" t="s">
        <v>3477</v>
      </c>
    </row>
    <row r="815" spans="1:7">
      <c r="A815" s="98" t="s">
        <v>3478</v>
      </c>
      <c r="E815" s="98" t="s">
        <v>3479</v>
      </c>
      <c r="G815" s="98" t="s">
        <v>3480</v>
      </c>
    </row>
    <row r="816" spans="1:7">
      <c r="A816" s="98" t="s">
        <v>3481</v>
      </c>
      <c r="E816" s="98" t="s">
        <v>3482</v>
      </c>
      <c r="G816" s="98" t="s">
        <v>3483</v>
      </c>
    </row>
    <row r="817" spans="1:7">
      <c r="A817" s="98" t="s">
        <v>3484</v>
      </c>
      <c r="E817" s="98" t="s">
        <v>3485</v>
      </c>
      <c r="G817" s="98" t="s">
        <v>3486</v>
      </c>
    </row>
    <row r="818" spans="1:7">
      <c r="A818" s="98" t="s">
        <v>3487</v>
      </c>
      <c r="E818" s="98" t="s">
        <v>3488</v>
      </c>
      <c r="G818" s="98" t="s">
        <v>3489</v>
      </c>
    </row>
    <row r="819" spans="1:7">
      <c r="A819" s="98" t="s">
        <v>3490</v>
      </c>
      <c r="E819" s="98" t="s">
        <v>3491</v>
      </c>
      <c r="G819" s="98" t="s">
        <v>3492</v>
      </c>
    </row>
    <row r="820" spans="1:7">
      <c r="A820" s="98" t="s">
        <v>3493</v>
      </c>
      <c r="E820" s="98" t="s">
        <v>3494</v>
      </c>
      <c r="G820" s="98" t="s">
        <v>3495</v>
      </c>
    </row>
    <row r="821" spans="1:7">
      <c r="A821" s="98" t="s">
        <v>3496</v>
      </c>
      <c r="E821" s="98" t="s">
        <v>3497</v>
      </c>
      <c r="G821" s="98" t="s">
        <v>3498</v>
      </c>
    </row>
    <row r="822" spans="1:7">
      <c r="A822" s="98" t="s">
        <v>3499</v>
      </c>
      <c r="E822" s="98" t="s">
        <v>3500</v>
      </c>
      <c r="G822" s="98" t="s">
        <v>3501</v>
      </c>
    </row>
    <row r="823" spans="1:7">
      <c r="A823" s="98" t="s">
        <v>3502</v>
      </c>
      <c r="E823" s="98" t="s">
        <v>3503</v>
      </c>
      <c r="G823" s="98" t="s">
        <v>3504</v>
      </c>
    </row>
    <row r="824" spans="1:7">
      <c r="A824" s="98" t="s">
        <v>3505</v>
      </c>
      <c r="E824" s="98" t="s">
        <v>3506</v>
      </c>
      <c r="G824" s="98" t="s">
        <v>3507</v>
      </c>
    </row>
    <row r="825" spans="1:7">
      <c r="A825" s="98" t="s">
        <v>3508</v>
      </c>
      <c r="E825" s="98" t="s">
        <v>3509</v>
      </c>
      <c r="G825" s="98" t="s">
        <v>3510</v>
      </c>
    </row>
    <row r="826" spans="1:7">
      <c r="A826" s="98" t="s">
        <v>3511</v>
      </c>
      <c r="E826" s="98" t="s">
        <v>3512</v>
      </c>
      <c r="G826" s="98" t="s">
        <v>3513</v>
      </c>
    </row>
    <row r="827" spans="1:7">
      <c r="A827" s="98" t="s">
        <v>3514</v>
      </c>
      <c r="E827" s="98" t="s">
        <v>3515</v>
      </c>
      <c r="G827" s="98" t="s">
        <v>3516</v>
      </c>
    </row>
    <row r="828" spans="1:7">
      <c r="A828" s="98" t="s">
        <v>3517</v>
      </c>
      <c r="E828" s="98" t="s">
        <v>3518</v>
      </c>
      <c r="G828" s="98" t="s">
        <v>3519</v>
      </c>
    </row>
    <row r="829" spans="1:7">
      <c r="A829" s="98" t="s">
        <v>3520</v>
      </c>
      <c r="E829" s="98" t="s">
        <v>3521</v>
      </c>
      <c r="G829" s="98" t="s">
        <v>3522</v>
      </c>
    </row>
    <row r="830" spans="1:7">
      <c r="A830" s="98" t="s">
        <v>3523</v>
      </c>
      <c r="E830" s="98" t="s">
        <v>3524</v>
      </c>
      <c r="G830" s="98" t="s">
        <v>3525</v>
      </c>
    </row>
    <row r="831" spans="1:7">
      <c r="A831" s="98" t="s">
        <v>3526</v>
      </c>
      <c r="E831" s="98" t="s">
        <v>3527</v>
      </c>
      <c r="G831" s="98" t="s">
        <v>3528</v>
      </c>
    </row>
    <row r="832" spans="1:7">
      <c r="A832" s="98" t="s">
        <v>3529</v>
      </c>
      <c r="E832" s="98" t="s">
        <v>3530</v>
      </c>
      <c r="G832" s="98" t="s">
        <v>3531</v>
      </c>
    </row>
    <row r="833" spans="1:7">
      <c r="A833" s="98" t="s">
        <v>3532</v>
      </c>
      <c r="E833" s="98" t="s">
        <v>3533</v>
      </c>
      <c r="G833" s="98" t="s">
        <v>3534</v>
      </c>
    </row>
    <row r="834" spans="1:7">
      <c r="A834" s="98" t="s">
        <v>3535</v>
      </c>
      <c r="E834" s="98" t="s">
        <v>3536</v>
      </c>
      <c r="G834" s="98" t="s">
        <v>3537</v>
      </c>
    </row>
    <row r="835" spans="1:7">
      <c r="A835" s="98" t="s">
        <v>3538</v>
      </c>
      <c r="E835" s="98" t="s">
        <v>3539</v>
      </c>
      <c r="G835" s="98" t="s">
        <v>3540</v>
      </c>
    </row>
    <row r="836" spans="1:7">
      <c r="A836" s="98" t="s">
        <v>3541</v>
      </c>
      <c r="E836" s="98" t="s">
        <v>3542</v>
      </c>
      <c r="G836" s="98" t="s">
        <v>3543</v>
      </c>
    </row>
    <row r="837" spans="1:7">
      <c r="A837" s="98" t="s">
        <v>3544</v>
      </c>
      <c r="E837" s="98" t="s">
        <v>3545</v>
      </c>
      <c r="G837" s="98" t="s">
        <v>3546</v>
      </c>
    </row>
    <row r="838" spans="1:7">
      <c r="A838" s="98" t="s">
        <v>3547</v>
      </c>
      <c r="E838" s="98" t="s">
        <v>3548</v>
      </c>
      <c r="G838" s="98" t="s">
        <v>3549</v>
      </c>
    </row>
    <row r="839" spans="1:7">
      <c r="A839" s="98" t="s">
        <v>3550</v>
      </c>
      <c r="E839" s="98" t="s">
        <v>3551</v>
      </c>
      <c r="G839" s="98" t="s">
        <v>3552</v>
      </c>
    </row>
    <row r="840" spans="1:7">
      <c r="A840" s="98" t="s">
        <v>3553</v>
      </c>
      <c r="E840" s="98" t="s">
        <v>3554</v>
      </c>
      <c r="G840" s="98" t="s">
        <v>3555</v>
      </c>
    </row>
    <row r="841" spans="1:7">
      <c r="A841" s="98" t="s">
        <v>3556</v>
      </c>
      <c r="E841" s="98" t="s">
        <v>3557</v>
      </c>
      <c r="G841" s="98" t="s">
        <v>3558</v>
      </c>
    </row>
    <row r="842" spans="1:7">
      <c r="A842" s="98" t="s">
        <v>3559</v>
      </c>
      <c r="E842" s="98" t="s">
        <v>3560</v>
      </c>
      <c r="G842" s="98" t="s">
        <v>3561</v>
      </c>
    </row>
    <row r="843" spans="1:7">
      <c r="A843" s="98" t="s">
        <v>3562</v>
      </c>
      <c r="E843" s="98" t="s">
        <v>3563</v>
      </c>
      <c r="G843" s="98" t="s">
        <v>3564</v>
      </c>
    </row>
    <row r="844" spans="1:7">
      <c r="A844" s="98" t="s">
        <v>3565</v>
      </c>
      <c r="E844" s="98" t="s">
        <v>3566</v>
      </c>
      <c r="G844" s="98" t="s">
        <v>3567</v>
      </c>
    </row>
    <row r="845" spans="1:7">
      <c r="A845" s="98" t="s">
        <v>3568</v>
      </c>
      <c r="E845" s="98" t="s">
        <v>3569</v>
      </c>
      <c r="G845" s="98" t="s">
        <v>3570</v>
      </c>
    </row>
    <row r="846" spans="1:7">
      <c r="A846" s="98" t="s">
        <v>3571</v>
      </c>
      <c r="E846" s="98" t="s">
        <v>3572</v>
      </c>
      <c r="G846" s="98" t="s">
        <v>3573</v>
      </c>
    </row>
    <row r="847" spans="1:7">
      <c r="A847" s="98" t="s">
        <v>3574</v>
      </c>
      <c r="E847" s="98" t="s">
        <v>3575</v>
      </c>
      <c r="G847" s="98" t="s">
        <v>3576</v>
      </c>
    </row>
    <row r="848" spans="1:7">
      <c r="A848" s="98" t="s">
        <v>3577</v>
      </c>
      <c r="E848" s="98" t="s">
        <v>3578</v>
      </c>
      <c r="G848" s="98" t="s">
        <v>3579</v>
      </c>
    </row>
    <row r="849" spans="1:7">
      <c r="A849" s="98" t="s">
        <v>3580</v>
      </c>
      <c r="E849" s="98" t="s">
        <v>3581</v>
      </c>
      <c r="G849" s="98" t="s">
        <v>3582</v>
      </c>
    </row>
    <row r="850" spans="1:7">
      <c r="A850" s="98" t="s">
        <v>3583</v>
      </c>
      <c r="E850" s="98" t="s">
        <v>3584</v>
      </c>
      <c r="G850" s="98" t="s">
        <v>3585</v>
      </c>
    </row>
    <row r="851" spans="1:7">
      <c r="A851" s="98" t="s">
        <v>3586</v>
      </c>
      <c r="E851" s="98" t="s">
        <v>3587</v>
      </c>
      <c r="G851" s="98" t="s">
        <v>3588</v>
      </c>
    </row>
    <row r="852" spans="1:7">
      <c r="A852" s="98" t="s">
        <v>3589</v>
      </c>
      <c r="E852" s="98" t="s">
        <v>3590</v>
      </c>
      <c r="G852" s="98" t="s">
        <v>3591</v>
      </c>
    </row>
    <row r="853" spans="1:7">
      <c r="A853" s="98" t="s">
        <v>3592</v>
      </c>
      <c r="E853" s="98" t="s">
        <v>3593</v>
      </c>
      <c r="G853" s="98" t="s">
        <v>3594</v>
      </c>
    </row>
    <row r="854" spans="1:7">
      <c r="A854" s="98" t="s">
        <v>3595</v>
      </c>
      <c r="E854" s="98" t="s">
        <v>3596</v>
      </c>
      <c r="G854" s="98" t="s">
        <v>3597</v>
      </c>
    </row>
    <row r="855" spans="1:7">
      <c r="A855" s="98" t="s">
        <v>3598</v>
      </c>
      <c r="E855" s="98" t="s">
        <v>3599</v>
      </c>
      <c r="G855" s="98" t="s">
        <v>3600</v>
      </c>
    </row>
    <row r="856" spans="1:7">
      <c r="A856" s="98" t="s">
        <v>3601</v>
      </c>
      <c r="E856" s="98" t="s">
        <v>3602</v>
      </c>
      <c r="G856" s="98" t="s">
        <v>3603</v>
      </c>
    </row>
    <row r="857" spans="1:7">
      <c r="A857" s="98" t="s">
        <v>3604</v>
      </c>
      <c r="E857" s="98" t="s">
        <v>3605</v>
      </c>
      <c r="G857" s="98" t="s">
        <v>3606</v>
      </c>
    </row>
    <row r="858" spans="1:7">
      <c r="A858" s="98" t="s">
        <v>3607</v>
      </c>
      <c r="E858" s="98" t="s">
        <v>3608</v>
      </c>
      <c r="G858" s="98" t="s">
        <v>3609</v>
      </c>
    </row>
    <row r="859" spans="1:7">
      <c r="A859" s="98" t="s">
        <v>3610</v>
      </c>
      <c r="E859" s="98" t="s">
        <v>3611</v>
      </c>
      <c r="G859" s="98" t="s">
        <v>3612</v>
      </c>
    </row>
    <row r="860" spans="1:7">
      <c r="A860" s="98" t="s">
        <v>3613</v>
      </c>
      <c r="E860" s="98" t="s">
        <v>3614</v>
      </c>
      <c r="G860" s="98" t="s">
        <v>3615</v>
      </c>
    </row>
    <row r="861" spans="1:7">
      <c r="A861" s="98" t="s">
        <v>3616</v>
      </c>
      <c r="E861" s="98" t="s">
        <v>3617</v>
      </c>
      <c r="G861" s="98" t="s">
        <v>3618</v>
      </c>
    </row>
    <row r="862" spans="1:7">
      <c r="A862" s="98" t="s">
        <v>3619</v>
      </c>
      <c r="E862" s="98" t="s">
        <v>3620</v>
      </c>
      <c r="G862" s="98" t="s">
        <v>3621</v>
      </c>
    </row>
    <row r="863" spans="1:7">
      <c r="A863" s="98" t="s">
        <v>3622</v>
      </c>
      <c r="E863" s="98" t="s">
        <v>3623</v>
      </c>
      <c r="G863" s="98" t="s">
        <v>3624</v>
      </c>
    </row>
    <row r="864" spans="1:7">
      <c r="A864" s="98" t="s">
        <v>3625</v>
      </c>
      <c r="E864" s="98" t="s">
        <v>3626</v>
      </c>
      <c r="G864" s="98" t="s">
        <v>3627</v>
      </c>
    </row>
    <row r="865" spans="1:7">
      <c r="A865" s="98" t="s">
        <v>3628</v>
      </c>
      <c r="E865" s="98" t="s">
        <v>3629</v>
      </c>
      <c r="G865" s="98" t="s">
        <v>3630</v>
      </c>
    </row>
    <row r="866" spans="1:7">
      <c r="A866" s="98" t="s">
        <v>3631</v>
      </c>
      <c r="E866" s="98" t="s">
        <v>3632</v>
      </c>
      <c r="G866" s="98" t="s">
        <v>3633</v>
      </c>
    </row>
    <row r="867" spans="1:7">
      <c r="A867" s="98" t="s">
        <v>3634</v>
      </c>
      <c r="E867" s="98" t="s">
        <v>3635</v>
      </c>
      <c r="G867" s="98" t="s">
        <v>3636</v>
      </c>
    </row>
    <row r="868" spans="1:7">
      <c r="A868" s="98" t="s">
        <v>3637</v>
      </c>
      <c r="E868" s="98" t="s">
        <v>3638</v>
      </c>
      <c r="G868" s="98" t="s">
        <v>3639</v>
      </c>
    </row>
    <row r="869" spans="1:7">
      <c r="A869" s="98" t="s">
        <v>3640</v>
      </c>
      <c r="E869" s="98" t="s">
        <v>3641</v>
      </c>
      <c r="G869" s="98" t="s">
        <v>3642</v>
      </c>
    </row>
    <row r="870" spans="1:7">
      <c r="A870" s="98" t="s">
        <v>3643</v>
      </c>
      <c r="E870" s="98" t="s">
        <v>3644</v>
      </c>
      <c r="G870" s="98" t="s">
        <v>3645</v>
      </c>
    </row>
    <row r="871" spans="1:7">
      <c r="A871" s="98" t="s">
        <v>3646</v>
      </c>
      <c r="E871" s="98" t="s">
        <v>3647</v>
      </c>
      <c r="G871" s="98" t="s">
        <v>3648</v>
      </c>
    </row>
    <row r="872" spans="1:7">
      <c r="A872" s="98" t="s">
        <v>3649</v>
      </c>
      <c r="E872" s="98" t="s">
        <v>3650</v>
      </c>
      <c r="G872" s="98" t="s">
        <v>3651</v>
      </c>
    </row>
    <row r="873" spans="1:7">
      <c r="A873" s="98" t="s">
        <v>3652</v>
      </c>
      <c r="E873" s="98" t="s">
        <v>3653</v>
      </c>
      <c r="G873" s="98" t="s">
        <v>3654</v>
      </c>
    </row>
    <row r="874" spans="1:7">
      <c r="A874" s="98" t="s">
        <v>3655</v>
      </c>
      <c r="E874" s="98" t="s">
        <v>3656</v>
      </c>
      <c r="G874" s="98" t="s">
        <v>3657</v>
      </c>
    </row>
    <row r="875" spans="1:7">
      <c r="A875" s="98" t="s">
        <v>3658</v>
      </c>
      <c r="E875" s="98" t="s">
        <v>3659</v>
      </c>
      <c r="G875" s="98" t="s">
        <v>3660</v>
      </c>
    </row>
    <row r="876" spans="1:7">
      <c r="A876" s="98" t="s">
        <v>3661</v>
      </c>
      <c r="E876" s="98" t="s">
        <v>3662</v>
      </c>
      <c r="G876" s="98" t="s">
        <v>3663</v>
      </c>
    </row>
    <row r="877" spans="1:7">
      <c r="A877" s="98" t="s">
        <v>3664</v>
      </c>
      <c r="E877" s="98" t="s">
        <v>3665</v>
      </c>
      <c r="G877" s="98" t="s">
        <v>3666</v>
      </c>
    </row>
    <row r="878" spans="1:7">
      <c r="A878" s="98" t="s">
        <v>3667</v>
      </c>
      <c r="E878" s="98" t="s">
        <v>3668</v>
      </c>
      <c r="G878" s="98" t="s">
        <v>3669</v>
      </c>
    </row>
    <row r="879" spans="1:7">
      <c r="A879" s="98" t="s">
        <v>3670</v>
      </c>
      <c r="E879" s="98" t="s">
        <v>3671</v>
      </c>
      <c r="G879" s="98" t="s">
        <v>3672</v>
      </c>
    </row>
    <row r="880" spans="1:7">
      <c r="A880" s="98" t="s">
        <v>3673</v>
      </c>
      <c r="E880" s="98" t="s">
        <v>3674</v>
      </c>
      <c r="G880" s="98" t="s">
        <v>3675</v>
      </c>
    </row>
    <row r="881" spans="1:7">
      <c r="A881" s="98" t="s">
        <v>3676</v>
      </c>
      <c r="E881" s="98" t="s">
        <v>3677</v>
      </c>
      <c r="G881" s="98" t="s">
        <v>3678</v>
      </c>
    </row>
    <row r="882" spans="1:7">
      <c r="A882" s="98" t="s">
        <v>3679</v>
      </c>
      <c r="E882" s="98" t="s">
        <v>3680</v>
      </c>
      <c r="G882" s="98" t="s">
        <v>3681</v>
      </c>
    </row>
    <row r="883" spans="1:7">
      <c r="A883" s="98" t="s">
        <v>3682</v>
      </c>
      <c r="E883" s="98" t="s">
        <v>3683</v>
      </c>
      <c r="G883" s="98" t="s">
        <v>3684</v>
      </c>
    </row>
    <row r="884" spans="1:7">
      <c r="A884" s="98" t="s">
        <v>3685</v>
      </c>
      <c r="E884" s="98" t="s">
        <v>3686</v>
      </c>
      <c r="G884" s="98" t="s">
        <v>3687</v>
      </c>
    </row>
    <row r="885" spans="1:7">
      <c r="A885" s="98" t="s">
        <v>3688</v>
      </c>
      <c r="E885" s="98" t="s">
        <v>3689</v>
      </c>
      <c r="G885" s="98" t="s">
        <v>3690</v>
      </c>
    </row>
    <row r="886" spans="1:7">
      <c r="A886" s="98" t="s">
        <v>3691</v>
      </c>
      <c r="E886" s="98" t="s">
        <v>3692</v>
      </c>
      <c r="G886" s="98" t="s">
        <v>3693</v>
      </c>
    </row>
    <row r="887" spans="1:7">
      <c r="A887" s="98" t="s">
        <v>3694</v>
      </c>
      <c r="E887" s="98" t="s">
        <v>3695</v>
      </c>
      <c r="G887" s="98" t="s">
        <v>3696</v>
      </c>
    </row>
    <row r="888" spans="1:7">
      <c r="A888" s="98" t="s">
        <v>3697</v>
      </c>
      <c r="E888" s="98" t="s">
        <v>3698</v>
      </c>
      <c r="G888" s="98" t="s">
        <v>3699</v>
      </c>
    </row>
    <row r="889" spans="1:7">
      <c r="A889" s="98" t="s">
        <v>3700</v>
      </c>
      <c r="E889" s="98" t="s">
        <v>3701</v>
      </c>
      <c r="G889" s="98" t="s">
        <v>3702</v>
      </c>
    </row>
    <row r="890" spans="1:7">
      <c r="A890" s="98" t="s">
        <v>3703</v>
      </c>
      <c r="E890" s="98" t="s">
        <v>3704</v>
      </c>
      <c r="G890" s="98" t="s">
        <v>3705</v>
      </c>
    </row>
    <row r="891" spans="1:7">
      <c r="A891" s="98" t="s">
        <v>3706</v>
      </c>
      <c r="E891" s="98" t="s">
        <v>3707</v>
      </c>
      <c r="G891" s="98" t="s">
        <v>3708</v>
      </c>
    </row>
    <row r="892" spans="1:7">
      <c r="A892" s="98" t="s">
        <v>3709</v>
      </c>
      <c r="E892" s="98" t="s">
        <v>3710</v>
      </c>
      <c r="G892" s="98" t="s">
        <v>3711</v>
      </c>
    </row>
    <row r="893" spans="1:7">
      <c r="A893" s="98" t="s">
        <v>3712</v>
      </c>
      <c r="E893" s="98" t="s">
        <v>3713</v>
      </c>
      <c r="G893" s="98" t="s">
        <v>3714</v>
      </c>
    </row>
    <row r="894" spans="1:7">
      <c r="A894" s="98" t="s">
        <v>3715</v>
      </c>
      <c r="E894" s="98" t="s">
        <v>3716</v>
      </c>
      <c r="G894" s="98" t="s">
        <v>3717</v>
      </c>
    </row>
    <row r="895" spans="1:7">
      <c r="A895" s="98" t="s">
        <v>3718</v>
      </c>
      <c r="E895" s="98" t="s">
        <v>3719</v>
      </c>
      <c r="G895" s="98" t="s">
        <v>3720</v>
      </c>
    </row>
    <row r="896" spans="1:7">
      <c r="A896" s="98" t="s">
        <v>3721</v>
      </c>
      <c r="E896" s="98" t="s">
        <v>3722</v>
      </c>
      <c r="G896" s="98" t="s">
        <v>3723</v>
      </c>
    </row>
    <row r="897" spans="1:7">
      <c r="A897" s="98" t="s">
        <v>3724</v>
      </c>
      <c r="E897" s="98" t="s">
        <v>3725</v>
      </c>
      <c r="G897" s="98" t="s">
        <v>3726</v>
      </c>
    </row>
    <row r="898" spans="1:7">
      <c r="A898" s="98" t="s">
        <v>3727</v>
      </c>
      <c r="E898" s="98" t="s">
        <v>3728</v>
      </c>
      <c r="G898" s="98" t="s">
        <v>3729</v>
      </c>
    </row>
    <row r="899" spans="1:7">
      <c r="A899" s="98" t="s">
        <v>3730</v>
      </c>
      <c r="E899" s="98" t="s">
        <v>3731</v>
      </c>
      <c r="G899" s="98" t="s">
        <v>3732</v>
      </c>
    </row>
    <row r="900" spans="1:7">
      <c r="A900" s="98" t="s">
        <v>3733</v>
      </c>
      <c r="E900" s="98" t="s">
        <v>3734</v>
      </c>
      <c r="G900" s="98" t="s">
        <v>3735</v>
      </c>
    </row>
    <row r="901" spans="1:7">
      <c r="A901" s="98" t="s">
        <v>3736</v>
      </c>
      <c r="E901" s="98" t="s">
        <v>3737</v>
      </c>
      <c r="G901" s="98" t="s">
        <v>3738</v>
      </c>
    </row>
    <row r="902" spans="1:7">
      <c r="A902" s="98" t="s">
        <v>3739</v>
      </c>
      <c r="E902" s="98" t="s">
        <v>3740</v>
      </c>
      <c r="G902" s="98" t="s">
        <v>3741</v>
      </c>
    </row>
    <row r="903" spans="1:7">
      <c r="A903" s="98" t="s">
        <v>3742</v>
      </c>
      <c r="E903" s="98" t="s">
        <v>3743</v>
      </c>
      <c r="G903" s="98" t="s">
        <v>3744</v>
      </c>
    </row>
    <row r="904" spans="1:7">
      <c r="A904" s="98" t="s">
        <v>3745</v>
      </c>
      <c r="E904" s="98" t="s">
        <v>3746</v>
      </c>
      <c r="G904" s="98" t="s">
        <v>3747</v>
      </c>
    </row>
    <row r="905" spans="1:7">
      <c r="A905" s="98" t="s">
        <v>3748</v>
      </c>
      <c r="E905" s="98" t="s">
        <v>3749</v>
      </c>
      <c r="G905" s="98" t="s">
        <v>3750</v>
      </c>
    </row>
    <row r="906" spans="1:7">
      <c r="A906" s="98" t="s">
        <v>3751</v>
      </c>
      <c r="E906" s="98" t="s">
        <v>3752</v>
      </c>
      <c r="G906" s="98" t="s">
        <v>3753</v>
      </c>
    </row>
    <row r="907" spans="1:7">
      <c r="A907" s="98" t="s">
        <v>3754</v>
      </c>
      <c r="E907" s="98" t="s">
        <v>3755</v>
      </c>
      <c r="G907" s="98" t="s">
        <v>3756</v>
      </c>
    </row>
    <row r="908" spans="1:7">
      <c r="A908" s="98" t="s">
        <v>3757</v>
      </c>
      <c r="E908" s="98" t="s">
        <v>3758</v>
      </c>
      <c r="G908" s="98" t="s">
        <v>3759</v>
      </c>
    </row>
    <row r="909" spans="1:7">
      <c r="A909" s="98" t="s">
        <v>3760</v>
      </c>
      <c r="E909" s="98" t="s">
        <v>3761</v>
      </c>
      <c r="G909" s="98" t="s">
        <v>3762</v>
      </c>
    </row>
    <row r="910" spans="1:7">
      <c r="A910" s="98" t="s">
        <v>3763</v>
      </c>
      <c r="E910" s="98" t="s">
        <v>3764</v>
      </c>
      <c r="G910" s="98" t="s">
        <v>3765</v>
      </c>
    </row>
    <row r="911" spans="1:7">
      <c r="A911" s="98" t="s">
        <v>3766</v>
      </c>
      <c r="E911" s="98" t="s">
        <v>3767</v>
      </c>
      <c r="G911" s="98" t="s">
        <v>3768</v>
      </c>
    </row>
    <row r="912" spans="1:7">
      <c r="A912" s="98" t="s">
        <v>3769</v>
      </c>
      <c r="E912" s="98" t="s">
        <v>3770</v>
      </c>
      <c r="G912" s="98" t="s">
        <v>3771</v>
      </c>
    </row>
    <row r="913" spans="1:7">
      <c r="A913" s="98" t="s">
        <v>3772</v>
      </c>
      <c r="E913" s="98" t="s">
        <v>3773</v>
      </c>
      <c r="G913" s="98" t="s">
        <v>3774</v>
      </c>
    </row>
    <row r="914" spans="1:7">
      <c r="A914" s="98" t="s">
        <v>3775</v>
      </c>
      <c r="E914" s="98" t="s">
        <v>3776</v>
      </c>
      <c r="G914" s="98" t="s">
        <v>3777</v>
      </c>
    </row>
    <row r="915" spans="1:7">
      <c r="A915" s="98" t="s">
        <v>3778</v>
      </c>
      <c r="E915" s="98" t="s">
        <v>3779</v>
      </c>
      <c r="G915" s="98" t="s">
        <v>3780</v>
      </c>
    </row>
    <row r="916" spans="1:7">
      <c r="A916" s="98" t="s">
        <v>3781</v>
      </c>
      <c r="E916" s="98" t="s">
        <v>3782</v>
      </c>
      <c r="G916" s="98" t="s">
        <v>3783</v>
      </c>
    </row>
    <row r="917" spans="1:7">
      <c r="A917" s="98" t="s">
        <v>3784</v>
      </c>
      <c r="E917" s="98" t="s">
        <v>3785</v>
      </c>
      <c r="G917" s="98" t="s">
        <v>3786</v>
      </c>
    </row>
    <row r="918" spans="1:7">
      <c r="A918" s="98" t="s">
        <v>3787</v>
      </c>
      <c r="E918" s="98" t="s">
        <v>3788</v>
      </c>
      <c r="G918" s="98" t="s">
        <v>3789</v>
      </c>
    </row>
    <row r="919" spans="1:7">
      <c r="A919" s="98" t="s">
        <v>3790</v>
      </c>
      <c r="E919" s="98" t="s">
        <v>3791</v>
      </c>
      <c r="G919" s="98" t="s">
        <v>3792</v>
      </c>
    </row>
    <row r="920" spans="1:7">
      <c r="A920" s="98" t="s">
        <v>3793</v>
      </c>
      <c r="E920" s="98" t="s">
        <v>3794</v>
      </c>
      <c r="G920" s="98" t="s">
        <v>3795</v>
      </c>
    </row>
    <row r="921" spans="1:7">
      <c r="A921" s="98" t="s">
        <v>3796</v>
      </c>
      <c r="E921" s="98" t="s">
        <v>3797</v>
      </c>
      <c r="G921" s="98" t="s">
        <v>3798</v>
      </c>
    </row>
    <row r="922" spans="1:7">
      <c r="A922" s="98" t="s">
        <v>3799</v>
      </c>
      <c r="E922" s="98" t="s">
        <v>3800</v>
      </c>
      <c r="G922" s="98" t="s">
        <v>3801</v>
      </c>
    </row>
    <row r="923" spans="1:7">
      <c r="A923" s="98" t="s">
        <v>3802</v>
      </c>
      <c r="E923" s="98" t="s">
        <v>3803</v>
      </c>
      <c r="G923" s="98" t="s">
        <v>3804</v>
      </c>
    </row>
    <row r="924" spans="1:7">
      <c r="A924" s="98" t="s">
        <v>3805</v>
      </c>
      <c r="E924" s="98" t="s">
        <v>3806</v>
      </c>
      <c r="G924" s="98" t="s">
        <v>3807</v>
      </c>
    </row>
    <row r="925" spans="1:7">
      <c r="A925" s="98" t="s">
        <v>3808</v>
      </c>
      <c r="E925" s="98" t="s">
        <v>3809</v>
      </c>
      <c r="G925" s="98" t="s">
        <v>3810</v>
      </c>
    </row>
    <row r="926" spans="1:7">
      <c r="A926" s="98" t="s">
        <v>3811</v>
      </c>
      <c r="E926" s="98" t="s">
        <v>3812</v>
      </c>
      <c r="G926" s="98" t="s">
        <v>3813</v>
      </c>
    </row>
    <row r="927" spans="1:7">
      <c r="A927" s="98" t="s">
        <v>3814</v>
      </c>
      <c r="E927" s="98" t="s">
        <v>3815</v>
      </c>
      <c r="G927" s="98" t="s">
        <v>3816</v>
      </c>
    </row>
    <row r="928" spans="1:7">
      <c r="A928" s="98" t="s">
        <v>3817</v>
      </c>
      <c r="E928" s="98" t="s">
        <v>3818</v>
      </c>
      <c r="G928" s="98" t="s">
        <v>3819</v>
      </c>
    </row>
    <row r="929" spans="1:7">
      <c r="A929" s="98" t="s">
        <v>3820</v>
      </c>
      <c r="E929" s="98" t="s">
        <v>3821</v>
      </c>
      <c r="G929" s="98" t="s">
        <v>3822</v>
      </c>
    </row>
    <row r="930" spans="1:7">
      <c r="A930" s="98" t="s">
        <v>3823</v>
      </c>
      <c r="E930" s="98" t="s">
        <v>3824</v>
      </c>
      <c r="G930" s="98" t="s">
        <v>3825</v>
      </c>
    </row>
    <row r="931" spans="1:7">
      <c r="A931" s="98" t="s">
        <v>3826</v>
      </c>
      <c r="E931" s="98" t="s">
        <v>3827</v>
      </c>
      <c r="G931" s="98" t="s">
        <v>3828</v>
      </c>
    </row>
    <row r="932" spans="1:7">
      <c r="A932" s="98" t="s">
        <v>3829</v>
      </c>
      <c r="E932" s="98" t="s">
        <v>3830</v>
      </c>
      <c r="G932" s="98" t="s">
        <v>3831</v>
      </c>
    </row>
    <row r="933" spans="1:7">
      <c r="A933" s="98" t="s">
        <v>3832</v>
      </c>
      <c r="E933" s="98" t="s">
        <v>3833</v>
      </c>
      <c r="G933" s="98" t="s">
        <v>3834</v>
      </c>
    </row>
    <row r="934" spans="1:7">
      <c r="A934" s="98" t="s">
        <v>3835</v>
      </c>
      <c r="E934" s="98" t="s">
        <v>3836</v>
      </c>
      <c r="G934" s="98" t="s">
        <v>3837</v>
      </c>
    </row>
    <row r="935" spans="1:7">
      <c r="A935" s="98" t="s">
        <v>3838</v>
      </c>
      <c r="E935" s="98" t="s">
        <v>3839</v>
      </c>
      <c r="G935" s="98" t="s">
        <v>3840</v>
      </c>
    </row>
    <row r="936" spans="1:7">
      <c r="A936" s="98" t="s">
        <v>3841</v>
      </c>
      <c r="E936" s="98" t="s">
        <v>3842</v>
      </c>
      <c r="G936" s="98" t="s">
        <v>3843</v>
      </c>
    </row>
    <row r="937" spans="1:7">
      <c r="A937" s="98" t="s">
        <v>3844</v>
      </c>
      <c r="E937" s="98" t="s">
        <v>3845</v>
      </c>
      <c r="G937" s="98" t="s">
        <v>3846</v>
      </c>
    </row>
    <row r="938" spans="1:7">
      <c r="A938" s="98" t="s">
        <v>3847</v>
      </c>
      <c r="E938" s="98" t="s">
        <v>3848</v>
      </c>
      <c r="G938" s="98" t="s">
        <v>3849</v>
      </c>
    </row>
    <row r="939" spans="1:7">
      <c r="A939" s="98" t="s">
        <v>3850</v>
      </c>
      <c r="E939" s="98" t="s">
        <v>3851</v>
      </c>
      <c r="G939" s="98" t="s">
        <v>3852</v>
      </c>
    </row>
    <row r="940" spans="1:7">
      <c r="A940" s="98" t="s">
        <v>3853</v>
      </c>
      <c r="E940" s="98" t="s">
        <v>3854</v>
      </c>
      <c r="G940" s="98" t="s">
        <v>3855</v>
      </c>
    </row>
    <row r="941" spans="1:7">
      <c r="A941" s="98" t="s">
        <v>3856</v>
      </c>
      <c r="E941" s="98" t="s">
        <v>3857</v>
      </c>
      <c r="G941" s="98" t="s">
        <v>3858</v>
      </c>
    </row>
    <row r="942" spans="1:7">
      <c r="A942" s="98" t="s">
        <v>3859</v>
      </c>
      <c r="E942" s="98" t="s">
        <v>3860</v>
      </c>
      <c r="G942" s="98" t="s">
        <v>3861</v>
      </c>
    </row>
    <row r="943" spans="1:7">
      <c r="A943" s="98" t="s">
        <v>3862</v>
      </c>
      <c r="E943" s="98" t="s">
        <v>3863</v>
      </c>
      <c r="G943" s="98" t="s">
        <v>3864</v>
      </c>
    </row>
    <row r="944" spans="1:7">
      <c r="A944" s="98" t="s">
        <v>3865</v>
      </c>
      <c r="E944" s="98" t="s">
        <v>3866</v>
      </c>
      <c r="G944" s="98" t="s">
        <v>3867</v>
      </c>
    </row>
    <row r="945" spans="1:7">
      <c r="A945" s="98" t="s">
        <v>3868</v>
      </c>
      <c r="E945" s="98" t="s">
        <v>3869</v>
      </c>
      <c r="G945" s="98" t="s">
        <v>3870</v>
      </c>
    </row>
    <row r="946" spans="1:7">
      <c r="A946" s="98" t="s">
        <v>3871</v>
      </c>
      <c r="E946" s="98" t="s">
        <v>3872</v>
      </c>
      <c r="G946" s="98" t="s">
        <v>3873</v>
      </c>
    </row>
    <row r="947" spans="1:7">
      <c r="A947" s="98" t="s">
        <v>3874</v>
      </c>
      <c r="E947" s="98" t="s">
        <v>3875</v>
      </c>
      <c r="G947" s="98" t="s">
        <v>3876</v>
      </c>
    </row>
    <row r="948" spans="1:7">
      <c r="A948" s="98" t="s">
        <v>3877</v>
      </c>
      <c r="E948" s="98" t="s">
        <v>3878</v>
      </c>
      <c r="G948" s="98" t="s">
        <v>3879</v>
      </c>
    </row>
    <row r="949" spans="1:7">
      <c r="A949" s="98" t="s">
        <v>3880</v>
      </c>
      <c r="E949" s="98" t="s">
        <v>3881</v>
      </c>
      <c r="G949" s="98" t="s">
        <v>3882</v>
      </c>
    </row>
    <row r="950" spans="1:7">
      <c r="A950" s="98" t="s">
        <v>3883</v>
      </c>
      <c r="E950" s="98" t="s">
        <v>3884</v>
      </c>
      <c r="G950" s="98" t="s">
        <v>3885</v>
      </c>
    </row>
    <row r="951" spans="1:7">
      <c r="A951" s="98" t="s">
        <v>3886</v>
      </c>
      <c r="E951" s="98" t="s">
        <v>3887</v>
      </c>
      <c r="G951" s="98" t="s">
        <v>3888</v>
      </c>
    </row>
    <row r="952" spans="1:7">
      <c r="A952" s="98" t="s">
        <v>3889</v>
      </c>
      <c r="E952" s="98" t="s">
        <v>3890</v>
      </c>
      <c r="G952" s="98" t="s">
        <v>3891</v>
      </c>
    </row>
    <row r="953" spans="1:7">
      <c r="A953" s="98" t="s">
        <v>3892</v>
      </c>
      <c r="E953" s="98" t="s">
        <v>3893</v>
      </c>
      <c r="G953" s="98" t="s">
        <v>3894</v>
      </c>
    </row>
    <row r="954" spans="1:7">
      <c r="A954" s="98" t="s">
        <v>3895</v>
      </c>
      <c r="E954" s="98" t="s">
        <v>3896</v>
      </c>
      <c r="G954" s="98" t="s">
        <v>3897</v>
      </c>
    </row>
    <row r="955" spans="1:7">
      <c r="A955" s="98" t="s">
        <v>3898</v>
      </c>
      <c r="E955" s="98" t="s">
        <v>3899</v>
      </c>
      <c r="G955" s="98" t="s">
        <v>3900</v>
      </c>
    </row>
    <row r="956" spans="1:7">
      <c r="A956" s="98" t="s">
        <v>3901</v>
      </c>
      <c r="E956" s="98" t="s">
        <v>3902</v>
      </c>
      <c r="G956" s="98" t="s">
        <v>3903</v>
      </c>
    </row>
    <row r="957" spans="1:7">
      <c r="A957" s="98" t="s">
        <v>3904</v>
      </c>
      <c r="E957" s="98" t="s">
        <v>3905</v>
      </c>
      <c r="G957" s="98" t="s">
        <v>3906</v>
      </c>
    </row>
    <row r="958" spans="1:7">
      <c r="A958" s="98" t="s">
        <v>3907</v>
      </c>
      <c r="E958" s="98" t="s">
        <v>3908</v>
      </c>
      <c r="G958" s="98" t="s">
        <v>3909</v>
      </c>
    </row>
    <row r="959" spans="1:7">
      <c r="A959" s="98" t="s">
        <v>3910</v>
      </c>
      <c r="E959" s="98" t="s">
        <v>3911</v>
      </c>
      <c r="G959" s="98" t="s">
        <v>3912</v>
      </c>
    </row>
    <row r="960" spans="1:7">
      <c r="A960" s="98" t="s">
        <v>3913</v>
      </c>
      <c r="E960" s="98" t="s">
        <v>3914</v>
      </c>
      <c r="G960" s="98" t="s">
        <v>3915</v>
      </c>
    </row>
    <row r="961" spans="1:7">
      <c r="A961" s="98" t="s">
        <v>3916</v>
      </c>
      <c r="E961" s="98" t="s">
        <v>3917</v>
      </c>
      <c r="G961" s="98" t="s">
        <v>3918</v>
      </c>
    </row>
    <row r="962" spans="1:7">
      <c r="A962" s="98" t="s">
        <v>3919</v>
      </c>
      <c r="E962" s="98" t="s">
        <v>3920</v>
      </c>
      <c r="G962" s="98" t="s">
        <v>3921</v>
      </c>
    </row>
    <row r="963" spans="1:7">
      <c r="A963" s="98" t="s">
        <v>3922</v>
      </c>
      <c r="E963" s="98" t="s">
        <v>3923</v>
      </c>
      <c r="G963" s="98" t="s">
        <v>3924</v>
      </c>
    </row>
    <row r="964" spans="1:7">
      <c r="A964" s="98" t="s">
        <v>3925</v>
      </c>
      <c r="E964" s="98" t="s">
        <v>3926</v>
      </c>
      <c r="G964" s="98" t="s">
        <v>3927</v>
      </c>
    </row>
    <row r="965" spans="1:7">
      <c r="A965" s="98" t="s">
        <v>3928</v>
      </c>
      <c r="E965" s="98" t="s">
        <v>3929</v>
      </c>
      <c r="G965" s="98" t="s">
        <v>3930</v>
      </c>
    </row>
    <row r="966" spans="1:7">
      <c r="A966" s="98" t="s">
        <v>3931</v>
      </c>
      <c r="E966" s="98" t="s">
        <v>3932</v>
      </c>
      <c r="G966" s="98" t="s">
        <v>3933</v>
      </c>
    </row>
    <row r="967" spans="1:7">
      <c r="A967" s="98" t="s">
        <v>3934</v>
      </c>
      <c r="E967" s="98" t="s">
        <v>3935</v>
      </c>
      <c r="G967" s="98" t="s">
        <v>3936</v>
      </c>
    </row>
    <row r="968" spans="1:7">
      <c r="A968" s="98" t="s">
        <v>3937</v>
      </c>
      <c r="E968" s="98" t="s">
        <v>3938</v>
      </c>
      <c r="G968" s="98" t="s">
        <v>3939</v>
      </c>
    </row>
    <row r="969" spans="1:7">
      <c r="A969" s="98" t="s">
        <v>3940</v>
      </c>
      <c r="E969" s="98" t="s">
        <v>3941</v>
      </c>
      <c r="G969" s="98" t="s">
        <v>3942</v>
      </c>
    </row>
    <row r="970" spans="1:7">
      <c r="A970" s="98" t="s">
        <v>3943</v>
      </c>
      <c r="E970" s="98" t="s">
        <v>3944</v>
      </c>
      <c r="G970" s="98" t="s">
        <v>3945</v>
      </c>
    </row>
    <row r="971" spans="1:7">
      <c r="A971" s="98" t="s">
        <v>3946</v>
      </c>
      <c r="E971" s="98" t="s">
        <v>3947</v>
      </c>
      <c r="G971" s="98" t="s">
        <v>3948</v>
      </c>
    </row>
    <row r="972" spans="1:7">
      <c r="A972" s="98" t="s">
        <v>3949</v>
      </c>
      <c r="E972" s="98" t="s">
        <v>3950</v>
      </c>
      <c r="G972" s="98" t="s">
        <v>3951</v>
      </c>
    </row>
    <row r="973" spans="1:7">
      <c r="A973" s="98" t="s">
        <v>3952</v>
      </c>
      <c r="E973" s="98" t="s">
        <v>3953</v>
      </c>
      <c r="G973" s="98" t="s">
        <v>3954</v>
      </c>
    </row>
    <row r="974" spans="1:7">
      <c r="A974" s="98" t="s">
        <v>3955</v>
      </c>
      <c r="E974" s="98" t="s">
        <v>3956</v>
      </c>
      <c r="G974" s="98" t="s">
        <v>3957</v>
      </c>
    </row>
    <row r="975" spans="1:7">
      <c r="A975" s="98" t="s">
        <v>3958</v>
      </c>
      <c r="E975" s="98" t="s">
        <v>3959</v>
      </c>
      <c r="G975" s="98" t="s">
        <v>3960</v>
      </c>
    </row>
    <row r="976" spans="1:7">
      <c r="A976" s="98" t="s">
        <v>3961</v>
      </c>
      <c r="E976" s="98" t="s">
        <v>3962</v>
      </c>
      <c r="G976" s="98" t="s">
        <v>3963</v>
      </c>
    </row>
    <row r="977" spans="1:7">
      <c r="A977" s="98" t="s">
        <v>3964</v>
      </c>
      <c r="E977" s="98" t="s">
        <v>3965</v>
      </c>
      <c r="G977" s="98" t="s">
        <v>3966</v>
      </c>
    </row>
    <row r="978" spans="1:7">
      <c r="A978" s="98" t="s">
        <v>3967</v>
      </c>
      <c r="E978" s="98" t="s">
        <v>3968</v>
      </c>
      <c r="G978" s="98" t="s">
        <v>3969</v>
      </c>
    </row>
    <row r="979" spans="1:7">
      <c r="A979" s="98" t="s">
        <v>3970</v>
      </c>
      <c r="E979" s="98" t="s">
        <v>3971</v>
      </c>
      <c r="G979" s="98" t="s">
        <v>3972</v>
      </c>
    </row>
    <row r="980" spans="1:7">
      <c r="A980" s="98" t="s">
        <v>3973</v>
      </c>
      <c r="E980" s="98" t="s">
        <v>3974</v>
      </c>
      <c r="G980" s="98" t="s">
        <v>3975</v>
      </c>
    </row>
    <row r="981" spans="1:7">
      <c r="A981" s="98" t="s">
        <v>3976</v>
      </c>
      <c r="E981" s="98" t="s">
        <v>3977</v>
      </c>
      <c r="G981" s="98" t="s">
        <v>3978</v>
      </c>
    </row>
    <row r="982" spans="1:7">
      <c r="A982" s="98" t="s">
        <v>3979</v>
      </c>
      <c r="E982" s="98" t="s">
        <v>3980</v>
      </c>
      <c r="G982" s="98" t="s">
        <v>3981</v>
      </c>
    </row>
    <row r="983" spans="1:7">
      <c r="A983" s="98" t="s">
        <v>3982</v>
      </c>
      <c r="E983" s="98" t="s">
        <v>3983</v>
      </c>
      <c r="G983" s="98" t="s">
        <v>3984</v>
      </c>
    </row>
    <row r="984" spans="1:7">
      <c r="A984" s="98" t="s">
        <v>3985</v>
      </c>
      <c r="E984" s="98" t="s">
        <v>3986</v>
      </c>
      <c r="G984" s="98" t="s">
        <v>3987</v>
      </c>
    </row>
    <row r="985" spans="1:7">
      <c r="A985" s="98" t="s">
        <v>3988</v>
      </c>
      <c r="E985" s="98" t="s">
        <v>3989</v>
      </c>
      <c r="G985" s="98" t="s">
        <v>3990</v>
      </c>
    </row>
    <row r="986" spans="1:7">
      <c r="A986" s="98" t="s">
        <v>3991</v>
      </c>
      <c r="E986" s="98" t="s">
        <v>3992</v>
      </c>
      <c r="G986" s="98" t="s">
        <v>3993</v>
      </c>
    </row>
    <row r="987" spans="1:7">
      <c r="A987" s="98" t="s">
        <v>3994</v>
      </c>
      <c r="E987" s="98" t="s">
        <v>3995</v>
      </c>
      <c r="G987" s="98" t="s">
        <v>3996</v>
      </c>
    </row>
    <row r="988" spans="1:7">
      <c r="A988" s="98" t="s">
        <v>3997</v>
      </c>
      <c r="E988" s="98" t="s">
        <v>3998</v>
      </c>
      <c r="G988" s="98" t="s">
        <v>3999</v>
      </c>
    </row>
    <row r="989" spans="1:7">
      <c r="A989" s="98" t="s">
        <v>4000</v>
      </c>
      <c r="E989" s="98" t="s">
        <v>4001</v>
      </c>
      <c r="G989" s="98" t="s">
        <v>4002</v>
      </c>
    </row>
    <row r="990" spans="1:7">
      <c r="A990" s="98" t="s">
        <v>4003</v>
      </c>
      <c r="E990" s="98" t="s">
        <v>4004</v>
      </c>
      <c r="G990" s="98" t="s">
        <v>4005</v>
      </c>
    </row>
    <row r="991" spans="1:7">
      <c r="A991" s="98" t="s">
        <v>4006</v>
      </c>
      <c r="E991" s="98" t="s">
        <v>4007</v>
      </c>
      <c r="G991" s="98" t="s">
        <v>4008</v>
      </c>
    </row>
    <row r="992" spans="1:7">
      <c r="A992" s="98" t="s">
        <v>4009</v>
      </c>
      <c r="E992" s="98" t="s">
        <v>4010</v>
      </c>
      <c r="G992" s="98" t="s">
        <v>4011</v>
      </c>
    </row>
    <row r="993" spans="1:7">
      <c r="A993" s="98" t="s">
        <v>4012</v>
      </c>
      <c r="E993" s="98" t="s">
        <v>4013</v>
      </c>
      <c r="G993" s="98" t="s">
        <v>4014</v>
      </c>
    </row>
    <row r="994" spans="1:7">
      <c r="A994" s="98" t="s">
        <v>4015</v>
      </c>
      <c r="E994" s="98" t="s">
        <v>4016</v>
      </c>
      <c r="G994" s="98" t="s">
        <v>4017</v>
      </c>
    </row>
    <row r="995" spans="1:7">
      <c r="A995" s="98" t="s">
        <v>4018</v>
      </c>
      <c r="E995" s="98" t="s">
        <v>4019</v>
      </c>
      <c r="G995" s="98" t="s">
        <v>4020</v>
      </c>
    </row>
    <row r="996" spans="1:7">
      <c r="A996" s="98" t="s">
        <v>4021</v>
      </c>
      <c r="E996" s="98" t="s">
        <v>4022</v>
      </c>
      <c r="G996" s="98" t="s">
        <v>4023</v>
      </c>
    </row>
    <row r="997" spans="1:7">
      <c r="A997" s="98" t="s">
        <v>4024</v>
      </c>
      <c r="E997" s="98" t="s">
        <v>4025</v>
      </c>
      <c r="G997" s="98" t="s">
        <v>4026</v>
      </c>
    </row>
    <row r="998" spans="1:7">
      <c r="A998" s="98" t="s">
        <v>4027</v>
      </c>
      <c r="E998" s="98" t="s">
        <v>4028</v>
      </c>
      <c r="G998" s="98" t="s">
        <v>4029</v>
      </c>
    </row>
    <row r="999" spans="1:7">
      <c r="A999" s="98" t="s">
        <v>4030</v>
      </c>
      <c r="E999" s="98" t="s">
        <v>4031</v>
      </c>
      <c r="G999" s="98" t="s">
        <v>4032</v>
      </c>
    </row>
    <row r="1000" spans="1:7">
      <c r="A1000" s="98" t="s">
        <v>4033</v>
      </c>
      <c r="E1000" s="98" t="s">
        <v>4034</v>
      </c>
      <c r="G1000" s="98" t="s">
        <v>4035</v>
      </c>
    </row>
    <row r="1001" spans="1:7">
      <c r="A1001" s="98" t="s">
        <v>4036</v>
      </c>
      <c r="E1001" s="98" t="s">
        <v>4037</v>
      </c>
      <c r="G1001" s="98" t="s">
        <v>4038</v>
      </c>
    </row>
    <row r="1002" spans="1:7">
      <c r="A1002" s="98" t="s">
        <v>4039</v>
      </c>
      <c r="E1002" s="98" t="s">
        <v>4040</v>
      </c>
      <c r="G1002" s="98" t="s">
        <v>4041</v>
      </c>
    </row>
    <row r="1003" spans="1:7">
      <c r="A1003" s="98" t="s">
        <v>4042</v>
      </c>
      <c r="E1003" s="98" t="s">
        <v>4043</v>
      </c>
      <c r="G1003" s="98" t="s">
        <v>4044</v>
      </c>
    </row>
    <row r="1004" spans="1:7">
      <c r="A1004" s="98" t="s">
        <v>4045</v>
      </c>
      <c r="E1004" s="98" t="s">
        <v>4046</v>
      </c>
      <c r="G1004" s="98" t="s">
        <v>4047</v>
      </c>
    </row>
    <row r="1005" spans="1:7">
      <c r="A1005" s="98" t="s">
        <v>4048</v>
      </c>
      <c r="E1005" s="98" t="s">
        <v>4049</v>
      </c>
      <c r="G1005" s="98" t="s">
        <v>4050</v>
      </c>
    </row>
    <row r="1006" spans="1:7">
      <c r="A1006" s="98" t="s">
        <v>4051</v>
      </c>
      <c r="E1006" s="98" t="s">
        <v>4052</v>
      </c>
      <c r="G1006" s="98" t="s">
        <v>4053</v>
      </c>
    </row>
    <row r="1007" spans="1:7">
      <c r="A1007" s="98" t="s">
        <v>4054</v>
      </c>
      <c r="E1007" s="98" t="s">
        <v>4055</v>
      </c>
      <c r="G1007" s="98" t="s">
        <v>4056</v>
      </c>
    </row>
    <row r="1008" spans="1:7">
      <c r="A1008" s="98" t="s">
        <v>4057</v>
      </c>
      <c r="E1008" s="98" t="s">
        <v>4058</v>
      </c>
      <c r="G1008" s="98" t="s">
        <v>4059</v>
      </c>
    </row>
    <row r="1009" spans="1:7">
      <c r="A1009" s="98" t="s">
        <v>4060</v>
      </c>
      <c r="E1009" s="98" t="s">
        <v>4061</v>
      </c>
      <c r="G1009" s="98" t="s">
        <v>4062</v>
      </c>
    </row>
    <row r="1010" spans="1:7">
      <c r="A1010" s="98" t="s">
        <v>4063</v>
      </c>
      <c r="E1010" s="98" t="s">
        <v>4064</v>
      </c>
      <c r="G1010" s="98" t="s">
        <v>4065</v>
      </c>
    </row>
    <row r="1011" spans="1:7">
      <c r="A1011" s="98" t="s">
        <v>4066</v>
      </c>
      <c r="E1011" s="98" t="s">
        <v>4067</v>
      </c>
      <c r="G1011" s="98" t="s">
        <v>4068</v>
      </c>
    </row>
    <row r="1012" spans="1:7">
      <c r="A1012" s="98" t="s">
        <v>4069</v>
      </c>
      <c r="E1012" s="98" t="s">
        <v>4070</v>
      </c>
      <c r="G1012" s="98" t="s">
        <v>4071</v>
      </c>
    </row>
    <row r="1013" spans="1:7">
      <c r="A1013" s="98" t="s">
        <v>4072</v>
      </c>
      <c r="E1013" s="98" t="s">
        <v>4073</v>
      </c>
      <c r="G1013" s="98" t="s">
        <v>4074</v>
      </c>
    </row>
    <row r="1014" spans="1:7">
      <c r="A1014" s="98" t="s">
        <v>4075</v>
      </c>
      <c r="E1014" s="98" t="s">
        <v>4076</v>
      </c>
      <c r="G1014" s="98" t="s">
        <v>4077</v>
      </c>
    </row>
    <row r="1015" spans="1:7">
      <c r="A1015" s="98" t="s">
        <v>4078</v>
      </c>
      <c r="E1015" s="98" t="s">
        <v>4079</v>
      </c>
      <c r="G1015" s="98" t="s">
        <v>4080</v>
      </c>
    </row>
    <row r="1016" spans="1:7">
      <c r="A1016" s="98" t="s">
        <v>4081</v>
      </c>
      <c r="E1016" s="98" t="s">
        <v>4082</v>
      </c>
      <c r="G1016" s="98" t="s">
        <v>4083</v>
      </c>
    </row>
    <row r="1017" spans="1:7">
      <c r="A1017" s="98" t="s">
        <v>4084</v>
      </c>
      <c r="E1017" s="98" t="s">
        <v>4085</v>
      </c>
      <c r="G1017" s="98" t="s">
        <v>4086</v>
      </c>
    </row>
    <row r="1018" spans="1:7">
      <c r="A1018" s="98" t="s">
        <v>4087</v>
      </c>
      <c r="E1018" s="98" t="s">
        <v>4088</v>
      </c>
      <c r="G1018" s="98" t="s">
        <v>4089</v>
      </c>
    </row>
    <row r="1019" spans="1:7">
      <c r="A1019" s="98" t="s">
        <v>4090</v>
      </c>
      <c r="E1019" s="98" t="s">
        <v>4091</v>
      </c>
      <c r="G1019" s="98" t="s">
        <v>4092</v>
      </c>
    </row>
    <row r="1020" spans="1:7">
      <c r="A1020" s="98" t="s">
        <v>4093</v>
      </c>
      <c r="E1020" s="98" t="s">
        <v>4094</v>
      </c>
      <c r="G1020" s="98" t="s">
        <v>4095</v>
      </c>
    </row>
    <row r="1021" spans="1:7">
      <c r="A1021" s="98" t="s">
        <v>4096</v>
      </c>
      <c r="E1021" s="98" t="s">
        <v>4097</v>
      </c>
      <c r="G1021" s="98" t="s">
        <v>4098</v>
      </c>
    </row>
    <row r="1022" spans="1:7">
      <c r="A1022" s="98" t="s">
        <v>4099</v>
      </c>
      <c r="E1022" s="98" t="s">
        <v>4100</v>
      </c>
      <c r="G1022" s="98" t="s">
        <v>4101</v>
      </c>
    </row>
    <row r="1023" spans="1:7">
      <c r="A1023" s="98" t="s">
        <v>4102</v>
      </c>
      <c r="E1023" s="98" t="s">
        <v>4103</v>
      </c>
      <c r="G1023" s="98" t="s">
        <v>4104</v>
      </c>
    </row>
    <row r="1024" spans="1:7">
      <c r="A1024" s="98" t="s">
        <v>4105</v>
      </c>
      <c r="E1024" s="98" t="s">
        <v>4106</v>
      </c>
      <c r="G1024" s="98" t="s">
        <v>4107</v>
      </c>
    </row>
    <row r="1025" spans="1:7">
      <c r="A1025" s="98" t="s">
        <v>4108</v>
      </c>
      <c r="E1025" s="98" t="s">
        <v>4109</v>
      </c>
      <c r="G1025" s="98" t="s">
        <v>4110</v>
      </c>
    </row>
    <row r="1026" spans="1:7">
      <c r="A1026" s="98" t="s">
        <v>4111</v>
      </c>
      <c r="E1026" s="98" t="s">
        <v>4112</v>
      </c>
      <c r="G1026" s="98" t="s">
        <v>4113</v>
      </c>
    </row>
    <row r="1027" spans="1:7">
      <c r="A1027" s="98" t="s">
        <v>4114</v>
      </c>
      <c r="E1027" s="98" t="s">
        <v>4115</v>
      </c>
      <c r="G1027" s="98" t="s">
        <v>4116</v>
      </c>
    </row>
    <row r="1028" spans="1:7">
      <c r="A1028" s="98" t="s">
        <v>4117</v>
      </c>
      <c r="E1028" s="98" t="s">
        <v>4118</v>
      </c>
      <c r="G1028" s="98" t="s">
        <v>4119</v>
      </c>
    </row>
    <row r="1029" spans="1:7">
      <c r="A1029" s="98" t="s">
        <v>4120</v>
      </c>
      <c r="E1029" s="98" t="s">
        <v>4121</v>
      </c>
      <c r="G1029" s="98" t="s">
        <v>4122</v>
      </c>
    </row>
    <row r="1030" spans="1:7">
      <c r="A1030" s="98" t="s">
        <v>4123</v>
      </c>
      <c r="E1030" s="98" t="s">
        <v>4124</v>
      </c>
      <c r="G1030" s="98" t="s">
        <v>4125</v>
      </c>
    </row>
    <row r="1031" spans="1:7">
      <c r="A1031" s="98" t="s">
        <v>4126</v>
      </c>
      <c r="E1031" s="98" t="s">
        <v>4127</v>
      </c>
      <c r="G1031" s="98" t="s">
        <v>4128</v>
      </c>
    </row>
    <row r="1032" spans="1:7">
      <c r="A1032" s="98" t="s">
        <v>4129</v>
      </c>
      <c r="G1032" s="98" t="s">
        <v>4130</v>
      </c>
    </row>
    <row r="1033" spans="1:7">
      <c r="A1033" s="98" t="s">
        <v>4131</v>
      </c>
      <c r="G1033" s="98" t="s">
        <v>4132</v>
      </c>
    </row>
    <row r="1034" spans="1:7">
      <c r="A1034" s="98" t="s">
        <v>4133</v>
      </c>
      <c r="G1034" s="98" t="s">
        <v>4134</v>
      </c>
    </row>
    <row r="1035" spans="1:7">
      <c r="A1035" s="98" t="s">
        <v>4135</v>
      </c>
      <c r="G1035" s="98" t="s">
        <v>4136</v>
      </c>
    </row>
    <row r="1036" spans="1:7">
      <c r="A1036" s="98" t="s">
        <v>4137</v>
      </c>
      <c r="G1036" s="98" t="s">
        <v>4138</v>
      </c>
    </row>
    <row r="1037" spans="1:7">
      <c r="A1037" s="98" t="s">
        <v>4139</v>
      </c>
      <c r="G1037" s="98" t="s">
        <v>4140</v>
      </c>
    </row>
    <row r="1038" spans="1:7">
      <c r="A1038" s="98" t="s">
        <v>4141</v>
      </c>
      <c r="G1038" s="98" t="s">
        <v>4142</v>
      </c>
    </row>
    <row r="1039" spans="1:7">
      <c r="A1039" s="98" t="s">
        <v>4143</v>
      </c>
      <c r="G1039" s="98" t="s">
        <v>4144</v>
      </c>
    </row>
    <row r="1040" spans="1:7">
      <c r="A1040" s="98" t="s">
        <v>4145</v>
      </c>
      <c r="G1040" s="98" t="s">
        <v>4146</v>
      </c>
    </row>
    <row r="1041" spans="1:7">
      <c r="A1041" s="98" t="s">
        <v>4147</v>
      </c>
      <c r="G1041" s="98" t="s">
        <v>4148</v>
      </c>
    </row>
    <row r="1042" spans="1:7">
      <c r="A1042" s="98" t="s">
        <v>4149</v>
      </c>
      <c r="G1042" s="98" t="s">
        <v>4150</v>
      </c>
    </row>
    <row r="1043" spans="1:7">
      <c r="A1043" s="98" t="s">
        <v>4151</v>
      </c>
      <c r="G1043" s="98" t="s">
        <v>4152</v>
      </c>
    </row>
    <row r="1044" spans="1:7">
      <c r="A1044" s="98" t="s">
        <v>4153</v>
      </c>
      <c r="G1044" s="98" t="s">
        <v>4154</v>
      </c>
    </row>
    <row r="1045" spans="1:7">
      <c r="A1045" s="98" t="s">
        <v>4155</v>
      </c>
      <c r="G1045" s="98" t="s">
        <v>4156</v>
      </c>
    </row>
    <row r="1046" spans="1:7">
      <c r="A1046" s="98" t="s">
        <v>4157</v>
      </c>
      <c r="G1046" s="98" t="s">
        <v>4158</v>
      </c>
    </row>
    <row r="1047" spans="1:7">
      <c r="A1047" s="98" t="s">
        <v>4159</v>
      </c>
      <c r="G1047" s="98" t="s">
        <v>4160</v>
      </c>
    </row>
    <row r="1048" spans="1:7">
      <c r="A1048" s="98" t="s">
        <v>4161</v>
      </c>
      <c r="G1048" s="98" t="s">
        <v>4162</v>
      </c>
    </row>
    <row r="1049" spans="1:7">
      <c r="A1049" s="98" t="s">
        <v>4163</v>
      </c>
      <c r="G1049" s="98" t="s">
        <v>4164</v>
      </c>
    </row>
    <row r="1050" spans="1:7">
      <c r="A1050" s="98" t="s">
        <v>4165</v>
      </c>
      <c r="G1050" s="98" t="s">
        <v>4166</v>
      </c>
    </row>
    <row r="1051" spans="1:7">
      <c r="A1051" s="98" t="s">
        <v>4167</v>
      </c>
      <c r="G1051" s="98" t="s">
        <v>4168</v>
      </c>
    </row>
    <row r="1052" spans="1:7">
      <c r="A1052" s="98" t="s">
        <v>4169</v>
      </c>
      <c r="G1052" s="98" t="s">
        <v>4170</v>
      </c>
    </row>
    <row r="1053" spans="1:7">
      <c r="A1053" s="98" t="s">
        <v>4171</v>
      </c>
      <c r="G1053" s="98" t="s">
        <v>4172</v>
      </c>
    </row>
    <row r="1054" spans="1:7">
      <c r="A1054" s="98" t="s">
        <v>4173</v>
      </c>
      <c r="G1054" s="98" t="s">
        <v>4174</v>
      </c>
    </row>
    <row r="1055" spans="1:7">
      <c r="A1055" s="98" t="s">
        <v>4175</v>
      </c>
      <c r="G1055" s="98" t="s">
        <v>4176</v>
      </c>
    </row>
    <row r="1056" spans="1:7">
      <c r="A1056" s="98" t="s">
        <v>4177</v>
      </c>
      <c r="G1056" s="98" t="s">
        <v>4178</v>
      </c>
    </row>
    <row r="1057" spans="1:7">
      <c r="A1057" s="98" t="s">
        <v>4179</v>
      </c>
      <c r="G1057" s="98" t="s">
        <v>4180</v>
      </c>
    </row>
    <row r="1058" spans="1:7">
      <c r="A1058" s="98" t="s">
        <v>4181</v>
      </c>
      <c r="G1058" s="98" t="s">
        <v>4182</v>
      </c>
    </row>
    <row r="1059" spans="1:7">
      <c r="A1059" s="98" t="s">
        <v>4183</v>
      </c>
      <c r="G1059" s="98" t="s">
        <v>4184</v>
      </c>
    </row>
    <row r="1060" spans="1:7">
      <c r="A1060" s="98" t="s">
        <v>4185</v>
      </c>
      <c r="G1060" s="98" t="s">
        <v>4186</v>
      </c>
    </row>
    <row r="1061" spans="1:7">
      <c r="A1061" s="98" t="s">
        <v>4187</v>
      </c>
      <c r="G1061" s="98" t="s">
        <v>4188</v>
      </c>
    </row>
    <row r="1062" spans="1:7">
      <c r="A1062" s="98" t="s">
        <v>4189</v>
      </c>
      <c r="G1062" s="98" t="s">
        <v>4190</v>
      </c>
    </row>
    <row r="1063" spans="1:7">
      <c r="A1063" s="98" t="s">
        <v>4191</v>
      </c>
      <c r="G1063" s="98" t="s">
        <v>4192</v>
      </c>
    </row>
    <row r="1064" spans="1:7">
      <c r="A1064" s="98" t="s">
        <v>4193</v>
      </c>
      <c r="G1064" s="98" t="s">
        <v>4194</v>
      </c>
    </row>
    <row r="1065" spans="1:7">
      <c r="A1065" s="98" t="s">
        <v>4195</v>
      </c>
      <c r="G1065" s="98" t="s">
        <v>4196</v>
      </c>
    </row>
    <row r="1066" spans="1:7">
      <c r="A1066" s="98" t="s">
        <v>4197</v>
      </c>
      <c r="G1066" s="98" t="s">
        <v>4198</v>
      </c>
    </row>
    <row r="1067" spans="1:7">
      <c r="A1067" s="98" t="s">
        <v>4199</v>
      </c>
      <c r="G1067" s="98" t="s">
        <v>4200</v>
      </c>
    </row>
    <row r="1068" spans="1:7">
      <c r="A1068" s="98" t="s">
        <v>4201</v>
      </c>
      <c r="G1068" s="98" t="s">
        <v>4202</v>
      </c>
    </row>
    <row r="1069" spans="1:7">
      <c r="A1069" s="98" t="s">
        <v>4203</v>
      </c>
      <c r="G1069" s="98" t="s">
        <v>4204</v>
      </c>
    </row>
    <row r="1070" spans="1:7">
      <c r="A1070" s="98" t="s">
        <v>4205</v>
      </c>
      <c r="G1070" s="98" t="s">
        <v>4206</v>
      </c>
    </row>
    <row r="1071" spans="1:7">
      <c r="A1071" s="98" t="s">
        <v>4207</v>
      </c>
      <c r="G1071" s="98" t="s">
        <v>4208</v>
      </c>
    </row>
    <row r="1072" spans="1:7">
      <c r="A1072" s="98" t="s">
        <v>4209</v>
      </c>
      <c r="G1072" s="98" t="s">
        <v>4210</v>
      </c>
    </row>
    <row r="1073" spans="1:7">
      <c r="A1073" s="98" t="s">
        <v>4211</v>
      </c>
      <c r="G1073" s="98" t="s">
        <v>4212</v>
      </c>
    </row>
    <row r="1074" spans="1:7">
      <c r="A1074" s="98" t="s">
        <v>4213</v>
      </c>
      <c r="G1074" s="98" t="s">
        <v>4214</v>
      </c>
    </row>
    <row r="1075" spans="1:7">
      <c r="A1075" s="98" t="s">
        <v>4215</v>
      </c>
      <c r="G1075" s="98" t="s">
        <v>4216</v>
      </c>
    </row>
    <row r="1076" spans="1:7">
      <c r="A1076" s="98" t="s">
        <v>4217</v>
      </c>
      <c r="G1076" s="98" t="s">
        <v>4218</v>
      </c>
    </row>
    <row r="1077" spans="1:7">
      <c r="A1077" s="98" t="s">
        <v>4219</v>
      </c>
      <c r="G1077" s="98" t="s">
        <v>4220</v>
      </c>
    </row>
    <row r="1078" spans="1:7">
      <c r="A1078" s="98" t="s">
        <v>4221</v>
      </c>
      <c r="G1078" s="98" t="s">
        <v>4222</v>
      </c>
    </row>
    <row r="1079" spans="1:7">
      <c r="A1079" s="98" t="s">
        <v>4223</v>
      </c>
      <c r="G1079" s="98" t="s">
        <v>4224</v>
      </c>
    </row>
    <row r="1080" spans="1:7">
      <c r="A1080" s="98" t="s">
        <v>4225</v>
      </c>
      <c r="G1080" s="98" t="s">
        <v>4226</v>
      </c>
    </row>
    <row r="1081" spans="1:7">
      <c r="A1081" s="98" t="s">
        <v>4227</v>
      </c>
      <c r="G1081" s="98" t="s">
        <v>4228</v>
      </c>
    </row>
    <row r="1082" spans="1:7">
      <c r="A1082" s="98" t="s">
        <v>4229</v>
      </c>
      <c r="G1082" s="98" t="s">
        <v>4230</v>
      </c>
    </row>
    <row r="1083" spans="1:7">
      <c r="A1083" s="98" t="s">
        <v>4231</v>
      </c>
      <c r="G1083" s="98" t="s">
        <v>4232</v>
      </c>
    </row>
    <row r="1084" spans="1:7">
      <c r="A1084" s="98" t="s">
        <v>4233</v>
      </c>
      <c r="G1084" s="98" t="s">
        <v>4234</v>
      </c>
    </row>
    <row r="1085" spans="1:7">
      <c r="A1085" s="98" t="s">
        <v>4235</v>
      </c>
      <c r="G1085" s="98" t="s">
        <v>4236</v>
      </c>
    </row>
    <row r="1086" spans="1:7">
      <c r="A1086" s="98" t="s">
        <v>4237</v>
      </c>
      <c r="G1086" s="98" t="s">
        <v>4238</v>
      </c>
    </row>
    <row r="1087" spans="1:7">
      <c r="A1087" s="98" t="s">
        <v>4239</v>
      </c>
      <c r="G1087" s="98" t="s">
        <v>4240</v>
      </c>
    </row>
    <row r="1088" spans="1:7">
      <c r="A1088" s="98" t="s">
        <v>4241</v>
      </c>
      <c r="G1088" s="98" t="s">
        <v>4242</v>
      </c>
    </row>
    <row r="1089" spans="1:7">
      <c r="A1089" s="98" t="s">
        <v>4243</v>
      </c>
      <c r="G1089" s="98" t="s">
        <v>4244</v>
      </c>
    </row>
    <row r="1090" spans="1:7">
      <c r="A1090" s="98" t="s">
        <v>4245</v>
      </c>
      <c r="G1090" s="98" t="s">
        <v>4246</v>
      </c>
    </row>
    <row r="1091" spans="1:7">
      <c r="A1091" s="98" t="s">
        <v>4247</v>
      </c>
      <c r="G1091" s="98" t="s">
        <v>4248</v>
      </c>
    </row>
    <row r="1092" spans="1:7">
      <c r="A1092" s="98" t="s">
        <v>4249</v>
      </c>
      <c r="G1092" s="98" t="s">
        <v>4250</v>
      </c>
    </row>
    <row r="1093" spans="1:7">
      <c r="A1093" s="98" t="s">
        <v>4251</v>
      </c>
      <c r="G1093" s="98" t="s">
        <v>4252</v>
      </c>
    </row>
    <row r="1094" spans="1:7">
      <c r="A1094" s="98" t="s">
        <v>4253</v>
      </c>
      <c r="G1094" s="98" t="s">
        <v>4254</v>
      </c>
    </row>
    <row r="1095" spans="1:7">
      <c r="A1095" s="98" t="s">
        <v>4255</v>
      </c>
      <c r="G1095" s="98" t="s">
        <v>4256</v>
      </c>
    </row>
    <row r="1096" spans="1:7">
      <c r="A1096" s="98" t="s">
        <v>4257</v>
      </c>
      <c r="G1096" s="98" t="s">
        <v>4258</v>
      </c>
    </row>
    <row r="1097" spans="1:7">
      <c r="A1097" s="98" t="s">
        <v>4259</v>
      </c>
      <c r="G1097" s="98" t="s">
        <v>4260</v>
      </c>
    </row>
    <row r="1098" spans="1:7">
      <c r="A1098" s="98" t="s">
        <v>4261</v>
      </c>
      <c r="G1098" s="98" t="s">
        <v>4262</v>
      </c>
    </row>
    <row r="1099" spans="1:7">
      <c r="A1099" s="98" t="s">
        <v>4263</v>
      </c>
      <c r="G1099" s="98" t="s">
        <v>4264</v>
      </c>
    </row>
    <row r="1100" spans="1:7">
      <c r="A1100" s="98" t="s">
        <v>4265</v>
      </c>
      <c r="G1100" s="98" t="s">
        <v>4266</v>
      </c>
    </row>
    <row r="1101" spans="1:7">
      <c r="A1101" s="98" t="s">
        <v>4267</v>
      </c>
      <c r="G1101" s="98" t="s">
        <v>4268</v>
      </c>
    </row>
    <row r="1102" spans="1:7">
      <c r="A1102" s="98" t="s">
        <v>4269</v>
      </c>
      <c r="G1102" s="98" t="s">
        <v>4270</v>
      </c>
    </row>
    <row r="1103" spans="1:7">
      <c r="A1103" s="98" t="s">
        <v>4271</v>
      </c>
      <c r="G1103" s="98" t="s">
        <v>4272</v>
      </c>
    </row>
    <row r="1104" spans="1:7">
      <c r="A1104" s="98" t="s">
        <v>4273</v>
      </c>
      <c r="G1104" s="98" t="s">
        <v>4274</v>
      </c>
    </row>
    <row r="1105" spans="1:7">
      <c r="A1105" s="98" t="s">
        <v>4275</v>
      </c>
      <c r="G1105" s="98" t="s">
        <v>4276</v>
      </c>
    </row>
    <row r="1106" spans="1:7">
      <c r="A1106" s="98" t="s">
        <v>4277</v>
      </c>
      <c r="G1106" s="98" t="s">
        <v>4278</v>
      </c>
    </row>
    <row r="1107" spans="1:7">
      <c r="A1107" s="98" t="s">
        <v>4279</v>
      </c>
      <c r="G1107" s="98" t="s">
        <v>4280</v>
      </c>
    </row>
    <row r="1108" spans="1:7">
      <c r="A1108" s="98" t="s">
        <v>4281</v>
      </c>
      <c r="G1108" s="98" t="s">
        <v>4282</v>
      </c>
    </row>
    <row r="1109" spans="1:7">
      <c r="A1109" s="98" t="s">
        <v>4283</v>
      </c>
      <c r="G1109" s="98" t="s">
        <v>4284</v>
      </c>
    </row>
    <row r="1110" spans="1:7">
      <c r="A1110" s="98" t="s">
        <v>4285</v>
      </c>
      <c r="G1110" s="98" t="s">
        <v>4286</v>
      </c>
    </row>
    <row r="1111" spans="1:7">
      <c r="A1111" s="98" t="s">
        <v>4287</v>
      </c>
      <c r="G1111" s="98" t="s">
        <v>4288</v>
      </c>
    </row>
    <row r="1112" spans="1:7">
      <c r="A1112" s="98" t="s">
        <v>4289</v>
      </c>
      <c r="G1112" s="98" t="s">
        <v>4290</v>
      </c>
    </row>
    <row r="1113" spans="1:7">
      <c r="A1113" s="98" t="s">
        <v>4291</v>
      </c>
      <c r="G1113" s="98" t="s">
        <v>4292</v>
      </c>
    </row>
    <row r="1114" spans="1:7">
      <c r="A1114" s="98" t="s">
        <v>4293</v>
      </c>
      <c r="G1114" s="98" t="s">
        <v>4294</v>
      </c>
    </row>
    <row r="1115" spans="1:7">
      <c r="A1115" s="98" t="s">
        <v>4295</v>
      </c>
      <c r="G1115" s="98" t="s">
        <v>4296</v>
      </c>
    </row>
    <row r="1116" spans="1:7">
      <c r="A1116" s="98" t="s">
        <v>4297</v>
      </c>
      <c r="G1116" s="98" t="s">
        <v>4298</v>
      </c>
    </row>
    <row r="1117" spans="1:7">
      <c r="A1117" s="98" t="s">
        <v>4299</v>
      </c>
      <c r="G1117" s="98" t="s">
        <v>4300</v>
      </c>
    </row>
    <row r="1118" spans="1:7">
      <c r="A1118" s="98" t="s">
        <v>4301</v>
      </c>
      <c r="G1118" s="98" t="s">
        <v>4302</v>
      </c>
    </row>
    <row r="1119" spans="1:7">
      <c r="A1119" s="98" t="s">
        <v>4303</v>
      </c>
      <c r="G1119" s="98" t="s">
        <v>4304</v>
      </c>
    </row>
    <row r="1120" spans="1:7">
      <c r="A1120" s="98" t="s">
        <v>4305</v>
      </c>
      <c r="G1120" s="98" t="s">
        <v>4306</v>
      </c>
    </row>
    <row r="1121" spans="1:7">
      <c r="A1121" s="98" t="s">
        <v>4307</v>
      </c>
      <c r="G1121" s="98" t="s">
        <v>4308</v>
      </c>
    </row>
    <row r="1122" spans="1:7">
      <c r="A1122" s="98" t="s">
        <v>4309</v>
      </c>
      <c r="G1122" s="98" t="s">
        <v>4310</v>
      </c>
    </row>
    <row r="1123" spans="1:7">
      <c r="A1123" s="98" t="s">
        <v>4311</v>
      </c>
      <c r="G1123" s="98" t="s">
        <v>4312</v>
      </c>
    </row>
    <row r="1124" spans="1:7">
      <c r="A1124" s="98" t="s">
        <v>4313</v>
      </c>
      <c r="G1124" s="98" t="s">
        <v>4314</v>
      </c>
    </row>
    <row r="1125" spans="1:7">
      <c r="A1125" s="98" t="s">
        <v>4315</v>
      </c>
      <c r="G1125" s="98" t="s">
        <v>4316</v>
      </c>
    </row>
    <row r="1126" spans="1:7">
      <c r="A1126" s="98" t="s">
        <v>4317</v>
      </c>
      <c r="G1126" s="98" t="s">
        <v>4318</v>
      </c>
    </row>
    <row r="1127" spans="1:7">
      <c r="A1127" s="98" t="s">
        <v>4319</v>
      </c>
      <c r="G1127" s="98" t="s">
        <v>4320</v>
      </c>
    </row>
    <row r="1128" spans="1:7">
      <c r="A1128" s="98" t="s">
        <v>4321</v>
      </c>
      <c r="G1128" s="98" t="s">
        <v>4322</v>
      </c>
    </row>
    <row r="1129" spans="1:7">
      <c r="A1129" s="98" t="s">
        <v>4323</v>
      </c>
      <c r="G1129" s="98" t="s">
        <v>4324</v>
      </c>
    </row>
    <row r="1130" spans="1:7">
      <c r="A1130" s="98" t="s">
        <v>4325</v>
      </c>
      <c r="G1130" s="98" t="s">
        <v>4326</v>
      </c>
    </row>
    <row r="1131" spans="1:7">
      <c r="A1131" s="98" t="s">
        <v>4327</v>
      </c>
      <c r="G1131" s="98" t="s">
        <v>4328</v>
      </c>
    </row>
    <row r="1132" spans="1:7">
      <c r="A1132" s="98" t="s">
        <v>4329</v>
      </c>
      <c r="G1132" s="98" t="s">
        <v>4330</v>
      </c>
    </row>
    <row r="1133" spans="1:7">
      <c r="A1133" s="98" t="s">
        <v>4331</v>
      </c>
      <c r="G1133" s="98" t="s">
        <v>4332</v>
      </c>
    </row>
    <row r="1134" spans="1:7">
      <c r="A1134" s="98" t="s">
        <v>4333</v>
      </c>
      <c r="G1134" s="98" t="s">
        <v>4334</v>
      </c>
    </row>
    <row r="1135" spans="1:7">
      <c r="A1135" s="98" t="s">
        <v>4335</v>
      </c>
      <c r="G1135" s="98" t="s">
        <v>4336</v>
      </c>
    </row>
    <row r="1136" spans="1:7">
      <c r="A1136" s="98" t="s">
        <v>4337</v>
      </c>
      <c r="G1136" s="98" t="s">
        <v>4338</v>
      </c>
    </row>
    <row r="1137" spans="1:7">
      <c r="A1137" s="98" t="s">
        <v>4339</v>
      </c>
      <c r="G1137" s="98" t="s">
        <v>4340</v>
      </c>
    </row>
    <row r="1138" spans="1:7">
      <c r="A1138" s="98" t="s">
        <v>4341</v>
      </c>
      <c r="G1138" s="98" t="s">
        <v>4342</v>
      </c>
    </row>
    <row r="1139" spans="1:7">
      <c r="A1139" s="98" t="s">
        <v>4343</v>
      </c>
      <c r="G1139" s="98" t="s">
        <v>4344</v>
      </c>
    </row>
    <row r="1140" spans="1:7">
      <c r="A1140" s="98" t="s">
        <v>4345</v>
      </c>
      <c r="G1140" s="98" t="s">
        <v>4346</v>
      </c>
    </row>
    <row r="1141" spans="1:7">
      <c r="A1141" s="98" t="s">
        <v>4347</v>
      </c>
      <c r="G1141" s="98" t="s">
        <v>4348</v>
      </c>
    </row>
    <row r="1142" spans="1:7">
      <c r="A1142" s="98" t="s">
        <v>4349</v>
      </c>
      <c r="G1142" s="98" t="s">
        <v>4350</v>
      </c>
    </row>
    <row r="1143" spans="1:7">
      <c r="A1143" s="98" t="s">
        <v>4351</v>
      </c>
      <c r="G1143" s="98" t="s">
        <v>4352</v>
      </c>
    </row>
    <row r="1144" spans="1:7">
      <c r="A1144" s="98" t="s">
        <v>4353</v>
      </c>
      <c r="G1144" s="98" t="s">
        <v>4354</v>
      </c>
    </row>
    <row r="1145" spans="1:7">
      <c r="A1145" s="98" t="s">
        <v>4355</v>
      </c>
      <c r="G1145" s="98" t="s">
        <v>4356</v>
      </c>
    </row>
    <row r="1146" spans="1:7">
      <c r="A1146" s="98" t="s">
        <v>4357</v>
      </c>
      <c r="G1146" s="98" t="s">
        <v>4358</v>
      </c>
    </row>
    <row r="1147" spans="1:7">
      <c r="A1147" s="98" t="s">
        <v>4359</v>
      </c>
      <c r="G1147" s="98" t="s">
        <v>4360</v>
      </c>
    </row>
    <row r="1148" spans="1:7">
      <c r="A1148" s="98" t="s">
        <v>4361</v>
      </c>
      <c r="G1148" s="98" t="s">
        <v>4362</v>
      </c>
    </row>
    <row r="1149" spans="1:7">
      <c r="A1149" s="98" t="s">
        <v>4363</v>
      </c>
      <c r="G1149" s="98" t="s">
        <v>4364</v>
      </c>
    </row>
    <row r="1150" spans="1:7">
      <c r="A1150" s="98" t="s">
        <v>4365</v>
      </c>
      <c r="G1150" s="98" t="s">
        <v>4366</v>
      </c>
    </row>
    <row r="1151" spans="1:7">
      <c r="A1151" s="98" t="s">
        <v>4367</v>
      </c>
      <c r="G1151" s="98" t="s">
        <v>4368</v>
      </c>
    </row>
    <row r="1152" spans="1:7">
      <c r="A1152" s="98" t="s">
        <v>4369</v>
      </c>
      <c r="G1152" s="98" t="s">
        <v>4370</v>
      </c>
    </row>
    <row r="1153" spans="1:7">
      <c r="A1153" s="98" t="s">
        <v>4371</v>
      </c>
      <c r="G1153" s="98" t="s">
        <v>4372</v>
      </c>
    </row>
    <row r="1154" spans="1:7">
      <c r="A1154" s="98" t="s">
        <v>4373</v>
      </c>
      <c r="G1154" s="98" t="s">
        <v>4374</v>
      </c>
    </row>
    <row r="1155" spans="1:7">
      <c r="A1155" s="98" t="s">
        <v>4375</v>
      </c>
      <c r="G1155" s="98" t="s">
        <v>4376</v>
      </c>
    </row>
    <row r="1156" spans="1:7">
      <c r="A1156" s="98" t="s">
        <v>4377</v>
      </c>
      <c r="G1156" s="98" t="s">
        <v>4378</v>
      </c>
    </row>
    <row r="1157" spans="1:7">
      <c r="A1157" s="98" t="s">
        <v>4379</v>
      </c>
      <c r="G1157" s="98" t="s">
        <v>4380</v>
      </c>
    </row>
    <row r="1158" spans="1:7">
      <c r="A1158" s="98" t="s">
        <v>4381</v>
      </c>
      <c r="G1158" s="98" t="s">
        <v>4382</v>
      </c>
    </row>
    <row r="1159" spans="1:7">
      <c r="A1159" s="98" t="s">
        <v>4383</v>
      </c>
      <c r="G1159" s="98" t="s">
        <v>4384</v>
      </c>
    </row>
    <row r="1160" spans="1:7">
      <c r="A1160" s="98" t="s">
        <v>4385</v>
      </c>
      <c r="G1160" s="98" t="s">
        <v>4386</v>
      </c>
    </row>
    <row r="1161" spans="1:7">
      <c r="A1161" s="98" t="s">
        <v>4387</v>
      </c>
      <c r="G1161" s="98" t="s">
        <v>4388</v>
      </c>
    </row>
    <row r="1162" spans="1:7">
      <c r="A1162" s="98" t="s">
        <v>4389</v>
      </c>
      <c r="G1162" s="98" t="s">
        <v>4390</v>
      </c>
    </row>
    <row r="1163" spans="1:7">
      <c r="A1163" s="98" t="s">
        <v>4391</v>
      </c>
      <c r="G1163" s="98" t="s">
        <v>4392</v>
      </c>
    </row>
    <row r="1164" spans="1:7">
      <c r="A1164" s="98" t="s">
        <v>4393</v>
      </c>
      <c r="G1164" s="98" t="s">
        <v>4394</v>
      </c>
    </row>
    <row r="1165" spans="1:7">
      <c r="A1165" s="98" t="s">
        <v>4395</v>
      </c>
      <c r="G1165" s="98" t="s">
        <v>4396</v>
      </c>
    </row>
    <row r="1166" spans="1:7">
      <c r="A1166" s="98" t="s">
        <v>4397</v>
      </c>
      <c r="G1166" s="98" t="s">
        <v>4398</v>
      </c>
    </row>
    <row r="1167" spans="1:7">
      <c r="A1167" s="98" t="s">
        <v>4399</v>
      </c>
      <c r="G1167" s="98" t="s">
        <v>4400</v>
      </c>
    </row>
    <row r="1168" spans="1:7">
      <c r="A1168" s="98" t="s">
        <v>4401</v>
      </c>
      <c r="G1168" s="98" t="s">
        <v>4402</v>
      </c>
    </row>
    <row r="1169" spans="1:7">
      <c r="A1169" s="98" t="s">
        <v>4403</v>
      </c>
      <c r="G1169" s="98" t="s">
        <v>4404</v>
      </c>
    </row>
    <row r="1170" spans="1:7">
      <c r="A1170" s="98" t="s">
        <v>4405</v>
      </c>
      <c r="G1170" s="98" t="s">
        <v>4406</v>
      </c>
    </row>
    <row r="1171" spans="1:7">
      <c r="A1171" s="98" t="s">
        <v>4407</v>
      </c>
      <c r="G1171" s="98" t="s">
        <v>4408</v>
      </c>
    </row>
    <row r="1172" spans="1:7">
      <c r="A1172" s="98" t="s">
        <v>4409</v>
      </c>
      <c r="G1172" s="98" t="s">
        <v>4410</v>
      </c>
    </row>
    <row r="1173" spans="1:7">
      <c r="A1173" s="98" t="s">
        <v>4411</v>
      </c>
      <c r="G1173" s="98" t="s">
        <v>4412</v>
      </c>
    </row>
    <row r="1174" spans="1:7">
      <c r="A1174" s="98" t="s">
        <v>4413</v>
      </c>
      <c r="G1174" s="98" t="s">
        <v>4414</v>
      </c>
    </row>
    <row r="1175" spans="1:7">
      <c r="A1175" s="98" t="s">
        <v>4415</v>
      </c>
      <c r="G1175" s="98" t="s">
        <v>4416</v>
      </c>
    </row>
    <row r="1176" spans="1:7">
      <c r="G1176" s="98" t="s">
        <v>4417</v>
      </c>
    </row>
    <row r="1177" spans="1:7">
      <c r="G1177" s="98" t="s">
        <v>4418</v>
      </c>
    </row>
    <row r="1178" spans="1:7">
      <c r="G1178" s="98" t="s">
        <v>4419</v>
      </c>
    </row>
    <row r="1179" spans="1:7">
      <c r="G1179" s="98" t="s">
        <v>4420</v>
      </c>
    </row>
    <row r="1180" spans="1:7">
      <c r="G1180" s="98" t="s">
        <v>4421</v>
      </c>
    </row>
    <row r="1181" spans="1:7">
      <c r="G1181" s="98" t="s">
        <v>4422</v>
      </c>
    </row>
    <row r="1182" spans="1:7">
      <c r="G1182" s="98" t="s">
        <v>4423</v>
      </c>
    </row>
    <row r="1183" spans="1:7">
      <c r="G1183" s="98" t="s">
        <v>4424</v>
      </c>
    </row>
    <row r="1184" spans="1:7">
      <c r="G1184" s="98" t="s">
        <v>4425</v>
      </c>
    </row>
    <row r="1185" spans="7:7">
      <c r="G1185" s="98" t="s">
        <v>4426</v>
      </c>
    </row>
    <row r="1186" spans="7:7">
      <c r="G1186" s="98" t="s">
        <v>4427</v>
      </c>
    </row>
    <row r="1187" spans="7:7">
      <c r="G1187" s="98" t="s">
        <v>4428</v>
      </c>
    </row>
    <row r="1188" spans="7:7">
      <c r="G1188" s="98" t="s">
        <v>4429</v>
      </c>
    </row>
    <row r="1189" spans="7:7">
      <c r="G1189" s="98" t="s">
        <v>4430</v>
      </c>
    </row>
    <row r="1190" spans="7:7">
      <c r="G1190" s="98" t="s">
        <v>4431</v>
      </c>
    </row>
    <row r="1191" spans="7:7">
      <c r="G1191" s="98" t="s">
        <v>4432</v>
      </c>
    </row>
    <row r="1192" spans="7:7">
      <c r="G1192" s="98" t="s">
        <v>4433</v>
      </c>
    </row>
    <row r="1193" spans="7:7">
      <c r="G1193" s="98" t="s">
        <v>4434</v>
      </c>
    </row>
    <row r="1194" spans="7:7">
      <c r="G1194" s="98" t="s">
        <v>4435</v>
      </c>
    </row>
    <row r="1195" spans="7:7">
      <c r="G1195" s="98" t="s">
        <v>4436</v>
      </c>
    </row>
    <row r="1196" spans="7:7">
      <c r="G1196" s="98" t="s">
        <v>4437</v>
      </c>
    </row>
    <row r="1197" spans="7:7">
      <c r="G1197" s="98" t="s">
        <v>4438</v>
      </c>
    </row>
    <row r="1198" spans="7:7">
      <c r="G1198" s="98" t="s">
        <v>4439</v>
      </c>
    </row>
    <row r="1199" spans="7:7">
      <c r="G1199" s="98" t="s">
        <v>4440</v>
      </c>
    </row>
    <row r="1200" spans="7:7">
      <c r="G1200" s="98" t="s">
        <v>4441</v>
      </c>
    </row>
    <row r="1201" spans="7:7">
      <c r="G1201" s="98" t="s">
        <v>4442</v>
      </c>
    </row>
    <row r="1202" spans="7:7">
      <c r="G1202" s="98" t="s">
        <v>4443</v>
      </c>
    </row>
    <row r="1203" spans="7:7">
      <c r="G1203" s="98" t="s">
        <v>4444</v>
      </c>
    </row>
    <row r="1204" spans="7:7">
      <c r="G1204" s="98" t="s">
        <v>4445</v>
      </c>
    </row>
    <row r="1205" spans="7:7">
      <c r="G1205" s="98" t="s">
        <v>4446</v>
      </c>
    </row>
    <row r="1206" spans="7:7">
      <c r="G1206" s="98" t="s">
        <v>4447</v>
      </c>
    </row>
    <row r="1207" spans="7:7">
      <c r="G1207" s="98" t="s">
        <v>4448</v>
      </c>
    </row>
    <row r="1208" spans="7:7">
      <c r="G1208" s="98" t="s">
        <v>4449</v>
      </c>
    </row>
    <row r="1209" spans="7:7">
      <c r="G1209" s="98" t="s">
        <v>4450</v>
      </c>
    </row>
    <row r="1210" spans="7:7">
      <c r="G1210" s="98" t="s">
        <v>4451</v>
      </c>
    </row>
    <row r="1211" spans="7:7">
      <c r="G1211" s="98" t="s">
        <v>4452</v>
      </c>
    </row>
    <row r="1212" spans="7:7">
      <c r="G1212" s="98" t="s">
        <v>4453</v>
      </c>
    </row>
    <row r="1213" spans="7:7">
      <c r="G1213" s="98" t="s">
        <v>4454</v>
      </c>
    </row>
    <row r="1214" spans="7:7">
      <c r="G1214" s="98" t="s">
        <v>4455</v>
      </c>
    </row>
    <row r="1215" spans="7:7">
      <c r="G1215" s="98" t="s">
        <v>4456</v>
      </c>
    </row>
    <row r="1216" spans="7:7">
      <c r="G1216" s="98" t="s">
        <v>4457</v>
      </c>
    </row>
    <row r="1217" spans="7:7">
      <c r="G1217" s="98" t="s">
        <v>4458</v>
      </c>
    </row>
    <row r="1218" spans="7:7">
      <c r="G1218" s="98" t="s">
        <v>4459</v>
      </c>
    </row>
    <row r="1219" spans="7:7">
      <c r="G1219" s="98" t="s">
        <v>4460</v>
      </c>
    </row>
    <row r="1220" spans="7:7">
      <c r="G1220" s="98" t="s">
        <v>4461</v>
      </c>
    </row>
    <row r="1221" spans="7:7">
      <c r="G1221" s="98" t="s">
        <v>4462</v>
      </c>
    </row>
    <row r="1222" spans="7:7">
      <c r="G1222" s="98" t="s">
        <v>4463</v>
      </c>
    </row>
    <row r="1223" spans="7:7">
      <c r="G1223" s="98" t="s">
        <v>4464</v>
      </c>
    </row>
    <row r="1224" spans="7:7">
      <c r="G1224" s="98" t="s">
        <v>4465</v>
      </c>
    </row>
    <row r="1225" spans="7:7">
      <c r="G1225" s="98" t="s">
        <v>4466</v>
      </c>
    </row>
    <row r="1226" spans="7:7">
      <c r="G1226" s="98" t="s">
        <v>4467</v>
      </c>
    </row>
    <row r="1227" spans="7:7">
      <c r="G1227" s="98" t="s">
        <v>4468</v>
      </c>
    </row>
    <row r="1228" spans="7:7">
      <c r="G1228" s="98" t="s">
        <v>4469</v>
      </c>
    </row>
    <row r="1229" spans="7:7">
      <c r="G1229" s="98" t="s">
        <v>4470</v>
      </c>
    </row>
    <row r="1230" spans="7:7">
      <c r="G1230" s="98" t="s">
        <v>4471</v>
      </c>
    </row>
    <row r="1231" spans="7:7">
      <c r="G1231" s="98" t="s">
        <v>4472</v>
      </c>
    </row>
    <row r="1232" spans="7:7">
      <c r="G1232" s="98" t="s">
        <v>4473</v>
      </c>
    </row>
    <row r="1233" spans="7:7">
      <c r="G1233" s="98" t="s">
        <v>4474</v>
      </c>
    </row>
    <row r="1234" spans="7:7">
      <c r="G1234" s="98" t="s">
        <v>4475</v>
      </c>
    </row>
    <row r="1235" spans="7:7">
      <c r="G1235" s="98" t="s">
        <v>4476</v>
      </c>
    </row>
    <row r="1236" spans="7:7">
      <c r="G1236" s="98" t="s">
        <v>4477</v>
      </c>
    </row>
    <row r="1237" spans="7:7">
      <c r="G1237" s="98" t="s">
        <v>4478</v>
      </c>
    </row>
    <row r="1238" spans="7:7">
      <c r="G1238" s="98" t="s">
        <v>4479</v>
      </c>
    </row>
    <row r="1239" spans="7:7">
      <c r="G1239" s="98" t="s">
        <v>4480</v>
      </c>
    </row>
    <row r="1240" spans="7:7">
      <c r="G1240" s="98" t="s">
        <v>4481</v>
      </c>
    </row>
    <row r="1241" spans="7:7">
      <c r="G1241" s="98" t="s">
        <v>4482</v>
      </c>
    </row>
    <row r="1242" spans="7:7">
      <c r="G1242" s="98" t="s">
        <v>4483</v>
      </c>
    </row>
    <row r="1243" spans="7:7">
      <c r="G1243" s="98" t="s">
        <v>4484</v>
      </c>
    </row>
    <row r="1244" spans="7:7">
      <c r="G1244" s="98" t="s">
        <v>4485</v>
      </c>
    </row>
    <row r="1245" spans="7:7">
      <c r="G1245" s="98" t="s">
        <v>4486</v>
      </c>
    </row>
    <row r="1246" spans="7:7">
      <c r="G1246" s="98" t="s">
        <v>4487</v>
      </c>
    </row>
    <row r="1247" spans="7:7">
      <c r="G1247" s="98" t="s">
        <v>4488</v>
      </c>
    </row>
    <row r="1248" spans="7:7">
      <c r="G1248" s="98" t="s">
        <v>4489</v>
      </c>
    </row>
    <row r="1249" spans="7:7">
      <c r="G1249" s="98" t="s">
        <v>4490</v>
      </c>
    </row>
    <row r="1250" spans="7:7">
      <c r="G1250" s="98" t="s">
        <v>4491</v>
      </c>
    </row>
    <row r="1251" spans="7:7">
      <c r="G1251" s="98" t="s">
        <v>4492</v>
      </c>
    </row>
    <row r="1252" spans="7:7">
      <c r="G1252" s="98" t="s">
        <v>4493</v>
      </c>
    </row>
    <row r="1253" spans="7:7">
      <c r="G1253" s="98" t="s">
        <v>4494</v>
      </c>
    </row>
    <row r="1254" spans="7:7">
      <c r="G1254" s="98" t="s">
        <v>4495</v>
      </c>
    </row>
    <row r="1255" spans="7:7">
      <c r="G1255" s="98" t="s">
        <v>4496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B55A2-3F73-422E-8577-D7CC5706B5DC}">
  <dimension ref="B2:BM23"/>
  <sheetViews>
    <sheetView showGridLines="0" workbookViewId="0">
      <selection activeCell="C14" sqref="C14"/>
    </sheetView>
  </sheetViews>
  <sheetFormatPr defaultColWidth="14.44140625" defaultRowHeight="14.4"/>
  <cols>
    <col min="1" max="1" width="2.44140625" style="3" customWidth="1"/>
    <col min="2" max="3" width="16.44140625" style="3" customWidth="1"/>
    <col min="4" max="4" width="13" style="3" customWidth="1"/>
    <col min="5" max="5" width="16.44140625" style="3" bestFit="1" customWidth="1"/>
    <col min="6" max="6" width="16.44140625" style="3" customWidth="1"/>
    <col min="7" max="7" width="18.44140625" style="3" bestFit="1" customWidth="1"/>
    <col min="8" max="8" width="4.44140625" style="3" bestFit="1" customWidth="1"/>
    <col min="9" max="9" width="8.21875" style="3" bestFit="1" customWidth="1"/>
    <col min="10" max="10" width="3.44140625" style="3" customWidth="1"/>
    <col min="11" max="13" width="10.44140625" style="3" customWidth="1"/>
    <col min="14" max="14" width="17.44140625" style="3" bestFit="1" customWidth="1"/>
    <col min="15" max="15" width="16" style="3" bestFit="1" customWidth="1"/>
    <col min="16" max="16" width="18.44140625" style="3" bestFit="1" customWidth="1"/>
    <col min="17" max="17" width="4.44140625" style="3" bestFit="1" customWidth="1"/>
    <col min="18" max="18" width="8.21875" style="3" bestFit="1" customWidth="1"/>
    <col min="19" max="19" width="3.44140625" style="3" customWidth="1"/>
    <col min="20" max="21" width="14.44140625" style="3"/>
    <col min="22" max="22" width="14.44140625" style="3" customWidth="1"/>
    <col min="23" max="23" width="17.44140625" style="3" bestFit="1" customWidth="1"/>
    <col min="24" max="24" width="15.44140625" style="3" bestFit="1" customWidth="1"/>
    <col min="25" max="25" width="18.44140625" style="3" bestFit="1" customWidth="1"/>
    <col min="26" max="26" width="4.77734375" style="3" bestFit="1" customWidth="1"/>
    <col min="27" max="27" width="8.21875" style="3" bestFit="1" customWidth="1"/>
    <col min="28" max="28" width="3.44140625" style="3" customWidth="1"/>
    <col min="29" max="31" width="14.44140625" style="3"/>
    <col min="32" max="32" width="17.44140625" style="3" bestFit="1" customWidth="1"/>
    <col min="33" max="33" width="16" style="3" bestFit="1" customWidth="1"/>
    <col min="34" max="34" width="18.44140625" style="3" bestFit="1" customWidth="1"/>
    <col min="35" max="35" width="4.44140625" style="3" bestFit="1" customWidth="1"/>
    <col min="36" max="36" width="10.44140625" style="3" bestFit="1" customWidth="1"/>
    <col min="37" max="37" width="3.44140625" style="3" customWidth="1"/>
    <col min="38" max="40" width="14.44140625" style="3"/>
    <col min="41" max="41" width="17.44140625" style="3" bestFit="1" customWidth="1"/>
    <col min="42" max="42" width="16" style="3" bestFit="1" customWidth="1"/>
    <col min="43" max="43" width="18.44140625" style="3" bestFit="1" customWidth="1"/>
    <col min="44" max="44" width="4.44140625" style="3" bestFit="1" customWidth="1"/>
    <col min="45" max="45" width="8.77734375" style="3" bestFit="1" customWidth="1"/>
    <col min="46" max="46" width="3.44140625" style="3" customWidth="1"/>
    <col min="47" max="49" width="14.44140625" style="3"/>
    <col min="50" max="50" width="17.44140625" style="3" bestFit="1" customWidth="1"/>
    <col min="51" max="51" width="16" style="3" bestFit="1" customWidth="1"/>
    <col min="52" max="52" width="18.44140625" style="3" bestFit="1" customWidth="1"/>
    <col min="53" max="53" width="4.44140625" style="3" bestFit="1" customWidth="1"/>
    <col min="54" max="54" width="8.77734375" style="3" bestFit="1" customWidth="1"/>
    <col min="55" max="55" width="3.44140625" style="3" customWidth="1"/>
    <col min="56" max="58" width="14.44140625" style="3"/>
    <col min="59" max="59" width="17.44140625" style="3" bestFit="1" customWidth="1"/>
    <col min="60" max="60" width="16" style="3" bestFit="1" customWidth="1"/>
    <col min="61" max="61" width="18.44140625" style="3" bestFit="1" customWidth="1"/>
    <col min="62" max="62" width="4.44140625" style="3" bestFit="1" customWidth="1"/>
    <col min="63" max="63" width="8.77734375" style="3" bestFit="1" customWidth="1"/>
    <col min="64" max="64" width="15.44140625" style="3" bestFit="1" customWidth="1"/>
    <col min="65" max="16384" width="14.44140625" style="3"/>
  </cols>
  <sheetData>
    <row r="2" spans="2:65">
      <c r="B2" s="1" t="s">
        <v>85</v>
      </c>
      <c r="C2" s="1" t="s">
        <v>263</v>
      </c>
      <c r="D2" s="1" t="s">
        <v>4497</v>
      </c>
      <c r="E2" s="1" t="s">
        <v>4498</v>
      </c>
      <c r="F2" s="1" t="s">
        <v>365</v>
      </c>
      <c r="G2" s="1" t="s">
        <v>4499</v>
      </c>
      <c r="H2" s="1" t="s">
        <v>109</v>
      </c>
      <c r="I2" s="1" t="s">
        <v>106</v>
      </c>
      <c r="J2" s="2"/>
      <c r="K2" s="1" t="s">
        <v>85</v>
      </c>
      <c r="L2" s="1" t="s">
        <v>263</v>
      </c>
      <c r="M2" s="1" t="s">
        <v>4497</v>
      </c>
      <c r="N2" s="1" t="s">
        <v>4498</v>
      </c>
      <c r="O2" s="1" t="s">
        <v>365</v>
      </c>
      <c r="P2" s="1" t="s">
        <v>4499</v>
      </c>
      <c r="Q2" s="1" t="s">
        <v>109</v>
      </c>
      <c r="R2" s="1" t="s">
        <v>106</v>
      </c>
      <c r="S2" s="2"/>
      <c r="T2" s="1" t="s">
        <v>85</v>
      </c>
      <c r="U2" s="1" t="s">
        <v>223</v>
      </c>
      <c r="V2" s="1" t="s">
        <v>4497</v>
      </c>
      <c r="W2" s="1" t="s">
        <v>4498</v>
      </c>
      <c r="X2" s="1" t="s">
        <v>365</v>
      </c>
      <c r="Y2" s="1" t="s">
        <v>4499</v>
      </c>
      <c r="Z2" s="1" t="s">
        <v>109</v>
      </c>
      <c r="AA2" s="1" t="s">
        <v>106</v>
      </c>
      <c r="AC2" s="1" t="s">
        <v>85</v>
      </c>
      <c r="AD2" s="1" t="s">
        <v>224</v>
      </c>
      <c r="AE2" s="1" t="s">
        <v>4497</v>
      </c>
      <c r="AF2" s="1" t="s">
        <v>4498</v>
      </c>
      <c r="AG2" s="1" t="s">
        <v>365</v>
      </c>
      <c r="AH2" s="1" t="s">
        <v>4499</v>
      </c>
      <c r="AI2" s="1" t="s">
        <v>109</v>
      </c>
      <c r="AJ2" s="1" t="s">
        <v>106</v>
      </c>
      <c r="AK2" s="2"/>
      <c r="AL2" s="1" t="s">
        <v>85</v>
      </c>
      <c r="AM2" s="1" t="s">
        <v>266</v>
      </c>
      <c r="AN2" s="1" t="s">
        <v>4497</v>
      </c>
      <c r="AO2" s="1" t="s">
        <v>4498</v>
      </c>
      <c r="AP2" s="1" t="s">
        <v>365</v>
      </c>
      <c r="AQ2" s="1" t="s">
        <v>4499</v>
      </c>
      <c r="AR2" s="1" t="s">
        <v>109</v>
      </c>
      <c r="AS2" s="1" t="s">
        <v>106</v>
      </c>
      <c r="AT2" s="2"/>
      <c r="AU2" s="1" t="s">
        <v>85</v>
      </c>
      <c r="AV2" s="1" t="s">
        <v>266</v>
      </c>
      <c r="AW2" s="1" t="s">
        <v>4497</v>
      </c>
      <c r="AX2" s="1" t="s">
        <v>4498</v>
      </c>
      <c r="AY2" s="1" t="s">
        <v>365</v>
      </c>
      <c r="AZ2" s="1" t="s">
        <v>4499</v>
      </c>
      <c r="BA2" s="1" t="s">
        <v>109</v>
      </c>
      <c r="BB2" s="1" t="s">
        <v>106</v>
      </c>
      <c r="BC2" s="2"/>
      <c r="BD2" s="1" t="s">
        <v>85</v>
      </c>
      <c r="BE2" s="1" t="s">
        <v>366</v>
      </c>
      <c r="BF2" s="1" t="s">
        <v>4497</v>
      </c>
      <c r="BG2" s="95" t="s">
        <v>4498</v>
      </c>
      <c r="BH2" s="95" t="s">
        <v>365</v>
      </c>
      <c r="BI2" s="95" t="s">
        <v>4499</v>
      </c>
      <c r="BJ2" s="95" t="s">
        <v>109</v>
      </c>
      <c r="BK2" s="95" t="s">
        <v>106</v>
      </c>
    </row>
    <row r="3" spans="2:65" ht="15.6">
      <c r="B3" s="4" t="s">
        <v>74</v>
      </c>
      <c r="C3" s="4" t="s">
        <v>113</v>
      </c>
      <c r="D3" s="5"/>
      <c r="E3" s="5">
        <f t="shared" ref="E3" si="0">G3/F3*1000</f>
        <v>325.63000191312511</v>
      </c>
      <c r="F3" s="5">
        <v>148950008</v>
      </c>
      <c r="G3" s="5">
        <v>48502591.390000001</v>
      </c>
      <c r="H3" s="5">
        <v>8</v>
      </c>
      <c r="I3" s="5">
        <f t="shared" ref="I3" si="1">F3/H3</f>
        <v>18618751</v>
      </c>
      <c r="J3" s="7"/>
      <c r="K3" s="94" t="s">
        <v>122</v>
      </c>
      <c r="L3" s="94" t="s">
        <v>270</v>
      </c>
      <c r="M3" s="5"/>
      <c r="N3" s="399">
        <f>P3/O3*1000</f>
        <v>168.26000062488401</v>
      </c>
      <c r="O3" s="399">
        <v>214791853</v>
      </c>
      <c r="P3" s="399">
        <v>36140877.32</v>
      </c>
      <c r="Q3" s="399">
        <v>8</v>
      </c>
      <c r="R3" s="399">
        <f>O3/Q3</f>
        <v>26848981.625</v>
      </c>
      <c r="S3" s="7"/>
      <c r="T3" s="8" t="s">
        <v>76</v>
      </c>
      <c r="U3" s="4" t="s">
        <v>267</v>
      </c>
      <c r="V3" s="6"/>
      <c r="W3" s="399">
        <f>Y3/X3*1000</f>
        <v>183.34000037709205</v>
      </c>
      <c r="X3" s="399">
        <v>253731148</v>
      </c>
      <c r="Y3" s="399">
        <v>46519068.770000003</v>
      </c>
      <c r="Z3" s="399">
        <v>8</v>
      </c>
      <c r="AA3" s="399">
        <f>X3/Z3</f>
        <v>31716393.5</v>
      </c>
      <c r="AC3" s="4" t="s">
        <v>124</v>
      </c>
      <c r="AD3" s="4" t="s">
        <v>268</v>
      </c>
      <c r="AE3" s="9"/>
      <c r="AF3" s="412">
        <f>AH3/AG3*1000</f>
        <v>183.34000037709205</v>
      </c>
      <c r="AG3" s="412">
        <v>253731148</v>
      </c>
      <c r="AH3" s="412">
        <v>46519068.770000003</v>
      </c>
      <c r="AI3" s="412">
        <v>8</v>
      </c>
      <c r="AJ3" s="425">
        <f>AG3/AI3</f>
        <v>31716393.5</v>
      </c>
      <c r="AK3" s="10"/>
      <c r="AL3" s="293" t="s">
        <v>269</v>
      </c>
      <c r="AM3" s="4" t="s">
        <v>115</v>
      </c>
      <c r="AN3" s="11"/>
      <c r="AO3" s="396">
        <f>AQ3/AP3*1000</f>
        <v>207.36000018393446</v>
      </c>
      <c r="AP3" s="396">
        <v>490174519</v>
      </c>
      <c r="AQ3" s="396">
        <v>101642588.34999999</v>
      </c>
      <c r="AR3" s="396">
        <v>8</v>
      </c>
      <c r="AS3" s="396">
        <f>AP3/AR3</f>
        <v>61271814.875</v>
      </c>
      <c r="AT3" s="7"/>
      <c r="AU3" s="4" t="s">
        <v>119</v>
      </c>
      <c r="AV3" s="4" t="s">
        <v>326</v>
      </c>
      <c r="AW3" s="11"/>
      <c r="AX3" s="396">
        <f>AZ3/AY3*1000</f>
        <v>198.609996432119</v>
      </c>
      <c r="AY3" s="396">
        <v>231221277</v>
      </c>
      <c r="AZ3" s="396">
        <v>45922857</v>
      </c>
      <c r="BA3" s="396">
        <v>8</v>
      </c>
      <c r="BB3" s="396">
        <f>AY3/BA3</f>
        <v>28902659.625</v>
      </c>
      <c r="BC3" s="7"/>
      <c r="BD3" s="11" t="s">
        <v>139</v>
      </c>
      <c r="BE3" s="12" t="s">
        <v>138</v>
      </c>
      <c r="BF3" s="6"/>
      <c r="BG3" s="419">
        <f>BI3/BH3*1000</f>
        <v>183.19999827384851</v>
      </c>
      <c r="BH3" s="422">
        <v>234973583</v>
      </c>
      <c r="BI3" s="422">
        <v>43047160</v>
      </c>
      <c r="BJ3" s="422">
        <v>8</v>
      </c>
      <c r="BK3" s="422">
        <f>BH3/BJ3</f>
        <v>29371697.875</v>
      </c>
      <c r="BL3" s="97"/>
      <c r="BM3" s="3">
        <f>BL3/10000000</f>
        <v>0</v>
      </c>
    </row>
    <row r="4" spans="2:65">
      <c r="B4" s="4" t="s">
        <v>75</v>
      </c>
      <c r="C4" s="4" t="s">
        <v>301</v>
      </c>
      <c r="D4" s="5"/>
      <c r="E4" s="399">
        <f>G4/F4*1000</f>
        <v>173.2400002329781</v>
      </c>
      <c r="F4" s="399">
        <v>505455226</v>
      </c>
      <c r="G4" s="399">
        <v>87565063.469999999</v>
      </c>
      <c r="H4" s="399">
        <v>8</v>
      </c>
      <c r="I4" s="399">
        <f>F4/H4</f>
        <v>63181903.25</v>
      </c>
      <c r="J4" s="7"/>
      <c r="K4" s="94" t="s">
        <v>122</v>
      </c>
      <c r="L4" s="94" t="s">
        <v>273</v>
      </c>
      <c r="M4" s="5"/>
      <c r="N4" s="400"/>
      <c r="O4" s="400"/>
      <c r="P4" s="400"/>
      <c r="Q4" s="400"/>
      <c r="R4" s="400"/>
      <c r="S4" s="7"/>
      <c r="T4" s="8" t="s">
        <v>76</v>
      </c>
      <c r="U4" s="4" t="s">
        <v>271</v>
      </c>
      <c r="V4" s="6"/>
      <c r="W4" s="400"/>
      <c r="X4" s="400"/>
      <c r="Y4" s="400"/>
      <c r="Z4" s="400"/>
      <c r="AA4" s="400"/>
      <c r="AC4" s="4" t="s">
        <v>124</v>
      </c>
      <c r="AD4" s="4" t="s">
        <v>279</v>
      </c>
      <c r="AE4" s="9"/>
      <c r="AF4" s="413"/>
      <c r="AG4" s="413"/>
      <c r="AH4" s="413"/>
      <c r="AI4" s="413"/>
      <c r="AJ4" s="426"/>
      <c r="AK4" s="10"/>
      <c r="AL4" s="4" t="s">
        <v>269</v>
      </c>
      <c r="AM4" s="4" t="s">
        <v>117</v>
      </c>
      <c r="AN4" s="11"/>
      <c r="AO4" s="397"/>
      <c r="AP4" s="397"/>
      <c r="AQ4" s="397"/>
      <c r="AR4" s="397"/>
      <c r="AS4" s="397"/>
      <c r="AT4" s="7"/>
      <c r="AU4" s="4" t="s">
        <v>119</v>
      </c>
      <c r="AV4" s="4" t="s">
        <v>329</v>
      </c>
      <c r="AW4" s="11"/>
      <c r="AX4" s="397"/>
      <c r="AY4" s="397"/>
      <c r="AZ4" s="397"/>
      <c r="BA4" s="397"/>
      <c r="BB4" s="397"/>
      <c r="BC4" s="7"/>
      <c r="BD4" s="11" t="s">
        <v>139</v>
      </c>
      <c r="BE4" s="12" t="s">
        <v>281</v>
      </c>
      <c r="BF4" s="6"/>
      <c r="BG4" s="420"/>
      <c r="BH4" s="423"/>
      <c r="BI4" s="423"/>
      <c r="BJ4" s="423"/>
      <c r="BK4" s="423"/>
    </row>
    <row r="5" spans="2:65">
      <c r="B5" s="4" t="s">
        <v>75</v>
      </c>
      <c r="C5" s="4" t="s">
        <v>304</v>
      </c>
      <c r="D5" s="5"/>
      <c r="E5" s="400"/>
      <c r="F5" s="400"/>
      <c r="G5" s="400"/>
      <c r="H5" s="400"/>
      <c r="I5" s="400"/>
      <c r="J5" s="7"/>
      <c r="K5" s="94" t="s">
        <v>122</v>
      </c>
      <c r="L5" s="94" t="s">
        <v>277</v>
      </c>
      <c r="M5" s="5"/>
      <c r="N5" s="400"/>
      <c r="O5" s="400"/>
      <c r="P5" s="400"/>
      <c r="Q5" s="400"/>
      <c r="R5" s="400"/>
      <c r="S5" s="7"/>
      <c r="T5" s="8" t="s">
        <v>76</v>
      </c>
      <c r="U5" s="4" t="s">
        <v>274</v>
      </c>
      <c r="V5" s="6"/>
      <c r="W5" s="400"/>
      <c r="X5" s="400"/>
      <c r="Y5" s="400"/>
      <c r="Z5" s="400"/>
      <c r="AA5" s="400"/>
      <c r="AC5" s="4" t="s">
        <v>125</v>
      </c>
      <c r="AD5" s="293" t="s">
        <v>272</v>
      </c>
      <c r="AE5" s="9"/>
      <c r="AF5" s="413"/>
      <c r="AG5" s="413"/>
      <c r="AH5" s="413"/>
      <c r="AI5" s="413"/>
      <c r="AJ5" s="426"/>
      <c r="AK5" s="10"/>
      <c r="AL5" s="4" t="s">
        <v>269</v>
      </c>
      <c r="AM5" s="293" t="s">
        <v>276</v>
      </c>
      <c r="AN5" s="11"/>
      <c r="AO5" s="397"/>
      <c r="AP5" s="397"/>
      <c r="AQ5" s="397"/>
      <c r="AR5" s="397"/>
      <c r="AS5" s="397"/>
      <c r="AT5" s="7"/>
      <c r="AU5" s="4" t="s">
        <v>119</v>
      </c>
      <c r="AV5" s="4" t="s">
        <v>332</v>
      </c>
      <c r="AW5" s="11"/>
      <c r="AX5" s="397"/>
      <c r="AY5" s="397"/>
      <c r="AZ5" s="397"/>
      <c r="BA5" s="397"/>
      <c r="BB5" s="397"/>
      <c r="BC5" s="7"/>
      <c r="BD5" s="11" t="s">
        <v>139</v>
      </c>
      <c r="BE5" s="12" t="s">
        <v>286</v>
      </c>
      <c r="BF5" s="6"/>
      <c r="BG5" s="420"/>
      <c r="BH5" s="423"/>
      <c r="BI5" s="423"/>
      <c r="BJ5" s="423"/>
      <c r="BK5" s="423"/>
    </row>
    <row r="6" spans="2:65">
      <c r="B6" s="4" t="s">
        <v>75</v>
      </c>
      <c r="C6" s="4" t="s">
        <v>307</v>
      </c>
      <c r="D6" s="5"/>
      <c r="E6" s="400"/>
      <c r="F6" s="400"/>
      <c r="G6" s="400"/>
      <c r="H6" s="400"/>
      <c r="I6" s="400"/>
      <c r="J6" s="7"/>
      <c r="K6" s="94" t="s">
        <v>122</v>
      </c>
      <c r="L6" s="94" t="s">
        <v>282</v>
      </c>
      <c r="M6" s="5"/>
      <c r="N6" s="400"/>
      <c r="O6" s="400"/>
      <c r="P6" s="400"/>
      <c r="Q6" s="400"/>
      <c r="R6" s="400"/>
      <c r="S6" s="7"/>
      <c r="T6" s="8" t="s">
        <v>76</v>
      </c>
      <c r="U6" s="4" t="s">
        <v>278</v>
      </c>
      <c r="V6" s="6"/>
      <c r="W6" s="400"/>
      <c r="X6" s="400"/>
      <c r="Y6" s="400"/>
      <c r="Z6" s="400"/>
      <c r="AA6" s="400"/>
      <c r="AC6" s="4" t="s">
        <v>125</v>
      </c>
      <c r="AD6" s="293" t="s">
        <v>275</v>
      </c>
      <c r="AE6" s="9"/>
      <c r="AF6" s="413"/>
      <c r="AG6" s="413"/>
      <c r="AH6" s="413"/>
      <c r="AI6" s="413"/>
      <c r="AJ6" s="426"/>
      <c r="AK6" s="10"/>
      <c r="AL6" s="4" t="s">
        <v>269</v>
      </c>
      <c r="AM6" s="4" t="s">
        <v>280</v>
      </c>
      <c r="AN6" s="11"/>
      <c r="AO6" s="397"/>
      <c r="AP6" s="397"/>
      <c r="AQ6" s="397"/>
      <c r="AR6" s="397"/>
      <c r="AS6" s="397"/>
      <c r="AT6" s="7"/>
      <c r="AU6" s="4" t="s">
        <v>119</v>
      </c>
      <c r="AV6" s="4" t="s">
        <v>333</v>
      </c>
      <c r="AW6" s="11"/>
      <c r="AX6" s="397"/>
      <c r="AY6" s="397"/>
      <c r="AZ6" s="397"/>
      <c r="BA6" s="397"/>
      <c r="BB6" s="397"/>
      <c r="BC6" s="7"/>
      <c r="BD6" s="11" t="s">
        <v>139</v>
      </c>
      <c r="BE6" s="12" t="s">
        <v>291</v>
      </c>
      <c r="BF6" s="6"/>
      <c r="BG6" s="420"/>
      <c r="BH6" s="423"/>
      <c r="BI6" s="423"/>
      <c r="BJ6" s="423"/>
      <c r="BK6" s="423"/>
    </row>
    <row r="7" spans="2:65">
      <c r="B7" s="4" t="s">
        <v>75</v>
      </c>
      <c r="C7" s="4" t="s">
        <v>310</v>
      </c>
      <c r="D7" s="5"/>
      <c r="E7" s="400"/>
      <c r="F7" s="400"/>
      <c r="G7" s="400"/>
      <c r="H7" s="400"/>
      <c r="I7" s="400"/>
      <c r="J7" s="7"/>
      <c r="K7" s="94" t="s">
        <v>122</v>
      </c>
      <c r="L7" s="94" t="s">
        <v>287</v>
      </c>
      <c r="M7" s="5"/>
      <c r="N7" s="400"/>
      <c r="O7" s="400"/>
      <c r="P7" s="400"/>
      <c r="Q7" s="400"/>
      <c r="R7" s="400"/>
      <c r="S7" s="7"/>
      <c r="T7" s="8" t="s">
        <v>76</v>
      </c>
      <c r="U7" s="293" t="s">
        <v>283</v>
      </c>
      <c r="V7" s="6"/>
      <c r="W7" s="400"/>
      <c r="X7" s="400"/>
      <c r="Y7" s="400"/>
      <c r="Z7" s="400"/>
      <c r="AA7" s="400"/>
      <c r="AC7" s="4" t="s">
        <v>125</v>
      </c>
      <c r="AD7" s="293" t="s">
        <v>367</v>
      </c>
      <c r="AE7" s="9"/>
      <c r="AF7" s="413"/>
      <c r="AG7" s="413"/>
      <c r="AH7" s="413"/>
      <c r="AI7" s="413"/>
      <c r="AJ7" s="426"/>
      <c r="AK7" s="10"/>
      <c r="AL7" s="4" t="s">
        <v>269</v>
      </c>
      <c r="AM7" s="4" t="s">
        <v>285</v>
      </c>
      <c r="AN7" s="11"/>
      <c r="AO7" s="397"/>
      <c r="AP7" s="397"/>
      <c r="AQ7" s="397"/>
      <c r="AR7" s="397"/>
      <c r="AS7" s="397"/>
      <c r="AT7" s="7"/>
      <c r="AU7" s="4" t="s">
        <v>119</v>
      </c>
      <c r="AV7" s="4" t="s">
        <v>334</v>
      </c>
      <c r="AW7" s="11"/>
      <c r="AX7" s="397"/>
      <c r="AY7" s="397"/>
      <c r="AZ7" s="397"/>
      <c r="BA7" s="397"/>
      <c r="BB7" s="397"/>
      <c r="BC7" s="7"/>
      <c r="BD7" s="11" t="s">
        <v>139</v>
      </c>
      <c r="BE7" s="12" t="s">
        <v>294</v>
      </c>
      <c r="BF7" s="6"/>
      <c r="BG7" s="420"/>
      <c r="BH7" s="423"/>
      <c r="BI7" s="423"/>
      <c r="BJ7" s="423"/>
      <c r="BK7" s="423"/>
    </row>
    <row r="8" spans="2:65">
      <c r="B8" s="4" t="s">
        <v>75</v>
      </c>
      <c r="C8" s="4" t="s">
        <v>313</v>
      </c>
      <c r="D8" s="5"/>
      <c r="E8" s="400"/>
      <c r="F8" s="400"/>
      <c r="G8" s="400"/>
      <c r="H8" s="400"/>
      <c r="I8" s="400"/>
      <c r="J8" s="7"/>
      <c r="K8" s="94" t="s">
        <v>122</v>
      </c>
      <c r="L8" s="94" t="s">
        <v>292</v>
      </c>
      <c r="M8" s="5"/>
      <c r="N8" s="400"/>
      <c r="O8" s="400"/>
      <c r="P8" s="400"/>
      <c r="Q8" s="400"/>
      <c r="R8" s="400"/>
      <c r="S8" s="7"/>
      <c r="T8" s="8" t="s">
        <v>76</v>
      </c>
      <c r="U8" s="4" t="s">
        <v>288</v>
      </c>
      <c r="V8" s="6"/>
      <c r="W8" s="401"/>
      <c r="X8" s="401"/>
      <c r="Y8" s="401"/>
      <c r="Z8" s="401"/>
      <c r="AA8" s="401"/>
      <c r="AC8" s="4" t="s">
        <v>125</v>
      </c>
      <c r="AD8" s="4" t="s">
        <v>289</v>
      </c>
      <c r="AE8" s="9"/>
      <c r="AF8" s="414"/>
      <c r="AG8" s="414"/>
      <c r="AH8" s="414"/>
      <c r="AI8" s="414"/>
      <c r="AJ8" s="427"/>
      <c r="AL8" s="4" t="s">
        <v>269</v>
      </c>
      <c r="AM8" s="4" t="s">
        <v>290</v>
      </c>
      <c r="AN8" s="11"/>
      <c r="AO8" s="397"/>
      <c r="AP8" s="397"/>
      <c r="AQ8" s="397"/>
      <c r="AR8" s="397"/>
      <c r="AS8" s="397"/>
      <c r="AT8" s="7"/>
      <c r="AU8" s="4" t="s">
        <v>119</v>
      </c>
      <c r="AV8" s="4" t="s">
        <v>335</v>
      </c>
      <c r="AW8" s="11"/>
      <c r="AX8" s="397"/>
      <c r="AY8" s="397"/>
      <c r="AZ8" s="397"/>
      <c r="BA8" s="397"/>
      <c r="BB8" s="397"/>
      <c r="BC8" s="7"/>
      <c r="BD8" s="11" t="s">
        <v>139</v>
      </c>
      <c r="BE8" s="12" t="s">
        <v>297</v>
      </c>
      <c r="BF8" s="6"/>
      <c r="BG8" s="420"/>
      <c r="BH8" s="423"/>
      <c r="BI8" s="423"/>
      <c r="BJ8" s="423"/>
      <c r="BK8" s="423"/>
    </row>
    <row r="9" spans="2:65">
      <c r="B9" s="4" t="s">
        <v>75</v>
      </c>
      <c r="C9" s="4" t="s">
        <v>316</v>
      </c>
      <c r="D9" s="5"/>
      <c r="E9" s="400"/>
      <c r="F9" s="400"/>
      <c r="G9" s="400"/>
      <c r="H9" s="400"/>
      <c r="I9" s="400"/>
      <c r="J9" s="7"/>
      <c r="K9" s="94" t="s">
        <v>122</v>
      </c>
      <c r="L9" s="94" t="s">
        <v>295</v>
      </c>
      <c r="M9" s="5"/>
      <c r="N9" s="400"/>
      <c r="O9" s="400"/>
      <c r="P9" s="400"/>
      <c r="Q9" s="400"/>
      <c r="R9" s="400"/>
      <c r="S9" s="7"/>
      <c r="AL9" s="4" t="s">
        <v>269</v>
      </c>
      <c r="AM9" s="4" t="s">
        <v>293</v>
      </c>
      <c r="AN9" s="11"/>
      <c r="AO9" s="397"/>
      <c r="AP9" s="397"/>
      <c r="AQ9" s="397"/>
      <c r="AR9" s="397"/>
      <c r="AS9" s="397"/>
      <c r="AT9" s="7"/>
      <c r="AU9" s="4" t="s">
        <v>119</v>
      </c>
      <c r="AV9" s="4" t="s">
        <v>336</v>
      </c>
      <c r="AW9" s="11"/>
      <c r="AX9" s="397"/>
      <c r="AY9" s="397"/>
      <c r="AZ9" s="397"/>
      <c r="BA9" s="397"/>
      <c r="BB9" s="397"/>
      <c r="BC9" s="7"/>
      <c r="BD9" s="11" t="s">
        <v>139</v>
      </c>
      <c r="BE9" s="12" t="s">
        <v>300</v>
      </c>
      <c r="BF9" s="6"/>
      <c r="BG9" s="420"/>
      <c r="BH9" s="423"/>
      <c r="BI9" s="423"/>
      <c r="BJ9" s="423"/>
      <c r="BK9" s="423"/>
    </row>
    <row r="10" spans="2:65">
      <c r="B10" s="4" t="s">
        <v>75</v>
      </c>
      <c r="C10" s="4" t="s">
        <v>319</v>
      </c>
      <c r="D10" s="5"/>
      <c r="E10" s="400"/>
      <c r="F10" s="400"/>
      <c r="G10" s="400"/>
      <c r="H10" s="400"/>
      <c r="I10" s="400"/>
      <c r="J10" s="7"/>
      <c r="K10" s="94" t="s">
        <v>122</v>
      </c>
      <c r="L10" s="94" t="s">
        <v>298</v>
      </c>
      <c r="M10" s="5"/>
      <c r="N10" s="401"/>
      <c r="O10" s="401"/>
      <c r="P10" s="401"/>
      <c r="Q10" s="401"/>
      <c r="R10" s="401"/>
      <c r="S10" s="7"/>
      <c r="AL10" s="4" t="s">
        <v>269</v>
      </c>
      <c r="AM10" s="4" t="s">
        <v>296</v>
      </c>
      <c r="AN10" s="11"/>
      <c r="AO10" s="397"/>
      <c r="AP10" s="397"/>
      <c r="AQ10" s="397"/>
      <c r="AR10" s="397"/>
      <c r="AS10" s="397"/>
      <c r="AT10" s="7"/>
      <c r="AU10" s="4" t="s">
        <v>119</v>
      </c>
      <c r="AV10" s="4" t="s">
        <v>337</v>
      </c>
      <c r="AW10" s="11"/>
      <c r="AX10" s="397"/>
      <c r="AY10" s="397"/>
      <c r="AZ10" s="397"/>
      <c r="BA10" s="397"/>
      <c r="BB10" s="397"/>
      <c r="BC10" s="7"/>
      <c r="BD10" s="11" t="s">
        <v>139</v>
      </c>
      <c r="BE10" s="12" t="s">
        <v>303</v>
      </c>
      <c r="BF10" s="6"/>
      <c r="BG10" s="420"/>
      <c r="BH10" s="423"/>
      <c r="BI10" s="423"/>
      <c r="BJ10" s="423"/>
      <c r="BK10" s="423"/>
    </row>
    <row r="11" spans="2:65">
      <c r="B11" s="4" t="s">
        <v>75</v>
      </c>
      <c r="C11" s="4" t="s">
        <v>322</v>
      </c>
      <c r="D11" s="5"/>
      <c r="E11" s="400"/>
      <c r="F11" s="400"/>
      <c r="G11" s="400"/>
      <c r="H11" s="400"/>
      <c r="I11" s="400"/>
      <c r="J11" s="7"/>
      <c r="K11" s="7"/>
      <c r="L11" s="7"/>
      <c r="M11" s="7"/>
      <c r="N11" s="7"/>
      <c r="O11" s="7"/>
      <c r="P11" s="7"/>
      <c r="Q11" s="7"/>
      <c r="R11" s="7"/>
      <c r="S11" s="7"/>
      <c r="U11" s="7"/>
      <c r="AL11" s="4" t="s">
        <v>269</v>
      </c>
      <c r="AM11" s="4" t="s">
        <v>299</v>
      </c>
      <c r="AN11" s="11"/>
      <c r="AO11" s="397"/>
      <c r="AP11" s="397"/>
      <c r="AQ11" s="397"/>
      <c r="AR11" s="397"/>
      <c r="AS11" s="397"/>
      <c r="AT11" s="7"/>
      <c r="AU11" s="4" t="s">
        <v>119</v>
      </c>
      <c r="AV11" s="4" t="s">
        <v>338</v>
      </c>
      <c r="AW11" s="11"/>
      <c r="AX11" s="397"/>
      <c r="AY11" s="397"/>
      <c r="AZ11" s="397"/>
      <c r="BA11" s="397"/>
      <c r="BB11" s="397"/>
      <c r="BC11" s="7"/>
      <c r="BD11" s="11" t="s">
        <v>139</v>
      </c>
      <c r="BE11" s="12" t="s">
        <v>306</v>
      </c>
      <c r="BF11" s="6"/>
      <c r="BG11" s="420"/>
      <c r="BH11" s="423"/>
      <c r="BI11" s="423"/>
      <c r="BJ11" s="423"/>
      <c r="BK11" s="423"/>
    </row>
    <row r="12" spans="2:65">
      <c r="B12" s="4" t="s">
        <v>75</v>
      </c>
      <c r="C12" s="4" t="s">
        <v>325</v>
      </c>
      <c r="D12" s="5"/>
      <c r="E12" s="400"/>
      <c r="F12" s="400"/>
      <c r="G12" s="400"/>
      <c r="H12" s="400"/>
      <c r="I12" s="400"/>
      <c r="J12" s="7"/>
      <c r="K12" s="7"/>
      <c r="L12" s="7"/>
      <c r="M12" s="7"/>
      <c r="N12" s="7"/>
      <c r="O12" s="7"/>
      <c r="P12" s="7"/>
      <c r="Q12" s="7"/>
      <c r="R12" s="7"/>
      <c r="S12" s="7"/>
      <c r="AL12" s="4" t="s">
        <v>269</v>
      </c>
      <c r="AM12" s="4" t="s">
        <v>302</v>
      </c>
      <c r="AN12" s="11"/>
      <c r="AO12" s="397"/>
      <c r="AP12" s="397"/>
      <c r="AQ12" s="397"/>
      <c r="AR12" s="397"/>
      <c r="AS12" s="397"/>
      <c r="AT12" s="7"/>
      <c r="AU12" s="4" t="s">
        <v>119</v>
      </c>
      <c r="AV12" s="4" t="s">
        <v>339</v>
      </c>
      <c r="AW12" s="11"/>
      <c r="AX12" s="397"/>
      <c r="AY12" s="397"/>
      <c r="AZ12" s="397"/>
      <c r="BA12" s="397"/>
      <c r="BB12" s="397"/>
      <c r="BC12" s="7"/>
      <c r="BD12" s="11" t="s">
        <v>139</v>
      </c>
      <c r="BE12" s="12" t="s">
        <v>309</v>
      </c>
      <c r="BF12" s="6"/>
      <c r="BG12" s="420"/>
      <c r="BH12" s="423"/>
      <c r="BI12" s="423"/>
      <c r="BJ12" s="423"/>
      <c r="BK12" s="423"/>
    </row>
    <row r="13" spans="2:65">
      <c r="B13" s="4" t="s">
        <v>75</v>
      </c>
      <c r="C13" s="4" t="s">
        <v>328</v>
      </c>
      <c r="D13" s="5"/>
      <c r="E13" s="400"/>
      <c r="F13" s="400"/>
      <c r="G13" s="400"/>
      <c r="H13" s="400"/>
      <c r="I13" s="400"/>
      <c r="J13" s="7"/>
      <c r="K13" s="7"/>
      <c r="L13" s="7"/>
      <c r="M13" s="7"/>
      <c r="N13" s="7"/>
      <c r="O13" s="7"/>
      <c r="P13" s="7"/>
      <c r="Q13" s="7"/>
      <c r="R13" s="7"/>
      <c r="S13" s="7"/>
      <c r="AL13" s="4" t="s">
        <v>269</v>
      </c>
      <c r="AM13" s="293" t="s">
        <v>368</v>
      </c>
      <c r="AN13" s="11"/>
      <c r="AO13" s="397"/>
      <c r="AP13" s="397"/>
      <c r="AQ13" s="397"/>
      <c r="AR13" s="397"/>
      <c r="AS13" s="397"/>
      <c r="AT13" s="7"/>
      <c r="AU13" s="4" t="s">
        <v>119</v>
      </c>
      <c r="AV13" s="4" t="s">
        <v>340</v>
      </c>
      <c r="AW13" s="11"/>
      <c r="AX13" s="397"/>
      <c r="AY13" s="397"/>
      <c r="AZ13" s="397"/>
      <c r="BA13" s="397"/>
      <c r="BB13" s="397"/>
      <c r="BC13" s="7"/>
      <c r="BD13" s="11" t="s">
        <v>139</v>
      </c>
      <c r="BE13" s="12" t="s">
        <v>312</v>
      </c>
      <c r="BF13" s="6"/>
      <c r="BG13" s="420"/>
      <c r="BH13" s="423"/>
      <c r="BI13" s="423"/>
      <c r="BJ13" s="423"/>
      <c r="BK13" s="423"/>
    </row>
    <row r="14" spans="2:65">
      <c r="B14" s="4" t="s">
        <v>75</v>
      </c>
      <c r="C14" s="4" t="s">
        <v>331</v>
      </c>
      <c r="D14" s="5"/>
      <c r="E14" s="401"/>
      <c r="F14" s="401"/>
      <c r="G14" s="401"/>
      <c r="H14" s="401"/>
      <c r="I14" s="401"/>
      <c r="J14" s="7"/>
      <c r="K14" s="7"/>
      <c r="L14" s="7"/>
      <c r="M14" s="7"/>
      <c r="N14" s="7"/>
      <c r="O14" s="7"/>
      <c r="P14" s="7"/>
      <c r="Q14" s="7"/>
      <c r="R14" s="7"/>
      <c r="S14" s="7"/>
      <c r="AL14" s="4" t="s">
        <v>269</v>
      </c>
      <c r="AM14" s="4" t="s">
        <v>308</v>
      </c>
      <c r="AN14" s="11"/>
      <c r="AO14" s="397"/>
      <c r="AP14" s="397"/>
      <c r="AQ14" s="397"/>
      <c r="AR14" s="397"/>
      <c r="AS14" s="397"/>
      <c r="AT14" s="7"/>
      <c r="AU14" s="4" t="s">
        <v>119</v>
      </c>
      <c r="AV14" s="4" t="s">
        <v>341</v>
      </c>
      <c r="AW14" s="11"/>
      <c r="AX14" s="397"/>
      <c r="AY14" s="397"/>
      <c r="AZ14" s="397"/>
      <c r="BA14" s="397"/>
      <c r="BB14" s="397"/>
      <c r="BC14" s="7"/>
      <c r="BD14" s="11" t="s">
        <v>139</v>
      </c>
      <c r="BE14" s="294" t="s">
        <v>369</v>
      </c>
      <c r="BF14" s="6"/>
      <c r="BG14" s="420"/>
      <c r="BH14" s="423"/>
      <c r="BI14" s="423"/>
      <c r="BJ14" s="423"/>
      <c r="BK14" s="423"/>
    </row>
    <row r="15" spans="2:65">
      <c r="J15" s="7"/>
      <c r="K15" s="7"/>
      <c r="L15" s="7"/>
      <c r="M15" s="7"/>
      <c r="N15" s="7"/>
      <c r="O15" s="7"/>
      <c r="P15" s="7"/>
      <c r="Q15" s="7"/>
      <c r="R15" s="7"/>
      <c r="S15" s="7"/>
      <c r="AL15" s="4" t="s">
        <v>269</v>
      </c>
      <c r="AM15" s="4" t="s">
        <v>311</v>
      </c>
      <c r="AN15" s="11"/>
      <c r="AO15" s="397"/>
      <c r="AP15" s="397"/>
      <c r="AQ15" s="397"/>
      <c r="AR15" s="397"/>
      <c r="AS15" s="397"/>
      <c r="AT15" s="7"/>
      <c r="AU15" s="4" t="s">
        <v>119</v>
      </c>
      <c r="AV15" s="4" t="s">
        <v>342</v>
      </c>
      <c r="AW15" s="11"/>
      <c r="AX15" s="398"/>
      <c r="AY15" s="398"/>
      <c r="AZ15" s="398"/>
      <c r="BA15" s="398"/>
      <c r="BB15" s="398"/>
      <c r="BC15" s="7"/>
      <c r="BD15" s="11" t="s">
        <v>139</v>
      </c>
      <c r="BE15" s="12" t="s">
        <v>318</v>
      </c>
      <c r="BF15" s="6"/>
      <c r="BG15" s="420"/>
      <c r="BH15" s="423"/>
      <c r="BI15" s="423"/>
      <c r="BJ15" s="423"/>
      <c r="BK15" s="423"/>
    </row>
    <row r="16" spans="2:65">
      <c r="J16" s="7"/>
      <c r="K16" s="7"/>
      <c r="L16" s="7"/>
      <c r="M16" s="7"/>
      <c r="N16" s="7"/>
      <c r="O16" s="7"/>
      <c r="P16" s="7"/>
      <c r="Q16" s="7"/>
      <c r="R16" s="7"/>
      <c r="S16" s="7"/>
      <c r="AL16" s="4" t="s">
        <v>269</v>
      </c>
      <c r="AM16" s="4" t="s">
        <v>314</v>
      </c>
      <c r="AN16" s="11"/>
      <c r="AO16" s="397"/>
      <c r="AP16" s="397"/>
      <c r="AQ16" s="397"/>
      <c r="AR16" s="397"/>
      <c r="AS16" s="397"/>
      <c r="AT16" s="7"/>
      <c r="BC16" s="7"/>
      <c r="BD16" s="11" t="s">
        <v>139</v>
      </c>
      <c r="BE16" s="294" t="s">
        <v>370</v>
      </c>
      <c r="BF16" s="6"/>
      <c r="BG16" s="420"/>
      <c r="BH16" s="423"/>
      <c r="BI16" s="423"/>
      <c r="BJ16" s="423"/>
      <c r="BK16" s="423"/>
    </row>
    <row r="17" spans="10:63">
      <c r="J17" s="7"/>
      <c r="K17" s="7"/>
      <c r="L17" s="7"/>
      <c r="M17" s="7"/>
      <c r="N17" s="7"/>
      <c r="O17" s="7"/>
      <c r="P17" s="7"/>
      <c r="Q17" s="7"/>
      <c r="R17" s="7"/>
      <c r="S17" s="7"/>
      <c r="AL17" s="4" t="s">
        <v>269</v>
      </c>
      <c r="AM17" s="4" t="s">
        <v>317</v>
      </c>
      <c r="AN17" s="11"/>
      <c r="AO17" s="397"/>
      <c r="AP17" s="397"/>
      <c r="AQ17" s="397"/>
      <c r="AR17" s="397"/>
      <c r="AS17" s="397"/>
      <c r="AT17" s="7"/>
      <c r="AU17" s="7"/>
      <c r="AV17" s="7"/>
      <c r="AW17" s="7"/>
      <c r="AX17" s="7"/>
      <c r="AY17" s="7"/>
      <c r="AZ17" s="7"/>
      <c r="BA17" s="7"/>
      <c r="BB17" s="7"/>
      <c r="BC17" s="7"/>
      <c r="BD17" s="11" t="s">
        <v>139</v>
      </c>
      <c r="BE17" s="12" t="s">
        <v>324</v>
      </c>
      <c r="BF17" s="6"/>
      <c r="BG17" s="420"/>
      <c r="BH17" s="423"/>
      <c r="BI17" s="423"/>
      <c r="BJ17" s="423"/>
      <c r="BK17" s="423"/>
    </row>
    <row r="18" spans="10:63">
      <c r="J18" s="7"/>
      <c r="K18" s="7"/>
      <c r="L18" s="7"/>
      <c r="M18" s="7"/>
      <c r="N18" s="7"/>
      <c r="O18" s="7"/>
      <c r="P18" s="7"/>
      <c r="Q18" s="7"/>
      <c r="R18" s="7"/>
      <c r="S18" s="7"/>
      <c r="AL18" s="4" t="s">
        <v>269</v>
      </c>
      <c r="AM18" s="4" t="s">
        <v>320</v>
      </c>
      <c r="AN18" s="11"/>
      <c r="AO18" s="397"/>
      <c r="AP18" s="397"/>
      <c r="AQ18" s="397"/>
      <c r="AR18" s="397"/>
      <c r="AS18" s="397"/>
      <c r="AT18" s="7"/>
      <c r="AU18" s="7"/>
      <c r="AV18" s="7"/>
      <c r="AW18" s="7"/>
      <c r="AX18" s="7"/>
      <c r="AY18" s="7"/>
      <c r="AZ18" s="7"/>
      <c r="BA18" s="7"/>
      <c r="BB18" s="7"/>
      <c r="BC18" s="7"/>
      <c r="BD18" s="11" t="s">
        <v>139</v>
      </c>
      <c r="BE18" s="12" t="s">
        <v>327</v>
      </c>
      <c r="BF18" s="6"/>
      <c r="BG18" s="420"/>
      <c r="BH18" s="423"/>
      <c r="BI18" s="423"/>
      <c r="BJ18" s="423"/>
      <c r="BK18" s="423"/>
    </row>
    <row r="19" spans="10:63">
      <c r="J19" s="7"/>
      <c r="K19" s="7"/>
      <c r="L19" s="7"/>
      <c r="M19" s="7"/>
      <c r="N19" s="7"/>
      <c r="O19" s="7"/>
      <c r="P19" s="7"/>
      <c r="Q19" s="7"/>
      <c r="R19" s="7"/>
      <c r="S19" s="7"/>
      <c r="AL19" s="4" t="s">
        <v>269</v>
      </c>
      <c r="AM19" s="4" t="s">
        <v>323</v>
      </c>
      <c r="AN19" s="11"/>
      <c r="AO19" s="398"/>
      <c r="AP19" s="398"/>
      <c r="AQ19" s="398"/>
      <c r="AR19" s="398"/>
      <c r="AS19" s="398"/>
      <c r="AT19" s="7"/>
      <c r="AU19" s="7"/>
      <c r="AV19" s="7"/>
      <c r="AW19" s="7"/>
      <c r="AX19" s="7"/>
      <c r="AY19" s="7"/>
      <c r="AZ19" s="7"/>
      <c r="BA19" s="7"/>
      <c r="BB19" s="7"/>
      <c r="BC19" s="7"/>
      <c r="BD19" s="11" t="s">
        <v>139</v>
      </c>
      <c r="BE19" s="12" t="s">
        <v>330</v>
      </c>
      <c r="BF19" s="6"/>
      <c r="BG19" s="421"/>
      <c r="BH19" s="424"/>
      <c r="BI19" s="424"/>
      <c r="BJ19" s="424"/>
      <c r="BK19" s="424"/>
    </row>
    <row r="20" spans="10:63">
      <c r="J20" s="7"/>
      <c r="K20" s="7"/>
      <c r="L20" s="7"/>
      <c r="M20" s="7"/>
      <c r="N20" s="7"/>
      <c r="O20" s="7"/>
      <c r="P20" s="7"/>
      <c r="Q20" s="7"/>
      <c r="R20" s="7"/>
      <c r="S20" s="7"/>
      <c r="AT20" s="7"/>
      <c r="AU20" s="7"/>
      <c r="AV20" s="7"/>
      <c r="AW20" s="7"/>
      <c r="AX20" s="7"/>
      <c r="AY20" s="7"/>
      <c r="AZ20" s="7"/>
      <c r="BA20" s="7"/>
      <c r="BB20" s="7"/>
      <c r="BC20" s="7"/>
    </row>
    <row r="21" spans="10:63">
      <c r="J21" s="7"/>
      <c r="K21" s="7"/>
      <c r="L21" s="7"/>
      <c r="M21" s="7"/>
      <c r="N21" s="7"/>
      <c r="O21" s="7"/>
      <c r="P21" s="7"/>
      <c r="Q21" s="7"/>
      <c r="R21" s="7"/>
      <c r="S21" s="7"/>
      <c r="AT21" s="7"/>
      <c r="AU21" s="7"/>
      <c r="AV21" s="7"/>
      <c r="AW21" s="7"/>
      <c r="AX21" s="7"/>
      <c r="AY21" s="7"/>
      <c r="AZ21" s="7"/>
      <c r="BA21" s="7"/>
      <c r="BB21" s="7"/>
      <c r="BC21" s="7"/>
    </row>
    <row r="22" spans="10:63">
      <c r="J22" s="7"/>
      <c r="S22" s="7"/>
      <c r="AT22" s="7"/>
      <c r="AU22" s="7"/>
      <c r="AV22" s="7"/>
      <c r="AW22" s="7"/>
      <c r="AX22" s="7"/>
      <c r="AY22" s="7"/>
      <c r="AZ22" s="7"/>
      <c r="BA22" s="7"/>
      <c r="BB22" s="7"/>
      <c r="BC22" s="7"/>
      <c r="BD22" s="7"/>
    </row>
    <row r="23" spans="10:63">
      <c r="AT23" s="7"/>
      <c r="AU23" s="7"/>
      <c r="AV23" s="7"/>
      <c r="AW23" s="7"/>
      <c r="AX23" s="7"/>
      <c r="AY23" s="7"/>
      <c r="AZ23" s="7"/>
      <c r="BA23" s="7"/>
      <c r="BB23" s="7"/>
      <c r="BC23" s="7"/>
      <c r="BD23" s="7"/>
    </row>
  </sheetData>
  <mergeCells count="35">
    <mergeCell ref="BJ3:BJ19"/>
    <mergeCell ref="BK3:BK19"/>
    <mergeCell ref="N3:N10"/>
    <mergeCell ref="O3:O10"/>
    <mergeCell ref="P3:P10"/>
    <mergeCell ref="Q3:Q10"/>
    <mergeCell ref="R3:R10"/>
    <mergeCell ref="W3:W8"/>
    <mergeCell ref="X3:X8"/>
    <mergeCell ref="BH3:BH19"/>
    <mergeCell ref="AF3:AF8"/>
    <mergeCell ref="AG3:AG8"/>
    <mergeCell ref="AH3:AH8"/>
    <mergeCell ref="AI3:AI8"/>
    <mergeCell ref="AJ3:AJ8"/>
    <mergeCell ref="AY3:AY15"/>
    <mergeCell ref="BG3:BG19"/>
    <mergeCell ref="Y3:Y8"/>
    <mergeCell ref="Z3:Z8"/>
    <mergeCell ref="AA3:AA8"/>
    <mergeCell ref="BI3:BI19"/>
    <mergeCell ref="AZ3:AZ15"/>
    <mergeCell ref="BA3:BA15"/>
    <mergeCell ref="BB3:BB15"/>
    <mergeCell ref="AO3:AO19"/>
    <mergeCell ref="AP3:AP19"/>
    <mergeCell ref="AQ3:AQ19"/>
    <mergeCell ref="AR3:AR19"/>
    <mergeCell ref="AS3:AS19"/>
    <mergeCell ref="AX3:AX15"/>
    <mergeCell ref="E4:E14"/>
    <mergeCell ref="F4:F14"/>
    <mergeCell ref="G4:G14"/>
    <mergeCell ref="H4:H14"/>
    <mergeCell ref="I4:I1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0C041-58EB-41A9-A837-D585E51B1694}">
  <dimension ref="B1:BP2"/>
  <sheetViews>
    <sheetView showGridLines="0" workbookViewId="0">
      <selection activeCell="B1" sqref="B1"/>
    </sheetView>
  </sheetViews>
  <sheetFormatPr defaultColWidth="8.77734375" defaultRowHeight="14.4"/>
  <cols>
    <col min="1" max="1" width="2.44140625" customWidth="1"/>
  </cols>
  <sheetData>
    <row r="1" spans="2:68">
      <c r="B1" s="289" t="s">
        <v>4500</v>
      </c>
    </row>
    <row r="2" spans="2:68">
      <c r="B2" s="60" t="s">
        <v>113</v>
      </c>
      <c r="M2" s="60" t="s">
        <v>4501</v>
      </c>
      <c r="X2" s="60" t="s">
        <v>122</v>
      </c>
      <c r="AI2" s="60" t="s">
        <v>4502</v>
      </c>
      <c r="AT2" s="60" t="s">
        <v>4503</v>
      </c>
      <c r="BE2" s="60" t="s">
        <v>4504</v>
      </c>
      <c r="BP2" s="60" t="s">
        <v>4505</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50535-0DD8-46C9-9396-BE6C67C4E00F}">
  <dimension ref="B2:BF2"/>
  <sheetViews>
    <sheetView showGridLines="0" workbookViewId="0">
      <selection activeCell="B1" sqref="B1"/>
    </sheetView>
  </sheetViews>
  <sheetFormatPr defaultColWidth="8.77734375" defaultRowHeight="14.4"/>
  <cols>
    <col min="1" max="1" width="2.44140625" customWidth="1"/>
  </cols>
  <sheetData>
    <row r="2" spans="2:58">
      <c r="B2" s="96" t="s">
        <v>113</v>
      </c>
      <c r="K2" s="60" t="s">
        <v>4501</v>
      </c>
      <c r="U2" s="100" t="s">
        <v>4506</v>
      </c>
      <c r="AC2" s="60" t="s">
        <v>4507</v>
      </c>
      <c r="AM2" s="60" t="s">
        <v>4502</v>
      </c>
      <c r="AW2" s="60" t="s">
        <v>4504</v>
      </c>
      <c r="BF2" s="60" t="s">
        <v>4503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C294F-8A56-4C26-A03C-D0AE2ADFE3FC}">
  <dimension ref="B2:D8"/>
  <sheetViews>
    <sheetView showGridLines="0" workbookViewId="0">
      <selection activeCell="D6" sqref="D6"/>
    </sheetView>
  </sheetViews>
  <sheetFormatPr defaultRowHeight="14.4"/>
  <cols>
    <col min="2" max="2" width="20.88671875" bestFit="1" customWidth="1"/>
    <col min="3" max="3" width="15.109375" bestFit="1" customWidth="1"/>
    <col min="4" max="4" width="12.21875" bestFit="1" customWidth="1"/>
  </cols>
  <sheetData>
    <row r="2" spans="2:4">
      <c r="C2" s="220" t="s">
        <v>4519</v>
      </c>
      <c r="D2" s="220" t="s">
        <v>4517</v>
      </c>
    </row>
    <row r="3" spans="2:4">
      <c r="B3" s="220" t="s">
        <v>4516</v>
      </c>
      <c r="C3" s="218">
        <v>145000000</v>
      </c>
      <c r="D3" s="218">
        <v>145000000</v>
      </c>
    </row>
    <row r="4" spans="2:4">
      <c r="B4" s="220" t="s">
        <v>82</v>
      </c>
      <c r="C4" s="218">
        <v>81624974</v>
      </c>
      <c r="D4" s="218">
        <v>78306611</v>
      </c>
    </row>
    <row r="5" spans="2:4">
      <c r="B5" s="220" t="s">
        <v>83</v>
      </c>
      <c r="C5" s="218">
        <v>52581635</v>
      </c>
      <c r="D5" s="218">
        <f>'Digital Plan Summary'!B18</f>
        <v>53124141.503542952</v>
      </c>
    </row>
    <row r="6" spans="2:4">
      <c r="B6" s="220" t="s">
        <v>4520</v>
      </c>
      <c r="C6" s="218">
        <v>13005000</v>
      </c>
      <c r="D6" s="218">
        <v>19201500</v>
      </c>
    </row>
    <row r="7" spans="2:4">
      <c r="B7" s="220" t="s">
        <v>4508</v>
      </c>
      <c r="C7" s="297">
        <f>SUM(C4:C6)</f>
        <v>147211609</v>
      </c>
      <c r="D7" s="297">
        <f>SUM(D4:D6)</f>
        <v>150632252.50354296</v>
      </c>
    </row>
    <row r="8" spans="2:4">
      <c r="B8" s="220" t="s">
        <v>4518</v>
      </c>
      <c r="D8" s="296">
        <f>D7-D3</f>
        <v>5632252.5035429597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FBB2-75FB-4BA1-A178-BB2E0E9A55D3}">
  <dimension ref="A1:L30"/>
  <sheetViews>
    <sheetView showGridLines="0" topLeftCell="A14" workbookViewId="0">
      <selection activeCell="M19" sqref="M19"/>
    </sheetView>
  </sheetViews>
  <sheetFormatPr defaultColWidth="8.77734375" defaultRowHeight="14.4"/>
  <cols>
    <col min="1" max="1" width="13.21875" bestFit="1" customWidth="1"/>
    <col min="2" max="2" width="18.5546875" customWidth="1"/>
    <col min="3" max="3" width="15.21875" bestFit="1" customWidth="1"/>
    <col min="4" max="4" width="13.44140625" bestFit="1" customWidth="1"/>
    <col min="5" max="5" width="15.5546875" bestFit="1" customWidth="1"/>
    <col min="6" max="6" width="10" bestFit="1" customWidth="1"/>
    <col min="7" max="7" width="2.77734375" bestFit="1" customWidth="1"/>
    <col min="8" max="9" width="4.44140625" bestFit="1" customWidth="1"/>
    <col min="10" max="11" width="2.77734375" bestFit="1" customWidth="1"/>
    <col min="12" max="12" width="10.21875" bestFit="1" customWidth="1"/>
    <col min="13" max="13" width="35.77734375" bestFit="1" customWidth="1"/>
    <col min="14" max="14" width="48.77734375" bestFit="1" customWidth="1"/>
  </cols>
  <sheetData>
    <row r="1" spans="1:12">
      <c r="A1" s="220" t="s">
        <v>65</v>
      </c>
      <c r="B1" s="218">
        <v>184693000</v>
      </c>
    </row>
    <row r="2" spans="1:12">
      <c r="A2" s="220" t="s">
        <v>66</v>
      </c>
      <c r="B2" s="218">
        <v>111787000</v>
      </c>
    </row>
    <row r="3" spans="1:12">
      <c r="A3" s="220" t="s">
        <v>67</v>
      </c>
      <c r="B3" s="219">
        <f>B2/B1</f>
        <v>0.60525845592415517</v>
      </c>
    </row>
    <row r="4" spans="1:12" ht="12.6" customHeight="1">
      <c r="G4" s="103"/>
      <c r="H4" s="102"/>
      <c r="L4" s="93"/>
    </row>
    <row r="5" spans="1:12">
      <c r="A5" s="280" t="s">
        <v>68</v>
      </c>
      <c r="B5" s="280" t="s">
        <v>69</v>
      </c>
      <c r="C5" s="280" t="s">
        <v>70</v>
      </c>
      <c r="D5" s="280" t="s">
        <v>71</v>
      </c>
      <c r="E5" s="280" t="s">
        <v>72</v>
      </c>
      <c r="F5" s="280" t="s">
        <v>73</v>
      </c>
    </row>
    <row r="6" spans="1:12">
      <c r="A6" s="221" t="s">
        <v>74</v>
      </c>
      <c r="B6" s="222">
        <v>12737460</v>
      </c>
      <c r="C6" s="223">
        <v>0.36</v>
      </c>
      <c r="D6" s="224">
        <f t="shared" ref="D6:D13" si="0">B6*C6</f>
        <v>4585485.5999999996</v>
      </c>
      <c r="E6" s="240">
        <f>'Digital Plan Summary'!H3</f>
        <v>2946402.1794041675</v>
      </c>
      <c r="F6" s="225">
        <f t="shared" ref="F6:F13" si="1">E6/D6</f>
        <v>0.64254965262657626</v>
      </c>
      <c r="G6" s="101"/>
      <c r="H6" s="37"/>
    </row>
    <row r="7" spans="1:12">
      <c r="A7" s="221" t="s">
        <v>75</v>
      </c>
      <c r="B7" s="222">
        <v>29829140</v>
      </c>
      <c r="C7" s="223">
        <v>0.38</v>
      </c>
      <c r="D7" s="224">
        <f t="shared" si="0"/>
        <v>11335073.199999999</v>
      </c>
      <c r="E7" s="240">
        <f>'Digital Plan Summary'!H8</f>
        <v>1531013.747072693</v>
      </c>
      <c r="F7" s="225">
        <f t="shared" si="1"/>
        <v>0.1350687128401335</v>
      </c>
      <c r="G7" s="101"/>
      <c r="H7" s="37"/>
    </row>
    <row r="8" spans="1:12">
      <c r="A8" s="221" t="s">
        <v>76</v>
      </c>
      <c r="B8" s="222">
        <v>10220660</v>
      </c>
      <c r="C8" s="223">
        <v>0.28999999999999998</v>
      </c>
      <c r="D8" s="224">
        <f t="shared" si="0"/>
        <v>2963991.4</v>
      </c>
      <c r="E8" s="240">
        <f>'Digital Plan Summary'!H10</f>
        <v>841017.79419017874</v>
      </c>
      <c r="F8" s="225">
        <f t="shared" si="1"/>
        <v>0.28374501835267768</v>
      </c>
      <c r="G8" s="101"/>
      <c r="H8" s="37"/>
    </row>
    <row r="9" spans="1:12">
      <c r="A9" s="221" t="s">
        <v>77</v>
      </c>
      <c r="B9" s="222">
        <v>13626970.000000002</v>
      </c>
      <c r="C9" s="223">
        <v>0.38</v>
      </c>
      <c r="D9" s="224">
        <f t="shared" si="0"/>
        <v>5178248.6000000006</v>
      </c>
      <c r="E9" s="240">
        <f>'Digital Plan Summary'!H9</f>
        <v>1060000.0901120002</v>
      </c>
      <c r="F9" s="225">
        <f t="shared" si="1"/>
        <v>0.20470243358188714</v>
      </c>
      <c r="G9" s="101"/>
      <c r="H9" s="37"/>
    </row>
    <row r="10" spans="1:12">
      <c r="A10" s="221" t="s">
        <v>78</v>
      </c>
      <c r="B10" s="222">
        <v>10222840</v>
      </c>
      <c r="C10" s="223">
        <v>0.36</v>
      </c>
      <c r="D10" s="224">
        <f t="shared" si="0"/>
        <v>3680222.4</v>
      </c>
      <c r="E10" s="240">
        <f>'Digital Plan Summary'!H11</f>
        <v>169243.66848518883</v>
      </c>
      <c r="F10" s="225">
        <f t="shared" si="1"/>
        <v>4.5987348070374454E-2</v>
      </c>
      <c r="G10" s="101"/>
      <c r="H10" s="37"/>
    </row>
    <row r="11" spans="1:12">
      <c r="A11" s="221" t="s">
        <v>79</v>
      </c>
      <c r="B11" s="222">
        <v>8586430.0467006676</v>
      </c>
      <c r="C11" s="223">
        <v>0.39</v>
      </c>
      <c r="D11" s="224">
        <f t="shared" si="0"/>
        <v>3348707.7182132606</v>
      </c>
      <c r="E11" s="240">
        <f>'Digital Plan Summary'!H12</f>
        <v>257678.9448241198</v>
      </c>
      <c r="F11" s="225">
        <f t="shared" si="1"/>
        <v>7.6948771438794666E-2</v>
      </c>
      <c r="G11" s="101"/>
      <c r="H11" s="37"/>
    </row>
    <row r="12" spans="1:12">
      <c r="A12" s="221" t="s">
        <v>80</v>
      </c>
      <c r="B12" s="222">
        <v>16510770</v>
      </c>
      <c r="C12" s="223">
        <v>0.34</v>
      </c>
      <c r="D12" s="224">
        <f t="shared" si="0"/>
        <v>5613661.8000000007</v>
      </c>
      <c r="E12" s="240">
        <f>'Digital Plan Summary'!H7</f>
        <v>2252084.7352914624</v>
      </c>
      <c r="F12" s="225">
        <f t="shared" si="1"/>
        <v>0.4011792686355744</v>
      </c>
      <c r="G12" s="101"/>
      <c r="H12" s="37"/>
    </row>
    <row r="13" spans="1:12">
      <c r="A13" s="221" t="s">
        <v>81</v>
      </c>
      <c r="B13" s="222">
        <v>32247360</v>
      </c>
      <c r="C13" s="223">
        <v>0.38</v>
      </c>
      <c r="D13" s="224">
        <f t="shared" si="0"/>
        <v>12253996.800000001</v>
      </c>
      <c r="E13" s="240">
        <f>'Digital Plan Summary'!H4+'Digital Plan Summary'!H5+'Digital Plan Summary'!H6</f>
        <v>4431812.0749874339</v>
      </c>
      <c r="F13" s="225">
        <f t="shared" si="1"/>
        <v>0.36166257812205677</v>
      </c>
      <c r="G13" s="101"/>
      <c r="H13" s="37"/>
    </row>
    <row r="15" spans="1:12">
      <c r="H15" s="93">
        <v>0.95</v>
      </c>
      <c r="I15" s="93">
        <v>0.9</v>
      </c>
    </row>
    <row r="16" spans="1:12">
      <c r="C16" s="376" t="s">
        <v>82</v>
      </c>
      <c r="D16" s="376"/>
      <c r="E16" s="376"/>
      <c r="F16" s="376" t="s">
        <v>83</v>
      </c>
      <c r="G16" s="376"/>
      <c r="H16" s="376"/>
      <c r="I16" s="376"/>
      <c r="J16" s="376" t="s">
        <v>84</v>
      </c>
      <c r="K16" s="376"/>
      <c r="L16" s="376"/>
    </row>
    <row r="17" spans="1:12">
      <c r="A17" s="285" t="s">
        <v>85</v>
      </c>
      <c r="B17" s="285" t="s">
        <v>86</v>
      </c>
      <c r="C17" s="286" t="s">
        <v>87</v>
      </c>
      <c r="D17" s="286" t="s">
        <v>88</v>
      </c>
      <c r="E17" s="286" t="s">
        <v>89</v>
      </c>
      <c r="F17" s="285" t="s">
        <v>90</v>
      </c>
      <c r="G17" s="286" t="s">
        <v>87</v>
      </c>
      <c r="H17" s="286" t="s">
        <v>88</v>
      </c>
      <c r="I17" s="286" t="s">
        <v>89</v>
      </c>
      <c r="J17" s="286" t="s">
        <v>87</v>
      </c>
      <c r="K17" s="286" t="s">
        <v>88</v>
      </c>
      <c r="L17" s="286" t="s">
        <v>89</v>
      </c>
    </row>
    <row r="18" spans="1:12">
      <c r="A18" s="281" t="s">
        <v>91</v>
      </c>
      <c r="B18" s="281" t="s">
        <v>92</v>
      </c>
      <c r="C18" s="282">
        <v>76</v>
      </c>
      <c r="D18" s="282">
        <v>62</v>
      </c>
      <c r="E18" s="282">
        <v>54</v>
      </c>
      <c r="F18" s="287" t="s">
        <v>93</v>
      </c>
      <c r="G18" s="283">
        <f t="shared" ref="G18:G25" si="2">F6*100</f>
        <v>64.25496526265762</v>
      </c>
      <c r="H18" s="283">
        <f t="shared" ref="H18:H25" si="3">G18*$H$15</f>
        <v>61.042216999524733</v>
      </c>
      <c r="I18" s="283">
        <f t="shared" ref="I18:I25" si="4">G18*$I$15</f>
        <v>57.82946873639186</v>
      </c>
      <c r="J18" s="284">
        <f t="shared" ref="J18:J25" si="5">(1-((1-G18%)*(1-C18%)))*100</f>
        <v>91.421191663037831</v>
      </c>
      <c r="K18" s="284">
        <f t="shared" ref="K18:K25" si="6">(1-((1-H18%)*(1-D18%)))*100</f>
        <v>85.196042459819395</v>
      </c>
      <c r="L18" s="284">
        <f t="shared" ref="L18:L25" si="7">(1-((1-I18%)*(1-E18%)))*100</f>
        <v>80.601555618740264</v>
      </c>
    </row>
    <row r="19" spans="1:12">
      <c r="A19" s="90" t="s">
        <v>75</v>
      </c>
      <c r="B19" s="90" t="s">
        <v>92</v>
      </c>
      <c r="C19" s="217">
        <v>64</v>
      </c>
      <c r="D19" s="217">
        <v>47</v>
      </c>
      <c r="E19" s="217">
        <v>37</v>
      </c>
      <c r="F19" s="90" t="s">
        <v>94</v>
      </c>
      <c r="G19" s="91">
        <f t="shared" si="2"/>
        <v>13.50687128401335</v>
      </c>
      <c r="H19" s="91">
        <f t="shared" si="3"/>
        <v>12.831527719812682</v>
      </c>
      <c r="I19" s="91">
        <f t="shared" si="4"/>
        <v>12.156184155612015</v>
      </c>
      <c r="J19" s="92">
        <f t="shared" si="5"/>
        <v>68.86247366224481</v>
      </c>
      <c r="K19" s="92">
        <f t="shared" si="6"/>
        <v>53.800709691500728</v>
      </c>
      <c r="L19" s="277">
        <f t="shared" si="7"/>
        <v>44.658396018035575</v>
      </c>
    </row>
    <row r="20" spans="1:12">
      <c r="A20" s="90" t="s">
        <v>76</v>
      </c>
      <c r="B20" s="90" t="s">
        <v>95</v>
      </c>
      <c r="C20" s="217">
        <v>68</v>
      </c>
      <c r="D20" s="217">
        <v>53</v>
      </c>
      <c r="E20" s="217">
        <v>44</v>
      </c>
      <c r="F20" s="287" t="s">
        <v>93</v>
      </c>
      <c r="G20" s="91">
        <f t="shared" si="2"/>
        <v>28.374501835267768</v>
      </c>
      <c r="H20" s="91">
        <f t="shared" si="3"/>
        <v>26.95577674350438</v>
      </c>
      <c r="I20" s="91">
        <f t="shared" si="4"/>
        <v>25.537051651740992</v>
      </c>
      <c r="J20" s="92">
        <f t="shared" si="5"/>
        <v>77.079840587285702</v>
      </c>
      <c r="K20" s="92">
        <f t="shared" si="6"/>
        <v>65.669215069447063</v>
      </c>
      <c r="L20" s="92">
        <f t="shared" si="7"/>
        <v>58.300748924974954</v>
      </c>
    </row>
    <row r="21" spans="1:12">
      <c r="A21" s="90" t="s">
        <v>77</v>
      </c>
      <c r="B21" s="90" t="s">
        <v>92</v>
      </c>
      <c r="C21" s="217">
        <v>61</v>
      </c>
      <c r="D21" s="217">
        <v>45</v>
      </c>
      <c r="E21" s="217">
        <v>37</v>
      </c>
      <c r="F21" s="90" t="s">
        <v>94</v>
      </c>
      <c r="G21" s="91">
        <f t="shared" si="2"/>
        <v>20.470243358188714</v>
      </c>
      <c r="H21" s="91">
        <f t="shared" si="3"/>
        <v>19.446731190279277</v>
      </c>
      <c r="I21" s="91">
        <f t="shared" si="4"/>
        <v>18.423219022369842</v>
      </c>
      <c r="J21" s="92">
        <f t="shared" si="5"/>
        <v>68.983394909693601</v>
      </c>
      <c r="K21" s="92">
        <f t="shared" si="6"/>
        <v>55.695702154653603</v>
      </c>
      <c r="L21" s="298">
        <f t="shared" si="7"/>
        <v>48.606627984092995</v>
      </c>
    </row>
    <row r="22" spans="1:12">
      <c r="A22" s="90" t="s">
        <v>78</v>
      </c>
      <c r="B22" s="90" t="s">
        <v>95</v>
      </c>
      <c r="C22" s="217">
        <v>68</v>
      </c>
      <c r="D22" s="217">
        <v>53</v>
      </c>
      <c r="E22" s="217">
        <v>44</v>
      </c>
      <c r="F22" s="287" t="s">
        <v>93</v>
      </c>
      <c r="G22" s="91">
        <f t="shared" si="2"/>
        <v>4.5987348070374452</v>
      </c>
      <c r="H22" s="91">
        <f t="shared" si="3"/>
        <v>4.3687980666855726</v>
      </c>
      <c r="I22" s="91">
        <f t="shared" si="4"/>
        <v>4.1388613263337009</v>
      </c>
      <c r="J22" s="92">
        <f t="shared" si="5"/>
        <v>69.471595138251985</v>
      </c>
      <c r="K22" s="92">
        <f t="shared" si="6"/>
        <v>55.053335091342227</v>
      </c>
      <c r="L22" s="92">
        <f t="shared" si="7"/>
        <v>46.317762342746875</v>
      </c>
    </row>
    <row r="23" spans="1:12">
      <c r="A23" s="90" t="s">
        <v>79</v>
      </c>
      <c r="B23" s="90" t="s">
        <v>95</v>
      </c>
      <c r="C23" s="217">
        <v>52</v>
      </c>
      <c r="D23" s="217">
        <v>35</v>
      </c>
      <c r="E23" s="217">
        <v>27</v>
      </c>
      <c r="F23" s="90" t="s">
        <v>94</v>
      </c>
      <c r="G23" s="91">
        <f t="shared" si="2"/>
        <v>7.6948771438794665</v>
      </c>
      <c r="H23" s="91">
        <f t="shared" si="3"/>
        <v>7.3101332866854927</v>
      </c>
      <c r="I23" s="91">
        <f t="shared" si="4"/>
        <v>6.9253894294915197</v>
      </c>
      <c r="J23" s="92">
        <f t="shared" si="5"/>
        <v>55.693541029062146</v>
      </c>
      <c r="K23" s="92">
        <f t="shared" si="6"/>
        <v>39.751586636345571</v>
      </c>
      <c r="L23" s="277">
        <f t="shared" si="7"/>
        <v>32.055534283528822</v>
      </c>
    </row>
    <row r="24" spans="1:12">
      <c r="A24" s="90" t="s">
        <v>80</v>
      </c>
      <c r="B24" s="90" t="s">
        <v>92</v>
      </c>
      <c r="C24" s="217">
        <v>74</v>
      </c>
      <c r="D24" s="217">
        <v>59</v>
      </c>
      <c r="E24" s="217">
        <v>50</v>
      </c>
      <c r="F24" s="287" t="s">
        <v>93</v>
      </c>
      <c r="G24" s="91">
        <f t="shared" si="2"/>
        <v>40.117926863557443</v>
      </c>
      <c r="H24" s="91">
        <f t="shared" si="3"/>
        <v>38.11203052037957</v>
      </c>
      <c r="I24" s="91">
        <f t="shared" si="4"/>
        <v>36.106134177201703</v>
      </c>
      <c r="J24" s="92">
        <f t="shared" si="5"/>
        <v>84.430660984524934</v>
      </c>
      <c r="K24" s="92">
        <f t="shared" si="6"/>
        <v>74.625932513355622</v>
      </c>
      <c r="L24" s="92">
        <f t="shared" si="7"/>
        <v>68.053067088600855</v>
      </c>
    </row>
    <row r="25" spans="1:12">
      <c r="A25" s="90" t="s">
        <v>81</v>
      </c>
      <c r="B25" s="90" t="s">
        <v>96</v>
      </c>
      <c r="C25" s="217">
        <v>78</v>
      </c>
      <c r="D25" s="217">
        <v>64</v>
      </c>
      <c r="E25" s="217">
        <v>54</v>
      </c>
      <c r="F25" s="287" t="s">
        <v>93</v>
      </c>
      <c r="G25" s="91">
        <f t="shared" si="2"/>
        <v>36.166257812205679</v>
      </c>
      <c r="H25" s="91">
        <f t="shared" si="3"/>
        <v>34.35794492159539</v>
      </c>
      <c r="I25" s="91">
        <f t="shared" si="4"/>
        <v>32.549632030985109</v>
      </c>
      <c r="J25" s="92">
        <f t="shared" si="5"/>
        <v>85.956576718685255</v>
      </c>
      <c r="K25" s="92">
        <f t="shared" si="6"/>
        <v>76.36886017177433</v>
      </c>
      <c r="L25" s="92">
        <f t="shared" si="7"/>
        <v>68.972830734253151</v>
      </c>
    </row>
    <row r="26" spans="1:12">
      <c r="L26" s="289" t="s">
        <v>97</v>
      </c>
    </row>
    <row r="27" spans="1:12">
      <c r="A27" s="377" t="s">
        <v>98</v>
      </c>
      <c r="B27" s="378"/>
    </row>
    <row r="28" spans="1:12">
      <c r="A28" s="221" t="s">
        <v>96</v>
      </c>
      <c r="B28" s="223">
        <v>0.5</v>
      </c>
    </row>
    <row r="29" spans="1:12">
      <c r="A29" s="221" t="s">
        <v>92</v>
      </c>
      <c r="B29" s="223">
        <v>0.5</v>
      </c>
    </row>
    <row r="30" spans="1:12">
      <c r="A30" s="221" t="s">
        <v>95</v>
      </c>
      <c r="B30" s="223">
        <v>0.4</v>
      </c>
    </row>
  </sheetData>
  <mergeCells count="4">
    <mergeCell ref="C16:E16"/>
    <mergeCell ref="F16:I16"/>
    <mergeCell ref="J16:L16"/>
    <mergeCell ref="A27:B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2B2E8-377E-4E43-81F0-4B4254438465}">
  <sheetPr>
    <tabColor rgb="FFB6DDE8"/>
  </sheetPr>
  <dimension ref="A1:U977"/>
  <sheetViews>
    <sheetView showGridLines="0" zoomScale="70" zoomScaleNormal="70" workbookViewId="0">
      <selection activeCell="B8" sqref="B8"/>
    </sheetView>
  </sheetViews>
  <sheetFormatPr defaultColWidth="14.44140625" defaultRowHeight="15" customHeight="1"/>
  <cols>
    <col min="1" max="1" width="32.5546875" bestFit="1" customWidth="1"/>
    <col min="2" max="2" width="32.44140625" customWidth="1"/>
    <col min="3" max="3" width="4.21875" customWidth="1"/>
    <col min="4" max="4" width="18.21875" bestFit="1" customWidth="1"/>
    <col min="5" max="5" width="7.77734375" bestFit="1" customWidth="1"/>
    <col min="6" max="6" width="10.44140625" bestFit="1" customWidth="1"/>
    <col min="7" max="7" width="14.21875" bestFit="1" customWidth="1"/>
    <col min="8" max="8" width="10" bestFit="1" customWidth="1"/>
    <col min="9" max="9" width="8.44140625" bestFit="1" customWidth="1"/>
    <col min="10" max="10" width="11.77734375" bestFit="1" customWidth="1"/>
    <col min="11" max="11" width="7.44140625" customWidth="1"/>
    <col min="12" max="12" width="12.21875" bestFit="1" customWidth="1"/>
    <col min="13" max="13" width="7.21875" customWidth="1"/>
    <col min="14" max="14" width="4.21875" customWidth="1"/>
    <col min="15" max="15" width="24.77734375" customWidth="1"/>
    <col min="16" max="21" width="8.77734375" customWidth="1"/>
  </cols>
  <sheetData>
    <row r="1" spans="1:21" ht="15.6">
      <c r="A1" s="61" t="s">
        <v>99</v>
      </c>
      <c r="B1" s="62" t="s">
        <v>100</v>
      </c>
      <c r="C1" s="63"/>
      <c r="D1" s="383" t="s">
        <v>4511</v>
      </c>
      <c r="E1" s="383"/>
      <c r="F1" s="383"/>
      <c r="G1" s="383"/>
      <c r="H1" s="383"/>
      <c r="I1" s="383"/>
      <c r="J1" s="383"/>
      <c r="K1" s="383"/>
      <c r="L1" s="383"/>
      <c r="M1" s="383"/>
      <c r="N1" s="63"/>
      <c r="O1" s="63"/>
      <c r="P1" s="63"/>
      <c r="Q1" s="63"/>
      <c r="R1" s="63"/>
      <c r="S1" s="63"/>
      <c r="T1" s="63"/>
    </row>
    <row r="2" spans="1:21" ht="62.4">
      <c r="A2" s="64" t="s">
        <v>101</v>
      </c>
      <c r="B2" s="64" t="s">
        <v>102</v>
      </c>
      <c r="C2" s="63"/>
      <c r="D2" s="65" t="s">
        <v>103</v>
      </c>
      <c r="E2" s="65" t="s">
        <v>86</v>
      </c>
      <c r="F2" s="65" t="s">
        <v>104</v>
      </c>
      <c r="G2" s="65" t="s">
        <v>105</v>
      </c>
      <c r="H2" s="65" t="s">
        <v>106</v>
      </c>
      <c r="I2" s="65" t="s">
        <v>107</v>
      </c>
      <c r="J2" s="65" t="s">
        <v>108</v>
      </c>
      <c r="K2" s="65" t="s">
        <v>109</v>
      </c>
      <c r="L2" s="65" t="s">
        <v>19</v>
      </c>
      <c r="M2" s="65" t="s">
        <v>110</v>
      </c>
      <c r="N2" s="63"/>
      <c r="O2" s="242" t="s">
        <v>111</v>
      </c>
      <c r="P2" s="63"/>
      <c r="Q2" s="63"/>
      <c r="R2" s="63"/>
      <c r="S2" s="63"/>
      <c r="T2" s="63"/>
    </row>
    <row r="3" spans="1:21" ht="15.6">
      <c r="A3" s="66" t="s">
        <v>112</v>
      </c>
      <c r="B3" s="67">
        <v>45474</v>
      </c>
      <c r="C3" s="54"/>
      <c r="D3" s="226" t="s">
        <v>113</v>
      </c>
      <c r="E3" s="278" t="s">
        <v>92</v>
      </c>
      <c r="F3" s="278" t="s">
        <v>93</v>
      </c>
      <c r="G3" s="227">
        <f>SUM('Digital Media Plan'!AL3:AL14)</f>
        <v>3683751.9742552089</v>
      </c>
      <c r="H3" s="227">
        <f>SUM('Digital Media Plan'!AJ3:AJ14)</f>
        <v>2946402.1794041675</v>
      </c>
      <c r="I3" s="228">
        <f>H3/G3</f>
        <v>0.79983728546216226</v>
      </c>
      <c r="J3" s="227">
        <f>SUM('Digital Media Plan'!R3:R11)</f>
        <v>57946860.430667356</v>
      </c>
      <c r="K3" s="229">
        <f t="shared" ref="K3:K13" si="0">J3/H3</f>
        <v>19.666989400064043</v>
      </c>
      <c r="L3" s="227">
        <f>SUM('Digital Media Plan'!AF3:AF14)</f>
        <v>9389877.3082311302</v>
      </c>
      <c r="M3" s="245">
        <f>L3/SUM($L$3:$L$12)</f>
        <v>0.1892947391920424</v>
      </c>
      <c r="N3" s="25"/>
      <c r="O3" s="244">
        <v>6.1224489795918373E-2</v>
      </c>
      <c r="P3" s="262"/>
      <c r="Q3" s="63"/>
      <c r="R3" s="63"/>
      <c r="S3" s="63"/>
      <c r="T3" s="63"/>
    </row>
    <row r="4" spans="1:21" ht="15.6">
      <c r="A4" s="66" t="s">
        <v>114</v>
      </c>
      <c r="B4" s="67">
        <f>B3+41</f>
        <v>45515</v>
      </c>
      <c r="C4" s="63"/>
      <c r="D4" s="226" t="s">
        <v>115</v>
      </c>
      <c r="E4" s="278" t="s">
        <v>96</v>
      </c>
      <c r="F4" s="278" t="s">
        <v>93</v>
      </c>
      <c r="G4" s="227">
        <f>SUM('Digital Media Plan'!AL16:AL25)</f>
        <v>3164745.6263684896</v>
      </c>
      <c r="H4" s="227">
        <f>SUM('Digital Media Plan'!AJ16:AJ25)</f>
        <v>2531796.5010947911</v>
      </c>
      <c r="I4" s="228">
        <f>H4/G4</f>
        <v>0.79999999999999982</v>
      </c>
      <c r="J4" s="227">
        <f>SUM('Digital Media Plan'!R16:R22)</f>
        <v>49598528.150683403</v>
      </c>
      <c r="K4" s="229">
        <f t="shared" si="0"/>
        <v>19.59025068927782</v>
      </c>
      <c r="L4" s="227">
        <f>SUM('Digital Media Plan'!AF16:AF25)</f>
        <v>8832270.4354856536</v>
      </c>
      <c r="M4" s="380">
        <f>SUM(L4:L6)/SUM($L$3:$L$12)</f>
        <v>0.34253873384024974</v>
      </c>
      <c r="N4" s="25"/>
      <c r="O4" s="379">
        <v>0.32653061224489799</v>
      </c>
      <c r="P4" s="241"/>
      <c r="Q4" s="63"/>
      <c r="R4" s="63"/>
      <c r="S4" s="63"/>
      <c r="T4" s="63"/>
    </row>
    <row r="5" spans="1:21" ht="15.6">
      <c r="A5" s="66" t="s">
        <v>116</v>
      </c>
      <c r="B5" s="68">
        <f>_xlfn.DAYS(B4,B3)+1</f>
        <v>42</v>
      </c>
      <c r="C5" s="63"/>
      <c r="D5" s="226" t="s">
        <v>117</v>
      </c>
      <c r="E5" s="278" t="s">
        <v>96</v>
      </c>
      <c r="F5" s="278" t="s">
        <v>93</v>
      </c>
      <c r="G5" s="227">
        <f>SUM('Digital Media Plan'!AL27:AL36)</f>
        <v>894295.45239417255</v>
      </c>
      <c r="H5" s="227">
        <f>SUM('Digital Media Plan'!AJ27:AJ36)</f>
        <v>715436.36191533809</v>
      </c>
      <c r="I5" s="228">
        <f>H5/G5</f>
        <v>0.8</v>
      </c>
      <c r="J5" s="227">
        <f>SUM('Digital Media Plan'!R27:R33)</f>
        <v>14817675.569098946</v>
      </c>
      <c r="K5" s="229">
        <f t="shared" si="0"/>
        <v>20.711381693585782</v>
      </c>
      <c r="L5" s="227">
        <f>SUM('Digital Media Plan'!AF27:AF36)</f>
        <v>3510190.9360172274</v>
      </c>
      <c r="M5" s="381"/>
      <c r="N5" s="25"/>
      <c r="O5" s="379"/>
      <c r="P5" s="241"/>
      <c r="Q5" s="63"/>
      <c r="R5" s="63"/>
      <c r="S5" s="63"/>
      <c r="T5" s="63"/>
    </row>
    <row r="6" spans="1:21" ht="15.6">
      <c r="A6" s="69"/>
      <c r="B6" s="70"/>
      <c r="C6" s="70"/>
      <c r="D6" s="226" t="s">
        <v>118</v>
      </c>
      <c r="E6" s="278" t="s">
        <v>96</v>
      </c>
      <c r="F6" s="278" t="s">
        <v>93</v>
      </c>
      <c r="G6" s="227">
        <f>SUM('Digital Media Plan'!AL38:AL47)</f>
        <v>1480724.0149716306</v>
      </c>
      <c r="H6" s="227">
        <f>SUM('Digital Media Plan'!AJ38:AJ47)</f>
        <v>1184579.2119773047</v>
      </c>
      <c r="I6" s="228">
        <f t="shared" ref="I6:I12" si="1">H6/G6</f>
        <v>0.8</v>
      </c>
      <c r="J6" s="227">
        <f>SUM('Digital Media Plan'!R38:R44)</f>
        <v>23518571.704367768</v>
      </c>
      <c r="K6" s="229">
        <f t="shared" si="0"/>
        <v>19.853945997507815</v>
      </c>
      <c r="L6" s="227">
        <f>SUM('Digital Media Plan'!AF38:AF47)</f>
        <v>4649012.8649453912</v>
      </c>
      <c r="M6" s="382"/>
      <c r="N6" s="25"/>
      <c r="O6" s="379"/>
      <c r="P6" s="241"/>
      <c r="Q6" s="25"/>
      <c r="R6" s="25"/>
      <c r="S6" s="25"/>
      <c r="T6" s="25"/>
    </row>
    <row r="7" spans="1:21" ht="15.6">
      <c r="A7" s="71"/>
      <c r="B7" s="72"/>
      <c r="C7" s="73"/>
      <c r="D7" s="226" t="s">
        <v>119</v>
      </c>
      <c r="E7" s="278" t="s">
        <v>92</v>
      </c>
      <c r="F7" s="278" t="s">
        <v>93</v>
      </c>
      <c r="G7" s="227">
        <f>SUM('Digital Media Plan'!AL49:AL58)</f>
        <v>2815105.9191143285</v>
      </c>
      <c r="H7" s="227">
        <f>SUM('Digital Media Plan'!AJ49:AJ58)</f>
        <v>2252084.7352914624</v>
      </c>
      <c r="I7" s="228">
        <f t="shared" si="1"/>
        <v>0.79999999999999982</v>
      </c>
      <c r="J7" s="227">
        <f>SUM('Digital Media Plan'!R49:R55)</f>
        <v>48620452.933621243</v>
      </c>
      <c r="K7" s="229">
        <f t="shared" si="0"/>
        <v>21.589086845495107</v>
      </c>
      <c r="L7" s="227">
        <f>SUM('Digital Media Plan'!AF49:AF58)</f>
        <v>8190989.1727039181</v>
      </c>
      <c r="M7" s="245">
        <f t="shared" ref="M7:M12" si="2">L7/SUM($L$3:$L$12)</f>
        <v>0.16512581669332987</v>
      </c>
      <c r="N7" s="25"/>
      <c r="O7" s="244">
        <v>0.16326530612244899</v>
      </c>
      <c r="P7" s="241"/>
      <c r="Q7" s="63"/>
      <c r="R7" s="63"/>
      <c r="S7" s="63"/>
      <c r="T7" s="63"/>
    </row>
    <row r="8" spans="1:21" ht="15.6">
      <c r="A8" s="74" t="s">
        <v>120</v>
      </c>
      <c r="B8" s="75"/>
      <c r="C8" s="63"/>
      <c r="D8" s="226" t="s">
        <v>75</v>
      </c>
      <c r="E8" s="278" t="s">
        <v>92</v>
      </c>
      <c r="F8" s="278" t="s">
        <v>121</v>
      </c>
      <c r="G8" s="227">
        <f>SUM('Digital Media Plan'!AL60:AL69)</f>
        <v>1914382.4553796391</v>
      </c>
      <c r="H8" s="227">
        <f>SUM('Digital Media Plan'!AJ60:AJ69)</f>
        <v>1531013.747072693</v>
      </c>
      <c r="I8" s="228">
        <f t="shared" si="1"/>
        <v>0.799742884589422</v>
      </c>
      <c r="J8" s="227">
        <f>SUM('Digital Media Plan'!R60:R66)</f>
        <v>33229879.392882109</v>
      </c>
      <c r="K8" s="229">
        <f t="shared" si="0"/>
        <v>21.704494460887648</v>
      </c>
      <c r="L8" s="227">
        <f>SUM('Digital Media Plan'!AF60:AF69)</f>
        <v>6366380.4371764446</v>
      </c>
      <c r="M8" s="245">
        <f t="shared" si="2"/>
        <v>0.1283427125715722</v>
      </c>
      <c r="N8" s="25"/>
      <c r="O8" s="244">
        <v>0.14285714285714288</v>
      </c>
      <c r="P8" s="241"/>
      <c r="Q8" s="63"/>
      <c r="R8" s="63"/>
      <c r="S8" s="63"/>
      <c r="T8" s="63"/>
    </row>
    <row r="9" spans="1:21" ht="15.6">
      <c r="A9" s="76" t="s">
        <v>108</v>
      </c>
      <c r="B9" s="77">
        <f>'Digital Media Plan'!R121</f>
        <v>339916915.94050574</v>
      </c>
      <c r="C9" s="63"/>
      <c r="D9" s="226" t="s">
        <v>122</v>
      </c>
      <c r="E9" s="278" t="s">
        <v>92</v>
      </c>
      <c r="F9" s="278" t="s">
        <v>121</v>
      </c>
      <c r="G9" s="227">
        <f>SUM('Digital Media Plan'!AL71:AL80)</f>
        <v>1325000.1126399999</v>
      </c>
      <c r="H9" s="227">
        <f>SUM('Digital Media Plan'!AJ71:AJ80)</f>
        <v>1060000.0901120002</v>
      </c>
      <c r="I9" s="228">
        <f t="shared" si="1"/>
        <v>0.80000000000000016</v>
      </c>
      <c r="J9" s="227">
        <f>SUM('Digital Media Plan'!R71:R77)</f>
        <v>21260011.250423528</v>
      </c>
      <c r="K9" s="229">
        <f t="shared" si="0"/>
        <v>20.056612682152871</v>
      </c>
      <c r="L9" s="227">
        <f>SUM('Digital Media Plan'!AF71:AF80)</f>
        <v>4010052.1870099031</v>
      </c>
      <c r="M9" s="245">
        <f t="shared" si="2"/>
        <v>8.0840436777710675E-2</v>
      </c>
      <c r="N9" s="25"/>
      <c r="O9" s="244">
        <v>8.1632653061224497E-2</v>
      </c>
      <c r="P9" s="241"/>
      <c r="Q9" s="63"/>
      <c r="R9" s="63"/>
      <c r="S9" s="63"/>
      <c r="T9" s="63"/>
      <c r="U9" s="63"/>
    </row>
    <row r="10" spans="1:21" ht="15.6">
      <c r="A10" s="76" t="s">
        <v>123</v>
      </c>
      <c r="B10" s="77">
        <f>'Digital Media Plan'!AL121</f>
        <v>16866080.589497823</v>
      </c>
      <c r="C10" s="63"/>
      <c r="D10" s="226" t="s">
        <v>76</v>
      </c>
      <c r="E10" s="278" t="s">
        <v>95</v>
      </c>
      <c r="F10" s="278" t="s">
        <v>93</v>
      </c>
      <c r="G10" s="227">
        <f>SUM('Digital Media Plan'!AL82:AL91)</f>
        <v>1052269.8677377235</v>
      </c>
      <c r="H10" s="227">
        <f>SUM('Digital Media Plan'!AJ82:AJ91)</f>
        <v>841017.79419017874</v>
      </c>
      <c r="I10" s="228">
        <f t="shared" si="1"/>
        <v>0.79924154437519346</v>
      </c>
      <c r="J10" s="227">
        <f>SUM('Digital Media Plan'!R82:R88)</f>
        <v>16198520.687956071</v>
      </c>
      <c r="K10" s="229">
        <f t="shared" si="0"/>
        <v>19.260615886913222</v>
      </c>
      <c r="L10" s="227">
        <f>SUM('Digital Media Plan'!AF82:AF91)</f>
        <v>3012356.3508757222</v>
      </c>
      <c r="M10" s="245">
        <f t="shared" si="2"/>
        <v>6.0727439888128988E-2</v>
      </c>
      <c r="N10" s="25"/>
      <c r="O10" s="244">
        <v>8.1632653061224497E-2</v>
      </c>
      <c r="P10" s="241"/>
      <c r="Q10" s="63"/>
      <c r="R10" s="63"/>
      <c r="S10" s="63"/>
      <c r="T10" s="63"/>
      <c r="U10" s="63"/>
    </row>
    <row r="11" spans="1:21" ht="15.6">
      <c r="A11" s="76" t="s">
        <v>106</v>
      </c>
      <c r="B11" s="78">
        <f>'Digital Media Plan'!AJ121</f>
        <v>13489253.234367242</v>
      </c>
      <c r="C11" s="63"/>
      <c r="D11" s="226" t="s">
        <v>124</v>
      </c>
      <c r="E11" s="278" t="s">
        <v>95</v>
      </c>
      <c r="F11" s="278" t="s">
        <v>93</v>
      </c>
      <c r="G11" s="227">
        <f>SUM('Digital Media Plan'!AL93:AL102)</f>
        <v>212222.08560648601</v>
      </c>
      <c r="H11" s="227">
        <f>SUM('Digital Media Plan'!AJ93:AJ102)</f>
        <v>169243.66848518883</v>
      </c>
      <c r="I11" s="228">
        <f t="shared" si="1"/>
        <v>0.79748376801371113</v>
      </c>
      <c r="J11" s="227">
        <f>SUM('Digital Media Plan'!R93:R99)</f>
        <v>3411480.5993767828</v>
      </c>
      <c r="K11" s="229">
        <f t="shared" si="0"/>
        <v>20.157212555785122</v>
      </c>
      <c r="L11" s="227">
        <f>SUM('Digital Media Plan'!AF93:AF102)</f>
        <v>580949.35506495868</v>
      </c>
      <c r="M11" s="245">
        <f t="shared" si="2"/>
        <v>1.1711618058566828E-2</v>
      </c>
      <c r="N11" s="25"/>
      <c r="O11" s="244">
        <v>6.1224489795918373E-2</v>
      </c>
      <c r="P11" s="241"/>
      <c r="Q11" s="63"/>
      <c r="R11" s="63"/>
      <c r="S11" s="63"/>
      <c r="T11" s="63"/>
      <c r="U11" s="63"/>
    </row>
    <row r="12" spans="1:21" ht="15.6">
      <c r="A12" s="79" t="s">
        <v>2</v>
      </c>
      <c r="B12" s="80">
        <f>B11/B10</f>
        <v>0.79978588758592406</v>
      </c>
      <c r="C12" s="63"/>
      <c r="D12" s="226" t="s">
        <v>125</v>
      </c>
      <c r="E12" s="278" t="s">
        <v>95</v>
      </c>
      <c r="F12" s="278" t="s">
        <v>121</v>
      </c>
      <c r="G12" s="227">
        <f>SUM('Digital Media Plan'!AL106:AL115)</f>
        <v>323583.08103014977</v>
      </c>
      <c r="H12" s="227">
        <f>SUM('Digital Media Plan'!AJ106:AJ115)</f>
        <v>257678.9448241198</v>
      </c>
      <c r="I12" s="228">
        <f t="shared" si="1"/>
        <v>0.79633009242566244</v>
      </c>
      <c r="J12" s="227">
        <f>SUM('Digital Media Plan'!R106:R112)</f>
        <v>5039532.0509034526</v>
      </c>
      <c r="K12" s="229">
        <f t="shared" si="0"/>
        <v>19.557407200433911</v>
      </c>
      <c r="L12" s="227">
        <f>SUM('Digital Media Plan'!AF106:AF115)</f>
        <v>1062454.8571797181</v>
      </c>
      <c r="M12" s="245">
        <f t="shared" si="2"/>
        <v>2.1418502978399399E-2</v>
      </c>
      <c r="N12" s="25"/>
      <c r="O12" s="244">
        <v>8.1632653061224497E-2</v>
      </c>
      <c r="P12" s="241"/>
      <c r="Q12" s="63"/>
      <c r="R12" s="63"/>
      <c r="S12" s="63"/>
      <c r="T12" s="63"/>
      <c r="U12" s="63"/>
    </row>
    <row r="13" spans="1:21" ht="15.6">
      <c r="A13" s="76" t="s">
        <v>126</v>
      </c>
      <c r="B13" s="81">
        <f>B9/B11</f>
        <v>25.199090715747147</v>
      </c>
      <c r="C13" s="63"/>
      <c r="D13" s="235" t="s">
        <v>127</v>
      </c>
      <c r="E13" s="236"/>
      <c r="F13" s="279" t="s">
        <v>128</v>
      </c>
      <c r="G13" s="237">
        <f>'Digital Media Plan'!AK118</f>
        <v>4709570</v>
      </c>
      <c r="H13" s="237">
        <f>'Digital Media Plan'!AI118</f>
        <v>2354785</v>
      </c>
      <c r="I13" s="238">
        <f>H13/G13</f>
        <v>0.5</v>
      </c>
      <c r="J13" s="239"/>
      <c r="K13" s="237">
        <f t="shared" si="0"/>
        <v>0</v>
      </c>
      <c r="L13" s="237"/>
      <c r="M13" s="237"/>
      <c r="N13" s="236"/>
      <c r="O13" s="63"/>
      <c r="P13" s="241"/>
      <c r="Q13" s="63"/>
      <c r="R13" s="63"/>
      <c r="S13" s="63"/>
      <c r="T13" s="63"/>
      <c r="U13" s="63"/>
    </row>
    <row r="14" spans="1:21" ht="15.6">
      <c r="A14" s="76" t="s">
        <v>129</v>
      </c>
      <c r="B14" s="77">
        <f>'Digital Media Plan'!T121</f>
        <v>661539.6679852102</v>
      </c>
      <c r="C14" s="63"/>
      <c r="O14" s="243"/>
      <c r="P14" s="63"/>
      <c r="Q14" s="63"/>
      <c r="R14" s="63"/>
      <c r="S14" s="63"/>
      <c r="T14" s="63"/>
      <c r="U14" s="63"/>
    </row>
    <row r="15" spans="1:21" ht="15.6">
      <c r="A15" s="76" t="s">
        <v>130</v>
      </c>
      <c r="B15" s="77">
        <f>'Digital Media Plan'!X121</f>
        <v>264615.86719408404</v>
      </c>
      <c r="C15" s="63"/>
      <c r="P15" s="63"/>
      <c r="Q15" s="63"/>
      <c r="R15" s="63"/>
      <c r="S15" s="63"/>
      <c r="T15" s="63"/>
      <c r="U15" s="63"/>
    </row>
    <row r="16" spans="1:21" ht="15.6">
      <c r="A16" s="76" t="s">
        <v>131</v>
      </c>
      <c r="B16" s="77">
        <f>'[1]Digital Media Plan'!Z249</f>
        <v>64.375380983910873</v>
      </c>
      <c r="C16" s="63"/>
      <c r="D16" s="63"/>
      <c r="E16" s="63"/>
      <c r="F16" s="63"/>
      <c r="G16" s="63"/>
      <c r="H16" s="63"/>
      <c r="I16" s="63"/>
      <c r="J16" s="63"/>
      <c r="K16" s="63"/>
      <c r="L16" s="63"/>
      <c r="M16" s="63"/>
    </row>
    <row r="17" spans="1:21" ht="15.6">
      <c r="A17" s="363" t="s">
        <v>4546</v>
      </c>
      <c r="B17" s="78">
        <f>SUM('Digital Media Plan'!R12,'Digital Media Plan'!R13,'Digital Media Plan'!R23,'Digital Media Plan'!R24,'Digital Media Plan'!R34,'Digital Media Plan'!R35,'Digital Media Plan'!R45,'Digital Media Plan'!R46,'Digital Media Plan'!R56,'Digital Media Plan'!R57,'Digital Media Plan'!R67,'Digital Media Plan'!R68,'Digital Media Plan'!R78,'Digital Media Plan'!R79,'Digital Media Plan'!R89,'Digital Media Plan'!R90,'Digital Media Plan'!R100,'Digital Media Plan'!R101,'Digital Media Plan'!R113,'Digital Media Plan'!R114)*1.6/1000</f>
        <v>36498.896000000001</v>
      </c>
      <c r="C17" s="63"/>
      <c r="D17" s="63"/>
      <c r="E17" s="63"/>
      <c r="F17" s="63"/>
      <c r="G17" s="63"/>
      <c r="H17" s="63"/>
      <c r="I17" s="63"/>
      <c r="J17" s="63"/>
      <c r="K17" s="63"/>
      <c r="L17" s="63"/>
      <c r="M17" s="63"/>
    </row>
    <row r="18" spans="1:21" ht="15.6">
      <c r="A18" s="82" t="s">
        <v>132</v>
      </c>
      <c r="B18" s="83">
        <f>'Digital Media Plan'!AF121+B17</f>
        <v>53124141.503542952</v>
      </c>
      <c r="C18" s="84"/>
      <c r="D18" s="63"/>
      <c r="E18" s="63"/>
      <c r="F18" s="63"/>
      <c r="G18" s="63"/>
      <c r="H18" s="63"/>
      <c r="I18" s="63"/>
      <c r="J18" s="63"/>
      <c r="K18" s="63"/>
      <c r="L18" s="63"/>
      <c r="M18" s="63"/>
    </row>
    <row r="19" spans="1:21" ht="15.6">
      <c r="A19" s="364" t="s">
        <v>4547</v>
      </c>
      <c r="B19" s="85">
        <v>48196172.203352854</v>
      </c>
      <c r="C19" s="84"/>
      <c r="D19" s="63"/>
      <c r="E19" s="63"/>
      <c r="F19" s="63"/>
      <c r="G19" s="63"/>
      <c r="H19" s="63"/>
      <c r="I19" s="63"/>
      <c r="J19" s="63"/>
      <c r="K19" s="63"/>
      <c r="L19" s="63"/>
      <c r="M19" s="63"/>
    </row>
    <row r="20" spans="1:21" ht="15.75" customHeight="1">
      <c r="A20" s="63"/>
      <c r="B20" s="86"/>
      <c r="C20" s="63"/>
      <c r="D20" s="63"/>
      <c r="E20" s="63"/>
      <c r="F20" s="63"/>
      <c r="G20" s="63"/>
      <c r="H20" s="63"/>
      <c r="I20" s="63"/>
      <c r="J20" s="63"/>
      <c r="K20" s="63"/>
      <c r="L20" s="63"/>
      <c r="M20" s="63"/>
    </row>
    <row r="21" spans="1:21" ht="15.75" customHeight="1">
      <c r="A21" s="63"/>
      <c r="B21" s="63"/>
      <c r="C21" s="63"/>
      <c r="D21" s="63"/>
      <c r="E21" s="63"/>
      <c r="F21" s="63"/>
      <c r="G21" s="63"/>
      <c r="H21" s="63"/>
      <c r="I21" s="63"/>
      <c r="J21" s="63"/>
      <c r="K21" s="63"/>
      <c r="L21" s="63"/>
      <c r="M21" s="63"/>
    </row>
    <row r="22" spans="1:21" ht="15.75" customHeight="1">
      <c r="A22" s="63"/>
      <c r="B22" s="63"/>
      <c r="C22" s="63"/>
      <c r="D22" s="63"/>
      <c r="E22" s="63"/>
      <c r="F22" s="63"/>
      <c r="G22" s="63"/>
      <c r="H22" s="63"/>
      <c r="I22" s="63"/>
      <c r="J22" s="63"/>
      <c r="K22" s="63"/>
      <c r="L22" s="63"/>
      <c r="M22" s="63"/>
    </row>
    <row r="23" spans="1:21" ht="15.75" customHeight="1">
      <c r="C23" s="63"/>
      <c r="D23" s="63"/>
      <c r="E23" s="63"/>
      <c r="F23" s="63"/>
      <c r="G23" s="63"/>
      <c r="H23" s="63"/>
      <c r="I23" s="63"/>
      <c r="J23" s="63"/>
      <c r="K23" s="63"/>
      <c r="L23" s="63"/>
      <c r="M23" s="63"/>
    </row>
    <row r="24" spans="1:21" ht="15.75" customHeight="1">
      <c r="A24" s="87">
        <f>A23*10000000</f>
        <v>0</v>
      </c>
      <c r="D24" s="63"/>
      <c r="E24" s="63"/>
      <c r="F24" s="63"/>
      <c r="G24" s="63"/>
      <c r="H24" s="63"/>
      <c r="I24" s="63"/>
      <c r="J24" s="63"/>
      <c r="K24" s="63"/>
      <c r="L24" s="63"/>
      <c r="M24" s="63"/>
    </row>
    <row r="25" spans="1:21" ht="15.75" customHeight="1">
      <c r="A25" s="88"/>
      <c r="D25" s="63"/>
      <c r="E25" s="63"/>
      <c r="F25" s="63"/>
      <c r="G25" s="63"/>
      <c r="H25" s="63"/>
      <c r="I25" s="63"/>
      <c r="J25" s="63"/>
      <c r="K25" s="63"/>
      <c r="L25" s="63"/>
      <c r="M25" s="63"/>
    </row>
    <row r="26" spans="1:21" ht="15.75" customHeight="1">
      <c r="D26" s="63"/>
      <c r="E26" s="63"/>
      <c r="F26" s="63"/>
      <c r="G26" s="63"/>
      <c r="H26" s="63"/>
      <c r="I26" s="63"/>
      <c r="J26" s="63"/>
      <c r="K26" s="63"/>
      <c r="L26" s="63"/>
      <c r="M26" s="63"/>
    </row>
    <row r="27" spans="1:21" ht="15.75" customHeight="1">
      <c r="D27" s="63"/>
      <c r="E27" s="63"/>
      <c r="F27" s="63"/>
      <c r="G27" s="63"/>
      <c r="H27" s="63"/>
      <c r="I27" s="63"/>
      <c r="J27" s="63"/>
      <c r="K27" s="63"/>
      <c r="L27" s="63"/>
      <c r="M27" s="63"/>
    </row>
    <row r="28" spans="1:21" ht="15.75" customHeight="1">
      <c r="D28" s="63"/>
      <c r="E28" s="63"/>
      <c r="F28" s="63"/>
      <c r="G28" s="63"/>
      <c r="H28" s="63"/>
      <c r="I28" s="63"/>
      <c r="J28" s="63"/>
      <c r="K28" s="63"/>
      <c r="L28" s="63"/>
      <c r="M28" s="63"/>
    </row>
    <row r="29" spans="1:21" ht="15.75" customHeight="1">
      <c r="D29" s="63"/>
      <c r="E29" s="63"/>
      <c r="F29" s="63"/>
      <c r="G29" s="63"/>
      <c r="H29" s="63"/>
      <c r="I29" s="63"/>
      <c r="J29" s="63"/>
      <c r="K29" s="63"/>
      <c r="L29" s="63"/>
      <c r="M29" s="63"/>
    </row>
    <row r="30" spans="1:21" ht="15.75" customHeight="1">
      <c r="D30" s="63"/>
      <c r="E30" s="63"/>
      <c r="F30" s="63"/>
      <c r="G30" s="63"/>
      <c r="H30" s="63"/>
      <c r="I30" s="63"/>
      <c r="J30" s="63"/>
      <c r="K30" s="63"/>
      <c r="L30" s="63"/>
      <c r="M30" s="63"/>
    </row>
    <row r="31" spans="1:21" ht="15.75" customHeight="1">
      <c r="D31" s="63"/>
      <c r="E31" s="63"/>
      <c r="F31" s="63"/>
      <c r="G31" s="63"/>
      <c r="H31" s="63"/>
      <c r="I31" s="63"/>
      <c r="J31" s="63"/>
      <c r="K31" s="63"/>
      <c r="L31" s="63"/>
      <c r="M31" s="63"/>
      <c r="N31" s="63"/>
      <c r="O31" s="63"/>
      <c r="P31" s="63"/>
      <c r="Q31" s="63"/>
      <c r="R31" s="63"/>
      <c r="S31" s="63"/>
      <c r="T31" s="63"/>
      <c r="U31" s="63"/>
    </row>
    <row r="32" spans="1:21" ht="15.75" customHeight="1">
      <c r="D32" s="63"/>
      <c r="E32" s="63"/>
      <c r="F32" s="63"/>
      <c r="G32" s="63"/>
      <c r="H32" s="63"/>
      <c r="I32" s="63"/>
      <c r="J32" s="63"/>
      <c r="K32" s="63"/>
      <c r="L32" s="63"/>
      <c r="M32" s="63"/>
      <c r="N32" s="63"/>
      <c r="O32" s="63"/>
      <c r="P32" s="63"/>
      <c r="Q32" s="63"/>
      <c r="R32" s="63"/>
      <c r="S32" s="63"/>
      <c r="T32" s="63"/>
      <c r="U32" s="63"/>
    </row>
    <row r="33" spans="1:21" ht="15.75" customHeight="1">
      <c r="D33" s="63"/>
      <c r="E33" s="63"/>
      <c r="F33" s="63"/>
      <c r="G33" s="63"/>
      <c r="H33" s="63"/>
      <c r="I33" s="63"/>
      <c r="J33" s="63"/>
      <c r="K33" s="63"/>
      <c r="L33" s="63"/>
      <c r="M33" s="63"/>
      <c r="N33" s="63"/>
      <c r="O33" s="63"/>
      <c r="P33" s="63"/>
      <c r="Q33" s="63"/>
      <c r="R33" s="63"/>
      <c r="S33" s="63"/>
      <c r="T33" s="63"/>
      <c r="U33" s="63"/>
    </row>
    <row r="34" spans="1:21" ht="15.75" customHeight="1">
      <c r="D34" s="63"/>
      <c r="E34" s="63"/>
      <c r="F34" s="63"/>
      <c r="G34" s="63"/>
      <c r="H34" s="63"/>
      <c r="I34" s="63"/>
      <c r="J34" s="63"/>
      <c r="K34" s="63"/>
      <c r="L34" s="63"/>
      <c r="M34" s="63"/>
      <c r="N34" s="63"/>
      <c r="O34" s="63"/>
      <c r="P34" s="63"/>
      <c r="Q34" s="63"/>
      <c r="R34" s="63"/>
      <c r="S34" s="63"/>
      <c r="T34" s="63"/>
      <c r="U34" s="63"/>
    </row>
    <row r="35" spans="1:21" ht="15.75" customHeight="1">
      <c r="D35" s="63"/>
      <c r="E35" s="63"/>
      <c r="F35" s="63"/>
      <c r="G35" s="63"/>
      <c r="H35" s="63"/>
      <c r="I35" s="63"/>
      <c r="J35" s="63"/>
      <c r="K35" s="63"/>
      <c r="L35" s="63"/>
      <c r="M35" s="63"/>
      <c r="N35" s="63"/>
      <c r="O35" s="63"/>
      <c r="P35" s="63"/>
      <c r="Q35" s="63"/>
      <c r="R35" s="63"/>
      <c r="S35" s="63"/>
      <c r="T35" s="63"/>
      <c r="U35" s="63"/>
    </row>
    <row r="36" spans="1:21" ht="15.75" customHeight="1">
      <c r="D36" s="63"/>
      <c r="E36" s="63"/>
      <c r="F36" s="63"/>
      <c r="G36" s="63"/>
      <c r="H36" s="63"/>
      <c r="I36" s="63"/>
      <c r="J36" s="63"/>
      <c r="K36" s="63"/>
      <c r="L36" s="63"/>
      <c r="M36" s="63"/>
      <c r="N36" s="63"/>
      <c r="O36" s="63"/>
      <c r="P36" s="63"/>
      <c r="Q36" s="63"/>
      <c r="R36" s="63"/>
      <c r="S36" s="63"/>
      <c r="T36" s="63"/>
      <c r="U36" s="63"/>
    </row>
    <row r="37" spans="1:21" ht="15.75" customHeight="1">
      <c r="D37" s="63"/>
      <c r="E37" s="63"/>
      <c r="F37" s="63"/>
      <c r="G37" s="63"/>
      <c r="H37" s="63"/>
      <c r="I37" s="63"/>
      <c r="J37" s="63"/>
      <c r="K37" s="63"/>
      <c r="L37" s="63"/>
      <c r="M37" s="63"/>
      <c r="N37" s="63"/>
      <c r="O37" s="63"/>
      <c r="P37" s="63"/>
      <c r="Q37" s="63"/>
      <c r="R37" s="63"/>
      <c r="S37" s="63"/>
      <c r="T37" s="63"/>
      <c r="U37" s="63"/>
    </row>
    <row r="38" spans="1:21" ht="15.75" customHeight="1">
      <c r="A38" s="63"/>
      <c r="B38" s="63"/>
      <c r="D38" s="63"/>
      <c r="E38" s="63"/>
      <c r="F38" s="63"/>
      <c r="G38" s="63"/>
      <c r="H38" s="63"/>
      <c r="I38" s="63"/>
      <c r="J38" s="63"/>
      <c r="K38" s="63"/>
      <c r="L38" s="63"/>
      <c r="M38" s="63"/>
      <c r="N38" s="63"/>
      <c r="O38" s="63"/>
      <c r="P38" s="63"/>
      <c r="Q38" s="63"/>
      <c r="R38" s="63"/>
      <c r="S38" s="63"/>
      <c r="T38" s="63"/>
      <c r="U38" s="63"/>
    </row>
    <row r="39" spans="1:21" ht="15.75" customHeight="1">
      <c r="A39" s="63"/>
      <c r="B39" s="63"/>
      <c r="C39" s="63"/>
      <c r="D39" s="63"/>
      <c r="E39" s="63"/>
      <c r="F39" s="63"/>
      <c r="G39" s="63"/>
      <c r="H39" s="63"/>
      <c r="I39" s="63"/>
      <c r="J39" s="63"/>
      <c r="K39" s="63"/>
      <c r="L39" s="63"/>
      <c r="M39" s="63"/>
      <c r="N39" s="63"/>
      <c r="O39" s="63"/>
      <c r="P39" s="63"/>
      <c r="Q39" s="63"/>
      <c r="R39" s="63"/>
      <c r="S39" s="63"/>
      <c r="T39" s="63"/>
      <c r="U39" s="63"/>
    </row>
    <row r="40" spans="1:21" ht="15.75" customHeight="1">
      <c r="A40" s="63"/>
      <c r="B40" s="63"/>
      <c r="C40" s="63"/>
      <c r="D40" s="63"/>
      <c r="E40" s="63"/>
      <c r="F40" s="63"/>
      <c r="G40" s="63"/>
      <c r="H40" s="63"/>
      <c r="I40" s="63"/>
      <c r="J40" s="63"/>
      <c r="K40" s="63"/>
      <c r="L40" s="63"/>
      <c r="M40" s="63"/>
      <c r="N40" s="63"/>
      <c r="O40" s="63"/>
      <c r="P40" s="63"/>
      <c r="Q40" s="63"/>
      <c r="R40" s="63"/>
      <c r="S40" s="63"/>
      <c r="T40" s="63"/>
      <c r="U40" s="63"/>
    </row>
    <row r="41" spans="1:21" ht="15.75" customHeight="1">
      <c r="A41" s="63"/>
      <c r="B41" s="63"/>
      <c r="C41" s="63"/>
      <c r="D41" s="63"/>
      <c r="E41" s="63"/>
      <c r="F41" s="63"/>
      <c r="G41" s="63"/>
      <c r="H41" s="63"/>
      <c r="I41" s="63"/>
      <c r="J41" s="63"/>
      <c r="K41" s="63"/>
      <c r="L41" s="63"/>
      <c r="M41" s="63"/>
      <c r="N41" s="63"/>
      <c r="O41" s="63"/>
      <c r="P41" s="63"/>
      <c r="Q41" s="63"/>
      <c r="R41" s="63"/>
      <c r="S41" s="63"/>
      <c r="T41" s="63"/>
      <c r="U41" s="63"/>
    </row>
    <row r="42" spans="1:21" ht="15.75" customHeight="1">
      <c r="A42" s="63"/>
      <c r="B42" s="63"/>
      <c r="C42" s="63"/>
      <c r="D42" s="63"/>
      <c r="E42" s="63"/>
      <c r="F42" s="63"/>
      <c r="G42" s="63"/>
      <c r="H42" s="63"/>
      <c r="I42" s="63"/>
      <c r="J42" s="63"/>
      <c r="K42" s="63"/>
      <c r="L42" s="63"/>
      <c r="M42" s="63"/>
      <c r="N42" s="63"/>
      <c r="O42" s="63"/>
      <c r="P42" s="63"/>
      <c r="Q42" s="63"/>
      <c r="R42" s="63"/>
      <c r="S42" s="63"/>
      <c r="T42" s="63"/>
      <c r="U42" s="63"/>
    </row>
    <row r="43" spans="1:21" ht="15.75" customHeight="1">
      <c r="A43" s="63"/>
      <c r="B43" s="63"/>
      <c r="C43" s="63"/>
      <c r="D43" s="63"/>
      <c r="E43" s="63"/>
      <c r="F43" s="63"/>
      <c r="G43" s="63"/>
      <c r="H43" s="63"/>
      <c r="I43" s="63"/>
      <c r="J43" s="63"/>
      <c r="K43" s="63"/>
      <c r="L43" s="63"/>
      <c r="M43" s="63"/>
      <c r="N43" s="63"/>
      <c r="O43" s="63"/>
      <c r="P43" s="63"/>
      <c r="Q43" s="63"/>
      <c r="R43" s="63"/>
      <c r="S43" s="63"/>
      <c r="T43" s="63"/>
      <c r="U43" s="63"/>
    </row>
    <row r="44" spans="1:21" ht="15.75" customHeight="1">
      <c r="A44" s="63"/>
      <c r="B44" s="63"/>
      <c r="C44" s="63"/>
      <c r="D44" s="63"/>
      <c r="E44" s="63"/>
      <c r="F44" s="63"/>
      <c r="G44" s="63"/>
      <c r="H44" s="63"/>
      <c r="I44" s="63"/>
      <c r="J44" s="63"/>
      <c r="K44" s="63"/>
      <c r="L44" s="63"/>
      <c r="M44" s="63"/>
      <c r="N44" s="63"/>
      <c r="O44" s="63"/>
      <c r="P44" s="63"/>
      <c r="Q44" s="63"/>
      <c r="R44" s="63"/>
      <c r="S44" s="63"/>
      <c r="T44" s="63"/>
      <c r="U44" s="63"/>
    </row>
    <row r="45" spans="1:21" ht="15.75" customHeight="1">
      <c r="A45" s="63"/>
      <c r="B45" s="63"/>
      <c r="C45" s="63"/>
      <c r="D45" s="63"/>
      <c r="E45" s="63"/>
      <c r="F45" s="63"/>
      <c r="G45" s="63"/>
      <c r="H45" s="63"/>
      <c r="I45" s="63"/>
      <c r="J45" s="63"/>
      <c r="K45" s="63"/>
      <c r="L45" s="63"/>
      <c r="M45" s="63"/>
      <c r="N45" s="63"/>
      <c r="O45" s="63"/>
      <c r="P45" s="63"/>
      <c r="Q45" s="63"/>
      <c r="R45" s="63"/>
      <c r="S45" s="63"/>
      <c r="T45" s="63"/>
      <c r="U45" s="63"/>
    </row>
    <row r="46" spans="1:21" ht="15.75" customHeight="1">
      <c r="A46" s="63"/>
      <c r="B46" s="63"/>
      <c r="C46" s="63"/>
      <c r="D46" s="63"/>
      <c r="E46" s="63"/>
      <c r="F46" s="63"/>
      <c r="G46" s="63"/>
      <c r="H46" s="63"/>
      <c r="I46" s="63"/>
      <c r="J46" s="63"/>
      <c r="K46" s="63"/>
      <c r="L46" s="63"/>
      <c r="M46" s="63"/>
      <c r="N46" s="63"/>
      <c r="O46" s="63"/>
      <c r="P46" s="63"/>
      <c r="Q46" s="63"/>
      <c r="R46" s="63"/>
      <c r="S46" s="63"/>
      <c r="T46" s="63"/>
      <c r="U46" s="63"/>
    </row>
    <row r="47" spans="1:21" ht="15.75" customHeight="1">
      <c r="A47" s="63"/>
      <c r="B47" s="63"/>
      <c r="C47" s="63"/>
      <c r="D47" s="63"/>
      <c r="E47" s="63"/>
      <c r="F47" s="63"/>
      <c r="G47" s="63"/>
      <c r="H47" s="63"/>
      <c r="I47" s="63"/>
      <c r="J47" s="63"/>
      <c r="K47" s="63"/>
      <c r="L47" s="63"/>
      <c r="M47" s="63"/>
      <c r="N47" s="63"/>
      <c r="O47" s="63"/>
      <c r="P47" s="63"/>
      <c r="Q47" s="63"/>
      <c r="R47" s="63"/>
      <c r="S47" s="63"/>
      <c r="T47" s="63"/>
      <c r="U47" s="63"/>
    </row>
    <row r="48" spans="1:21" ht="15.75" customHeight="1">
      <c r="A48" s="63"/>
      <c r="B48" s="63"/>
      <c r="C48" s="63"/>
      <c r="D48" s="63"/>
      <c r="E48" s="63"/>
      <c r="F48" s="63"/>
      <c r="G48" s="63"/>
      <c r="H48" s="63"/>
      <c r="I48" s="63"/>
      <c r="J48" s="63"/>
      <c r="K48" s="63"/>
      <c r="L48" s="63"/>
      <c r="M48" s="63"/>
      <c r="N48" s="63"/>
      <c r="O48" s="63"/>
      <c r="P48" s="63"/>
      <c r="Q48" s="63"/>
      <c r="R48" s="63"/>
      <c r="S48" s="63"/>
      <c r="T48" s="63"/>
      <c r="U48" s="63"/>
    </row>
    <row r="49" spans="1:21" ht="15.75" customHeight="1">
      <c r="A49" s="63"/>
      <c r="B49" s="63"/>
      <c r="C49" s="63"/>
      <c r="D49" s="63"/>
      <c r="E49" s="63"/>
      <c r="F49" s="63"/>
      <c r="G49" s="63"/>
      <c r="H49" s="63"/>
      <c r="I49" s="63"/>
      <c r="J49" s="63"/>
      <c r="K49" s="63"/>
      <c r="L49" s="63"/>
      <c r="M49" s="63"/>
      <c r="N49" s="63"/>
      <c r="O49" s="63"/>
      <c r="P49" s="63"/>
      <c r="Q49" s="63"/>
      <c r="R49" s="63"/>
      <c r="S49" s="63"/>
      <c r="T49" s="63"/>
      <c r="U49" s="63"/>
    </row>
    <row r="50" spans="1:21" ht="15.75" customHeight="1">
      <c r="A50" s="63"/>
      <c r="B50" s="63"/>
      <c r="C50" s="63"/>
      <c r="D50" s="63"/>
      <c r="E50" s="63"/>
      <c r="F50" s="63"/>
      <c r="G50" s="63"/>
      <c r="H50" s="63"/>
      <c r="I50" s="63"/>
      <c r="J50" s="63"/>
      <c r="K50" s="63"/>
      <c r="L50" s="63"/>
      <c r="M50" s="63"/>
      <c r="N50" s="63"/>
      <c r="O50" s="63"/>
      <c r="P50" s="63"/>
      <c r="Q50" s="63"/>
      <c r="R50" s="63"/>
      <c r="S50" s="63"/>
      <c r="T50" s="63"/>
      <c r="U50" s="63"/>
    </row>
    <row r="51" spans="1:21" ht="15.75" customHeight="1">
      <c r="A51" s="63"/>
      <c r="B51" s="63"/>
      <c r="C51" s="63"/>
      <c r="D51" s="63"/>
      <c r="E51" s="63"/>
      <c r="F51" s="63"/>
      <c r="G51" s="63"/>
      <c r="H51" s="63"/>
      <c r="I51" s="63"/>
      <c r="J51" s="63"/>
      <c r="K51" s="63"/>
      <c r="L51" s="63"/>
      <c r="M51" s="63"/>
      <c r="N51" s="63"/>
      <c r="O51" s="63"/>
      <c r="P51" s="63"/>
      <c r="Q51" s="63"/>
      <c r="R51" s="63"/>
      <c r="S51" s="63"/>
      <c r="T51" s="63"/>
      <c r="U51" s="63"/>
    </row>
    <row r="52" spans="1:21" ht="15.75" customHeight="1">
      <c r="A52" s="63"/>
      <c r="B52" s="63"/>
      <c r="C52" s="63"/>
      <c r="D52" s="63"/>
      <c r="E52" s="63"/>
      <c r="F52" s="63"/>
      <c r="G52" s="63"/>
      <c r="H52" s="63"/>
      <c r="I52" s="63"/>
      <c r="J52" s="63"/>
      <c r="K52" s="63"/>
      <c r="L52" s="63"/>
      <c r="M52" s="63"/>
      <c r="N52" s="63"/>
      <c r="O52" s="63"/>
      <c r="P52" s="63"/>
      <c r="Q52" s="63"/>
      <c r="R52" s="63"/>
      <c r="S52" s="63"/>
      <c r="T52" s="63"/>
      <c r="U52" s="63"/>
    </row>
    <row r="53" spans="1:21" ht="15.75" customHeight="1">
      <c r="A53" s="63"/>
      <c r="B53" s="63"/>
      <c r="C53" s="63"/>
      <c r="D53" s="63"/>
      <c r="E53" s="63"/>
      <c r="F53" s="63"/>
      <c r="G53" s="63"/>
      <c r="H53" s="63"/>
      <c r="I53" s="63"/>
      <c r="J53" s="63"/>
      <c r="K53" s="63"/>
      <c r="L53" s="63"/>
      <c r="M53" s="63"/>
      <c r="N53" s="63"/>
      <c r="O53" s="63"/>
      <c r="P53" s="63"/>
      <c r="Q53" s="63"/>
      <c r="R53" s="63"/>
      <c r="S53" s="63"/>
      <c r="T53" s="63"/>
      <c r="U53" s="63"/>
    </row>
    <row r="54" spans="1:21" ht="15.75" customHeight="1">
      <c r="A54" s="63"/>
      <c r="B54" s="63"/>
      <c r="C54" s="63"/>
      <c r="D54" s="63"/>
      <c r="E54" s="63"/>
      <c r="F54" s="63"/>
      <c r="G54" s="63"/>
      <c r="H54" s="63"/>
      <c r="I54" s="63"/>
      <c r="J54" s="63"/>
      <c r="K54" s="63"/>
      <c r="L54" s="63"/>
      <c r="M54" s="63"/>
      <c r="N54" s="63"/>
      <c r="O54" s="63"/>
      <c r="P54" s="63"/>
      <c r="Q54" s="63"/>
      <c r="R54" s="63"/>
      <c r="S54" s="63"/>
      <c r="T54" s="63"/>
      <c r="U54" s="63"/>
    </row>
    <row r="55" spans="1:21" ht="15.75" customHeight="1">
      <c r="A55" s="63"/>
      <c r="B55" s="63"/>
      <c r="C55" s="63"/>
      <c r="D55" s="63"/>
      <c r="E55" s="63"/>
      <c r="F55" s="63"/>
      <c r="G55" s="63"/>
      <c r="H55" s="63"/>
      <c r="I55" s="63"/>
      <c r="J55" s="63"/>
      <c r="K55" s="63"/>
      <c r="L55" s="63"/>
      <c r="M55" s="63"/>
      <c r="N55" s="63"/>
      <c r="O55" s="63"/>
      <c r="P55" s="63"/>
      <c r="Q55" s="63"/>
      <c r="R55" s="63"/>
      <c r="S55" s="63"/>
      <c r="T55" s="63"/>
      <c r="U55" s="63"/>
    </row>
    <row r="56" spans="1:21" ht="15.75" customHeight="1">
      <c r="A56" s="63"/>
      <c r="B56" s="63"/>
      <c r="C56" s="63"/>
      <c r="D56" s="63"/>
      <c r="E56" s="63"/>
      <c r="F56" s="63"/>
      <c r="G56" s="63"/>
      <c r="H56" s="63"/>
      <c r="I56" s="63"/>
      <c r="J56" s="63"/>
      <c r="K56" s="63"/>
      <c r="L56" s="63"/>
      <c r="M56" s="63"/>
      <c r="N56" s="63"/>
      <c r="O56" s="63"/>
      <c r="P56" s="63"/>
      <c r="Q56" s="63"/>
      <c r="R56" s="63"/>
      <c r="S56" s="63"/>
      <c r="T56" s="63"/>
      <c r="U56" s="63"/>
    </row>
    <row r="57" spans="1:21" ht="15.75" customHeight="1">
      <c r="A57" s="63"/>
      <c r="B57" s="63"/>
      <c r="C57" s="63"/>
      <c r="D57" s="63"/>
      <c r="E57" s="63"/>
      <c r="F57" s="63"/>
      <c r="G57" s="63"/>
      <c r="H57" s="63"/>
      <c r="I57" s="63"/>
      <c r="J57" s="63"/>
      <c r="K57" s="63"/>
      <c r="L57" s="63"/>
      <c r="M57" s="63"/>
      <c r="N57" s="63"/>
      <c r="O57" s="63"/>
      <c r="P57" s="63"/>
      <c r="Q57" s="63"/>
      <c r="R57" s="63"/>
      <c r="S57" s="63"/>
      <c r="T57" s="63"/>
      <c r="U57" s="63"/>
    </row>
    <row r="58" spans="1:21" ht="15.75" customHeight="1">
      <c r="A58" s="63"/>
      <c r="B58" s="63"/>
      <c r="C58" s="63"/>
      <c r="D58" s="63"/>
      <c r="E58" s="63"/>
      <c r="F58" s="63"/>
      <c r="G58" s="63"/>
      <c r="H58" s="63"/>
      <c r="I58" s="63"/>
      <c r="J58" s="63"/>
      <c r="K58" s="63"/>
      <c r="L58" s="63"/>
      <c r="M58" s="63"/>
      <c r="N58" s="63"/>
      <c r="O58" s="63"/>
      <c r="P58" s="63"/>
      <c r="Q58" s="63"/>
      <c r="R58" s="63"/>
      <c r="S58" s="63"/>
      <c r="T58" s="63"/>
      <c r="U58" s="63"/>
    </row>
    <row r="59" spans="1:21" ht="15.75" customHeight="1">
      <c r="A59" s="63"/>
      <c r="B59" s="63"/>
      <c r="C59" s="63"/>
      <c r="D59" s="63"/>
      <c r="E59" s="63"/>
      <c r="F59" s="63"/>
      <c r="G59" s="63"/>
      <c r="H59" s="63"/>
      <c r="I59" s="63"/>
      <c r="J59" s="63"/>
      <c r="K59" s="63"/>
      <c r="L59" s="63"/>
      <c r="M59" s="63"/>
      <c r="N59" s="63"/>
      <c r="O59" s="63"/>
      <c r="P59" s="63"/>
      <c r="Q59" s="63"/>
      <c r="R59" s="63"/>
      <c r="S59" s="63"/>
      <c r="T59" s="63"/>
      <c r="U59" s="63"/>
    </row>
    <row r="60" spans="1:21" ht="15.75" customHeight="1">
      <c r="A60" s="63"/>
      <c r="B60" s="63"/>
      <c r="C60" s="63"/>
      <c r="D60" s="63"/>
      <c r="E60" s="63"/>
      <c r="F60" s="63"/>
      <c r="G60" s="63"/>
      <c r="H60" s="63"/>
      <c r="I60" s="63"/>
      <c r="J60" s="63"/>
      <c r="K60" s="63"/>
      <c r="L60" s="63"/>
      <c r="M60" s="63"/>
      <c r="N60" s="63"/>
      <c r="O60" s="63"/>
      <c r="P60" s="63"/>
      <c r="Q60" s="63"/>
      <c r="R60" s="63"/>
      <c r="S60" s="63"/>
      <c r="T60" s="63"/>
      <c r="U60" s="63"/>
    </row>
    <row r="61" spans="1:21" ht="15.75" customHeight="1">
      <c r="A61" s="63"/>
      <c r="B61" s="63"/>
      <c r="C61" s="63"/>
      <c r="D61" s="63"/>
      <c r="E61" s="63"/>
      <c r="F61" s="63"/>
      <c r="G61" s="63"/>
      <c r="H61" s="63"/>
      <c r="I61" s="63"/>
      <c r="J61" s="63"/>
      <c r="K61" s="63"/>
      <c r="L61" s="63"/>
      <c r="M61" s="63"/>
      <c r="N61" s="63"/>
      <c r="O61" s="63"/>
      <c r="P61" s="63"/>
      <c r="Q61" s="63"/>
      <c r="R61" s="63"/>
      <c r="S61" s="63"/>
      <c r="T61" s="63"/>
      <c r="U61" s="63"/>
    </row>
    <row r="62" spans="1:21" ht="15.75" customHeight="1">
      <c r="A62" s="63"/>
      <c r="B62" s="63"/>
      <c r="C62" s="63"/>
      <c r="D62" s="63"/>
      <c r="E62" s="63"/>
      <c r="F62" s="63"/>
      <c r="G62" s="63"/>
      <c r="H62" s="63"/>
      <c r="I62" s="63"/>
      <c r="J62" s="63"/>
      <c r="K62" s="63"/>
      <c r="L62" s="63"/>
      <c r="M62" s="63"/>
      <c r="N62" s="63"/>
      <c r="O62" s="63"/>
      <c r="P62" s="63"/>
      <c r="Q62" s="63"/>
      <c r="R62" s="63"/>
      <c r="S62" s="63"/>
      <c r="T62" s="63"/>
      <c r="U62" s="63"/>
    </row>
    <row r="63" spans="1:21" ht="15.75" customHeight="1">
      <c r="A63" s="63"/>
      <c r="B63" s="63"/>
      <c r="C63" s="63"/>
      <c r="D63" s="63"/>
      <c r="E63" s="63"/>
      <c r="F63" s="63"/>
      <c r="G63" s="63"/>
      <c r="H63" s="63"/>
      <c r="I63" s="63"/>
      <c r="J63" s="63"/>
      <c r="K63" s="63"/>
      <c r="L63" s="63"/>
      <c r="M63" s="63"/>
      <c r="N63" s="63"/>
      <c r="O63" s="63"/>
      <c r="P63" s="63"/>
      <c r="Q63" s="63"/>
      <c r="R63" s="63"/>
      <c r="S63" s="63"/>
      <c r="T63" s="63"/>
      <c r="U63" s="63"/>
    </row>
    <row r="64" spans="1:21" ht="15.75" customHeight="1">
      <c r="A64" s="63"/>
      <c r="B64" s="63"/>
      <c r="C64" s="63"/>
      <c r="D64" s="63"/>
      <c r="E64" s="63"/>
      <c r="F64" s="63"/>
      <c r="G64" s="63"/>
      <c r="H64" s="63"/>
      <c r="I64" s="63"/>
      <c r="J64" s="63"/>
      <c r="K64" s="63"/>
      <c r="L64" s="63"/>
      <c r="M64" s="63"/>
      <c r="N64" s="63"/>
      <c r="O64" s="63"/>
      <c r="P64" s="63"/>
      <c r="Q64" s="63"/>
      <c r="R64" s="63"/>
      <c r="S64" s="63"/>
      <c r="T64" s="63"/>
      <c r="U64" s="63"/>
    </row>
    <row r="65" spans="1:21" ht="15.75" customHeight="1">
      <c r="A65" s="63"/>
      <c r="B65" s="63"/>
      <c r="C65" s="63"/>
      <c r="D65" s="63"/>
      <c r="E65" s="63"/>
      <c r="F65" s="63"/>
      <c r="G65" s="63"/>
      <c r="H65" s="63"/>
      <c r="I65" s="63"/>
      <c r="J65" s="63"/>
      <c r="K65" s="63"/>
      <c r="L65" s="63"/>
      <c r="M65" s="63"/>
      <c r="N65" s="63"/>
      <c r="O65" s="63"/>
      <c r="P65" s="63"/>
      <c r="Q65" s="63"/>
      <c r="R65" s="63"/>
      <c r="S65" s="63"/>
      <c r="T65" s="63"/>
      <c r="U65" s="63"/>
    </row>
    <row r="66" spans="1:21" ht="15.75" customHeight="1">
      <c r="A66" s="63"/>
      <c r="B66" s="63"/>
      <c r="C66" s="63"/>
      <c r="D66" s="63"/>
      <c r="E66" s="63"/>
      <c r="F66" s="63"/>
      <c r="G66" s="63"/>
      <c r="H66" s="63"/>
      <c r="I66" s="63"/>
      <c r="J66" s="63"/>
      <c r="K66" s="63"/>
      <c r="L66" s="63"/>
      <c r="M66" s="63"/>
      <c r="N66" s="63"/>
      <c r="O66" s="63"/>
      <c r="P66" s="63"/>
      <c r="Q66" s="63"/>
      <c r="R66" s="63"/>
      <c r="S66" s="63"/>
      <c r="T66" s="63"/>
      <c r="U66" s="63"/>
    </row>
    <row r="67" spans="1:21" ht="15.75" customHeight="1">
      <c r="A67" s="63"/>
      <c r="B67" s="63"/>
      <c r="C67" s="63"/>
      <c r="D67" s="63"/>
      <c r="E67" s="63"/>
      <c r="F67" s="63"/>
      <c r="G67" s="63"/>
      <c r="H67" s="63"/>
      <c r="I67" s="63"/>
      <c r="J67" s="63"/>
      <c r="K67" s="63"/>
      <c r="L67" s="63"/>
      <c r="M67" s="63"/>
      <c r="N67" s="63"/>
      <c r="O67" s="63"/>
      <c r="P67" s="63"/>
      <c r="Q67" s="63"/>
      <c r="R67" s="63"/>
      <c r="S67" s="63"/>
      <c r="T67" s="63"/>
      <c r="U67" s="63"/>
    </row>
    <row r="68" spans="1:21" ht="15.75" customHeight="1">
      <c r="A68" s="63"/>
      <c r="B68" s="63"/>
      <c r="C68" s="63"/>
      <c r="D68" s="63"/>
      <c r="E68" s="63"/>
      <c r="F68" s="63"/>
      <c r="G68" s="63"/>
      <c r="H68" s="63"/>
      <c r="I68" s="63"/>
      <c r="J68" s="63"/>
      <c r="K68" s="63"/>
      <c r="L68" s="63"/>
      <c r="M68" s="63"/>
      <c r="N68" s="63"/>
      <c r="O68" s="63"/>
      <c r="P68" s="63"/>
      <c r="Q68" s="63"/>
      <c r="R68" s="63"/>
      <c r="S68" s="63"/>
      <c r="T68" s="63"/>
      <c r="U68" s="63"/>
    </row>
    <row r="69" spans="1:21" ht="15.75" customHeight="1">
      <c r="A69" s="63"/>
      <c r="B69" s="63"/>
      <c r="C69" s="63"/>
      <c r="D69" s="63"/>
      <c r="E69" s="63"/>
      <c r="F69" s="63"/>
      <c r="G69" s="63"/>
      <c r="H69" s="63"/>
      <c r="I69" s="63"/>
      <c r="J69" s="63"/>
      <c r="K69" s="63"/>
      <c r="L69" s="63"/>
      <c r="M69" s="63"/>
      <c r="N69" s="63"/>
      <c r="O69" s="63"/>
      <c r="P69" s="63"/>
      <c r="Q69" s="63"/>
      <c r="R69" s="63"/>
      <c r="S69" s="63"/>
      <c r="T69" s="63"/>
      <c r="U69" s="63"/>
    </row>
    <row r="70" spans="1:21" ht="15.75" customHeight="1">
      <c r="A70" s="63"/>
      <c r="B70" s="63"/>
      <c r="C70" s="63"/>
      <c r="D70" s="63"/>
      <c r="E70" s="63"/>
      <c r="F70" s="63"/>
      <c r="G70" s="63"/>
      <c r="H70" s="63"/>
      <c r="I70" s="63"/>
      <c r="J70" s="63"/>
      <c r="K70" s="63"/>
      <c r="L70" s="63"/>
      <c r="M70" s="63"/>
      <c r="N70" s="63"/>
      <c r="O70" s="63"/>
      <c r="P70" s="63"/>
      <c r="Q70" s="63"/>
      <c r="R70" s="63"/>
      <c r="S70" s="63"/>
      <c r="T70" s="63"/>
      <c r="U70" s="63"/>
    </row>
    <row r="71" spans="1:21" ht="15.75" customHeight="1">
      <c r="A71" s="63"/>
      <c r="B71" s="63"/>
      <c r="C71" s="63"/>
      <c r="D71" s="63"/>
      <c r="E71" s="63"/>
      <c r="F71" s="63"/>
      <c r="G71" s="63"/>
      <c r="H71" s="63"/>
      <c r="I71" s="63"/>
      <c r="J71" s="63"/>
      <c r="K71" s="63"/>
      <c r="L71" s="63"/>
      <c r="M71" s="63"/>
      <c r="N71" s="63"/>
      <c r="O71" s="63"/>
      <c r="P71" s="63"/>
      <c r="Q71" s="63"/>
      <c r="R71" s="63"/>
      <c r="S71" s="63"/>
      <c r="T71" s="63"/>
      <c r="U71" s="63"/>
    </row>
    <row r="72" spans="1:21" ht="15.75" customHeight="1">
      <c r="A72" s="63"/>
      <c r="B72" s="63"/>
      <c r="C72" s="63"/>
      <c r="D72" s="63"/>
      <c r="E72" s="63"/>
      <c r="F72" s="63"/>
      <c r="G72" s="63"/>
      <c r="H72" s="63"/>
      <c r="I72" s="63"/>
      <c r="J72" s="63"/>
      <c r="K72" s="63"/>
      <c r="L72" s="63"/>
      <c r="M72" s="63"/>
      <c r="N72" s="63"/>
      <c r="O72" s="63"/>
      <c r="P72" s="63"/>
      <c r="Q72" s="63"/>
      <c r="R72" s="63"/>
      <c r="S72" s="63"/>
      <c r="T72" s="63"/>
      <c r="U72" s="63"/>
    </row>
    <row r="73" spans="1:21" ht="15.75" customHeight="1">
      <c r="A73" s="63"/>
      <c r="B73" s="63"/>
      <c r="C73" s="63"/>
      <c r="D73" s="63"/>
      <c r="E73" s="63"/>
      <c r="F73" s="63"/>
      <c r="G73" s="63"/>
      <c r="H73" s="63"/>
      <c r="I73" s="63"/>
      <c r="J73" s="63"/>
      <c r="K73" s="63"/>
      <c r="L73" s="63"/>
      <c r="M73" s="63"/>
      <c r="N73" s="63"/>
      <c r="O73" s="63"/>
      <c r="P73" s="63"/>
      <c r="Q73" s="63"/>
      <c r="R73" s="63"/>
      <c r="S73" s="63"/>
      <c r="T73" s="63"/>
      <c r="U73" s="63"/>
    </row>
    <row r="74" spans="1:21" ht="15.75" customHeight="1">
      <c r="A74" s="63"/>
      <c r="B74" s="63"/>
      <c r="C74" s="63"/>
      <c r="D74" s="63"/>
      <c r="E74" s="63"/>
      <c r="F74" s="63"/>
      <c r="G74" s="63"/>
      <c r="H74" s="63"/>
      <c r="I74" s="63"/>
      <c r="J74" s="63"/>
      <c r="K74" s="63"/>
      <c r="L74" s="63"/>
      <c r="M74" s="63"/>
      <c r="N74" s="63"/>
      <c r="O74" s="63"/>
      <c r="P74" s="63"/>
      <c r="Q74" s="63"/>
      <c r="R74" s="63"/>
      <c r="S74" s="63"/>
      <c r="T74" s="63"/>
      <c r="U74" s="63"/>
    </row>
    <row r="75" spans="1:21" ht="15.75" customHeight="1">
      <c r="A75" s="63"/>
      <c r="B75" s="63"/>
      <c r="C75" s="63"/>
      <c r="D75" s="63"/>
      <c r="E75" s="63"/>
      <c r="F75" s="63"/>
      <c r="G75" s="63"/>
      <c r="H75" s="63"/>
      <c r="I75" s="63"/>
      <c r="J75" s="63"/>
      <c r="K75" s="63"/>
      <c r="L75" s="63"/>
      <c r="M75" s="63"/>
      <c r="N75" s="63"/>
      <c r="O75" s="63"/>
      <c r="P75" s="63"/>
      <c r="Q75" s="63"/>
      <c r="R75" s="63"/>
      <c r="S75" s="63"/>
      <c r="T75" s="63"/>
      <c r="U75" s="63"/>
    </row>
    <row r="76" spans="1:21" ht="15.75" customHeight="1">
      <c r="A76" s="63"/>
      <c r="B76" s="63"/>
      <c r="C76" s="63"/>
      <c r="D76" s="63"/>
      <c r="E76" s="63"/>
      <c r="F76" s="63"/>
      <c r="G76" s="63"/>
      <c r="H76" s="63"/>
      <c r="I76" s="63"/>
      <c r="J76" s="63"/>
      <c r="K76" s="63"/>
      <c r="L76" s="63"/>
      <c r="M76" s="63"/>
      <c r="N76" s="63"/>
      <c r="O76" s="63"/>
      <c r="P76" s="63"/>
      <c r="Q76" s="63"/>
      <c r="R76" s="63"/>
      <c r="S76" s="63"/>
      <c r="T76" s="63"/>
      <c r="U76" s="63"/>
    </row>
    <row r="77" spans="1:21" ht="15.75" customHeight="1">
      <c r="A77" s="63"/>
      <c r="B77" s="63"/>
      <c r="C77" s="63"/>
      <c r="D77" s="63"/>
      <c r="E77" s="63"/>
      <c r="F77" s="63"/>
      <c r="G77" s="63"/>
      <c r="H77" s="63"/>
      <c r="I77" s="63"/>
      <c r="J77" s="63"/>
      <c r="K77" s="63"/>
      <c r="L77" s="63"/>
      <c r="M77" s="63"/>
      <c r="N77" s="63"/>
      <c r="O77" s="63"/>
      <c r="P77" s="63"/>
      <c r="Q77" s="63"/>
      <c r="R77" s="63"/>
      <c r="S77" s="63"/>
      <c r="T77" s="63"/>
      <c r="U77" s="63"/>
    </row>
    <row r="78" spans="1:21" ht="15.75" customHeight="1">
      <c r="A78" s="63"/>
      <c r="B78" s="63"/>
      <c r="C78" s="63"/>
      <c r="D78" s="63"/>
      <c r="E78" s="63"/>
      <c r="F78" s="63"/>
      <c r="G78" s="63"/>
      <c r="H78" s="63"/>
      <c r="I78" s="63"/>
      <c r="J78" s="63"/>
      <c r="K78" s="63"/>
      <c r="L78" s="63"/>
      <c r="M78" s="63"/>
      <c r="N78" s="63"/>
      <c r="O78" s="63"/>
      <c r="P78" s="63"/>
      <c r="Q78" s="63"/>
      <c r="R78" s="63"/>
      <c r="S78" s="63"/>
      <c r="T78" s="63"/>
      <c r="U78" s="63"/>
    </row>
    <row r="79" spans="1:21" ht="15.75" customHeight="1">
      <c r="A79" s="63"/>
      <c r="B79" s="63"/>
      <c r="C79" s="63"/>
      <c r="D79" s="63"/>
      <c r="E79" s="63"/>
      <c r="F79" s="63"/>
      <c r="G79" s="63"/>
      <c r="H79" s="63"/>
      <c r="I79" s="63"/>
      <c r="J79" s="63"/>
      <c r="K79" s="63"/>
      <c r="L79" s="63"/>
      <c r="M79" s="63"/>
      <c r="N79" s="63"/>
      <c r="O79" s="63"/>
      <c r="P79" s="63"/>
      <c r="Q79" s="63"/>
      <c r="R79" s="63"/>
      <c r="S79" s="63"/>
      <c r="T79" s="63"/>
      <c r="U79" s="63"/>
    </row>
    <row r="80" spans="1:21" ht="15.75" customHeight="1">
      <c r="A80" s="63"/>
      <c r="B80" s="63"/>
      <c r="C80" s="63"/>
      <c r="D80" s="63"/>
      <c r="E80" s="63"/>
      <c r="F80" s="63"/>
      <c r="G80" s="63"/>
      <c r="H80" s="63"/>
      <c r="I80" s="63"/>
      <c r="J80" s="63"/>
      <c r="K80" s="63"/>
      <c r="L80" s="63"/>
      <c r="M80" s="63"/>
      <c r="N80" s="63"/>
      <c r="O80" s="63"/>
      <c r="P80" s="63"/>
      <c r="Q80" s="63"/>
      <c r="R80" s="63"/>
      <c r="S80" s="63"/>
      <c r="T80" s="63"/>
      <c r="U80" s="63"/>
    </row>
    <row r="81" spans="1:21" ht="15.75" customHeight="1">
      <c r="A81" s="63"/>
      <c r="B81" s="63"/>
      <c r="C81" s="63"/>
      <c r="D81" s="63"/>
      <c r="E81" s="63"/>
      <c r="F81" s="63"/>
      <c r="G81" s="63"/>
      <c r="H81" s="63"/>
      <c r="I81" s="63"/>
      <c r="J81" s="63"/>
      <c r="K81" s="63"/>
      <c r="L81" s="63"/>
      <c r="M81" s="63"/>
      <c r="N81" s="63"/>
      <c r="O81" s="63"/>
      <c r="P81" s="63"/>
      <c r="Q81" s="63"/>
      <c r="R81" s="63"/>
      <c r="S81" s="63"/>
      <c r="T81" s="63"/>
      <c r="U81" s="63"/>
    </row>
    <row r="82" spans="1:21" ht="15.75" customHeight="1">
      <c r="A82" s="63"/>
      <c r="B82" s="63"/>
      <c r="C82" s="63"/>
      <c r="D82" s="63"/>
      <c r="E82" s="63"/>
      <c r="F82" s="63"/>
      <c r="G82" s="63"/>
      <c r="H82" s="63"/>
      <c r="I82" s="63"/>
      <c r="J82" s="63"/>
      <c r="K82" s="63"/>
      <c r="L82" s="63"/>
      <c r="M82" s="63"/>
      <c r="N82" s="63"/>
      <c r="O82" s="63"/>
      <c r="P82" s="63"/>
      <c r="Q82" s="63"/>
      <c r="R82" s="63"/>
      <c r="S82" s="63"/>
      <c r="T82" s="63"/>
      <c r="U82" s="63"/>
    </row>
    <row r="83" spans="1:21" ht="15.75" customHeight="1">
      <c r="A83" s="63"/>
      <c r="B83" s="63"/>
      <c r="C83" s="63"/>
      <c r="D83" s="63"/>
      <c r="E83" s="63"/>
      <c r="F83" s="63"/>
      <c r="G83" s="63"/>
      <c r="H83" s="63"/>
      <c r="I83" s="63"/>
      <c r="J83" s="63"/>
      <c r="K83" s="63"/>
      <c r="L83" s="63"/>
      <c r="M83" s="63"/>
      <c r="N83" s="63"/>
      <c r="O83" s="63"/>
      <c r="P83" s="63"/>
      <c r="Q83" s="63"/>
      <c r="R83" s="63"/>
      <c r="S83" s="63"/>
      <c r="T83" s="63"/>
      <c r="U83" s="63"/>
    </row>
    <row r="84" spans="1:21" ht="15.75" customHeight="1">
      <c r="A84" s="63"/>
      <c r="B84" s="63"/>
      <c r="C84" s="63"/>
      <c r="D84" s="63"/>
      <c r="E84" s="63"/>
      <c r="F84" s="63"/>
      <c r="G84" s="63"/>
      <c r="H84" s="63"/>
      <c r="I84" s="63"/>
      <c r="J84" s="63"/>
      <c r="K84" s="63"/>
      <c r="L84" s="63"/>
      <c r="M84" s="63"/>
      <c r="N84" s="63"/>
      <c r="O84" s="63"/>
      <c r="P84" s="63"/>
      <c r="Q84" s="63"/>
      <c r="R84" s="63"/>
      <c r="S84" s="63"/>
      <c r="T84" s="63"/>
      <c r="U84" s="63"/>
    </row>
    <row r="85" spans="1:21" ht="15.75" customHeight="1">
      <c r="A85" s="63"/>
      <c r="B85" s="63"/>
      <c r="C85" s="63"/>
      <c r="D85" s="63"/>
      <c r="E85" s="63"/>
      <c r="F85" s="63"/>
      <c r="G85" s="63"/>
      <c r="H85" s="63"/>
      <c r="I85" s="63"/>
      <c r="J85" s="63"/>
      <c r="K85" s="63"/>
      <c r="L85" s="63"/>
      <c r="M85" s="63"/>
      <c r="N85" s="63"/>
      <c r="O85" s="63"/>
      <c r="P85" s="63"/>
      <c r="Q85" s="63"/>
      <c r="R85" s="63"/>
      <c r="S85" s="63"/>
      <c r="T85" s="63"/>
      <c r="U85" s="63"/>
    </row>
    <row r="86" spans="1:21" ht="15.75" customHeight="1">
      <c r="A86" s="63"/>
      <c r="B86" s="63"/>
      <c r="C86" s="63"/>
      <c r="D86" s="63"/>
      <c r="E86" s="63"/>
      <c r="F86" s="63"/>
      <c r="G86" s="63"/>
      <c r="H86" s="63"/>
      <c r="I86" s="63"/>
      <c r="J86" s="63"/>
      <c r="K86" s="63"/>
      <c r="L86" s="63"/>
      <c r="M86" s="63"/>
      <c r="N86" s="63"/>
      <c r="O86" s="63"/>
      <c r="P86" s="63"/>
      <c r="Q86" s="63"/>
      <c r="R86" s="63"/>
      <c r="S86" s="63"/>
      <c r="T86" s="63"/>
      <c r="U86" s="63"/>
    </row>
    <row r="87" spans="1:21" ht="15.75" customHeight="1">
      <c r="A87" s="63"/>
      <c r="B87" s="63"/>
      <c r="C87" s="63"/>
      <c r="D87" s="63"/>
      <c r="E87" s="63"/>
      <c r="F87" s="63"/>
      <c r="G87" s="63"/>
      <c r="H87" s="63"/>
      <c r="I87" s="63"/>
      <c r="J87" s="63"/>
      <c r="K87" s="63"/>
      <c r="L87" s="63"/>
      <c r="M87" s="63"/>
      <c r="N87" s="63"/>
      <c r="O87" s="63"/>
      <c r="P87" s="63"/>
      <c r="Q87" s="63"/>
      <c r="R87" s="63"/>
      <c r="S87" s="63"/>
      <c r="T87" s="63"/>
      <c r="U87" s="63"/>
    </row>
    <row r="88" spans="1:21" ht="15.75" customHeight="1">
      <c r="A88" s="63"/>
      <c r="B88" s="63"/>
      <c r="C88" s="63"/>
      <c r="D88" s="63"/>
      <c r="E88" s="63"/>
      <c r="F88" s="63"/>
      <c r="G88" s="63"/>
      <c r="H88" s="63"/>
      <c r="I88" s="63"/>
      <c r="J88" s="63"/>
      <c r="K88" s="63"/>
      <c r="L88" s="63"/>
      <c r="M88" s="63"/>
      <c r="N88" s="63"/>
      <c r="O88" s="63"/>
      <c r="P88" s="63"/>
      <c r="Q88" s="63"/>
      <c r="R88" s="63"/>
      <c r="S88" s="63"/>
      <c r="T88" s="63"/>
      <c r="U88" s="63"/>
    </row>
    <row r="89" spans="1:21" ht="15.75" customHeight="1">
      <c r="A89" s="63"/>
      <c r="B89" s="63"/>
      <c r="C89" s="63"/>
      <c r="D89" s="63"/>
      <c r="E89" s="63"/>
      <c r="F89" s="63"/>
      <c r="G89" s="63"/>
      <c r="H89" s="63"/>
      <c r="I89" s="63"/>
      <c r="J89" s="63"/>
      <c r="K89" s="63"/>
      <c r="L89" s="63"/>
      <c r="M89" s="63"/>
      <c r="N89" s="63"/>
      <c r="O89" s="63"/>
      <c r="P89" s="63"/>
      <c r="Q89" s="63"/>
      <c r="R89" s="63"/>
      <c r="S89" s="63"/>
      <c r="T89" s="63"/>
      <c r="U89" s="63"/>
    </row>
    <row r="90" spans="1:21" ht="15.75" customHeight="1">
      <c r="A90" s="63"/>
      <c r="B90" s="63"/>
      <c r="C90" s="63"/>
      <c r="D90" s="63"/>
      <c r="E90" s="63"/>
      <c r="F90" s="63"/>
      <c r="G90" s="63"/>
      <c r="H90" s="63"/>
      <c r="I90" s="63"/>
      <c r="J90" s="63"/>
      <c r="K90" s="63"/>
      <c r="L90" s="63"/>
      <c r="M90" s="63"/>
      <c r="N90" s="63"/>
      <c r="O90" s="63"/>
      <c r="P90" s="63"/>
      <c r="Q90" s="63"/>
      <c r="R90" s="63"/>
      <c r="S90" s="63"/>
      <c r="T90" s="63"/>
      <c r="U90" s="63"/>
    </row>
    <row r="91" spans="1:21" ht="15.75" customHeight="1">
      <c r="A91" s="63"/>
      <c r="B91" s="63"/>
      <c r="C91" s="63"/>
      <c r="D91" s="63"/>
      <c r="E91" s="63"/>
      <c r="F91" s="63"/>
      <c r="G91" s="63"/>
      <c r="H91" s="63"/>
      <c r="I91" s="63"/>
      <c r="J91" s="63"/>
      <c r="K91" s="63"/>
      <c r="L91" s="63"/>
      <c r="M91" s="63"/>
      <c r="N91" s="63"/>
      <c r="O91" s="63"/>
      <c r="P91" s="63"/>
      <c r="Q91" s="63"/>
      <c r="R91" s="63"/>
      <c r="S91" s="63"/>
      <c r="T91" s="63"/>
      <c r="U91" s="63"/>
    </row>
    <row r="92" spans="1:21" ht="15.75" customHeight="1">
      <c r="A92" s="63"/>
      <c r="B92" s="63"/>
      <c r="C92" s="63"/>
      <c r="D92" s="63"/>
      <c r="E92" s="63"/>
      <c r="F92" s="63"/>
      <c r="G92" s="63"/>
      <c r="H92" s="63"/>
      <c r="I92" s="63"/>
      <c r="J92" s="63"/>
      <c r="K92" s="63"/>
      <c r="L92" s="63"/>
      <c r="M92" s="63"/>
      <c r="N92" s="63"/>
      <c r="O92" s="63"/>
      <c r="P92" s="63"/>
      <c r="Q92" s="63"/>
      <c r="R92" s="63"/>
      <c r="S92" s="63"/>
      <c r="T92" s="63"/>
      <c r="U92" s="63"/>
    </row>
    <row r="93" spans="1:21" ht="15.75" customHeight="1">
      <c r="A93" s="63"/>
      <c r="B93" s="63"/>
      <c r="C93" s="63"/>
      <c r="D93" s="63"/>
      <c r="E93" s="63"/>
      <c r="F93" s="63"/>
      <c r="G93" s="63"/>
      <c r="H93" s="63"/>
      <c r="I93" s="63"/>
      <c r="J93" s="63"/>
      <c r="K93" s="63"/>
      <c r="L93" s="63"/>
      <c r="M93" s="63"/>
      <c r="N93" s="63"/>
      <c r="O93" s="63"/>
      <c r="P93" s="63"/>
      <c r="Q93" s="63"/>
      <c r="R93" s="63"/>
      <c r="S93" s="63"/>
      <c r="T93" s="63"/>
      <c r="U93" s="63"/>
    </row>
    <row r="94" spans="1:21" ht="15.75" customHeight="1">
      <c r="A94" s="63"/>
      <c r="B94" s="63"/>
      <c r="C94" s="63"/>
      <c r="D94" s="63"/>
      <c r="E94" s="63"/>
      <c r="F94" s="63"/>
      <c r="G94" s="63"/>
      <c r="H94" s="63"/>
      <c r="I94" s="63"/>
      <c r="J94" s="63"/>
      <c r="K94" s="63"/>
      <c r="L94" s="63"/>
      <c r="M94" s="63"/>
      <c r="N94" s="63"/>
      <c r="O94" s="63"/>
      <c r="P94" s="63"/>
      <c r="Q94" s="63"/>
      <c r="R94" s="63"/>
      <c r="S94" s="63"/>
      <c r="T94" s="63"/>
      <c r="U94" s="63"/>
    </row>
    <row r="95" spans="1:21" ht="15.75" customHeight="1">
      <c r="A95" s="63"/>
      <c r="B95" s="63"/>
      <c r="C95" s="63"/>
      <c r="D95" s="63"/>
      <c r="E95" s="63"/>
      <c r="F95" s="63"/>
      <c r="G95" s="63"/>
      <c r="H95" s="63"/>
      <c r="I95" s="63"/>
      <c r="J95" s="63"/>
      <c r="K95" s="63"/>
      <c r="L95" s="63"/>
      <c r="M95" s="63"/>
      <c r="N95" s="63"/>
      <c r="O95" s="63"/>
      <c r="P95" s="63"/>
      <c r="Q95" s="63"/>
      <c r="R95" s="63"/>
      <c r="S95" s="63"/>
      <c r="T95" s="63"/>
      <c r="U95" s="63"/>
    </row>
    <row r="96" spans="1:21" ht="15.75" customHeight="1">
      <c r="A96" s="63"/>
      <c r="B96" s="63"/>
      <c r="C96" s="63"/>
      <c r="D96" s="63"/>
      <c r="E96" s="63"/>
      <c r="F96" s="63"/>
      <c r="G96" s="63"/>
      <c r="H96" s="63"/>
      <c r="I96" s="63"/>
      <c r="J96" s="63"/>
      <c r="K96" s="63"/>
      <c r="L96" s="63"/>
      <c r="M96" s="63"/>
      <c r="N96" s="63"/>
      <c r="O96" s="63"/>
      <c r="P96" s="63"/>
      <c r="Q96" s="63"/>
      <c r="R96" s="63"/>
      <c r="S96" s="63"/>
      <c r="T96" s="63"/>
      <c r="U96" s="63"/>
    </row>
    <row r="97" spans="1:21" ht="15.75" customHeight="1">
      <c r="A97" s="63"/>
      <c r="B97" s="63"/>
      <c r="C97" s="63"/>
      <c r="D97" s="63"/>
      <c r="E97" s="63"/>
      <c r="F97" s="63"/>
      <c r="G97" s="63"/>
      <c r="H97" s="63"/>
      <c r="I97" s="63"/>
      <c r="J97" s="63"/>
      <c r="K97" s="63"/>
      <c r="L97" s="63"/>
      <c r="M97" s="63"/>
      <c r="N97" s="63"/>
      <c r="O97" s="63"/>
      <c r="P97" s="63"/>
      <c r="Q97" s="63"/>
      <c r="R97" s="63"/>
      <c r="S97" s="63"/>
      <c r="T97" s="63"/>
      <c r="U97" s="63"/>
    </row>
    <row r="98" spans="1:21" ht="15.75" customHeight="1">
      <c r="A98" s="63"/>
      <c r="B98" s="63"/>
      <c r="C98" s="63"/>
      <c r="D98" s="63"/>
      <c r="E98" s="63"/>
      <c r="F98" s="63"/>
      <c r="G98" s="63"/>
      <c r="H98" s="63"/>
      <c r="I98" s="63"/>
      <c r="J98" s="63"/>
      <c r="K98" s="63"/>
      <c r="L98" s="63"/>
      <c r="M98" s="63"/>
      <c r="N98" s="63"/>
      <c r="O98" s="63"/>
      <c r="P98" s="63"/>
      <c r="Q98" s="63"/>
      <c r="R98" s="63"/>
      <c r="S98" s="63"/>
      <c r="T98" s="63"/>
      <c r="U98" s="63"/>
    </row>
    <row r="99" spans="1:21" ht="15.75" customHeight="1">
      <c r="A99" s="63"/>
      <c r="B99" s="63"/>
      <c r="C99" s="63"/>
      <c r="D99" s="63"/>
      <c r="E99" s="63"/>
      <c r="F99" s="63"/>
      <c r="G99" s="63"/>
      <c r="H99" s="63"/>
      <c r="I99" s="63"/>
      <c r="J99" s="63"/>
      <c r="K99" s="63"/>
      <c r="L99" s="63"/>
      <c r="M99" s="63"/>
      <c r="N99" s="63"/>
      <c r="O99" s="63"/>
      <c r="P99" s="63"/>
      <c r="Q99" s="63"/>
      <c r="R99" s="63"/>
      <c r="S99" s="63"/>
      <c r="T99" s="63"/>
      <c r="U99" s="63"/>
    </row>
    <row r="100" spans="1:21" ht="15.75" customHeight="1">
      <c r="A100" s="63"/>
      <c r="B100" s="63"/>
      <c r="C100" s="63"/>
      <c r="D100" s="63"/>
      <c r="E100" s="63"/>
      <c r="F100" s="63"/>
      <c r="G100" s="63"/>
      <c r="H100" s="63"/>
      <c r="I100" s="63"/>
      <c r="J100" s="63"/>
      <c r="K100" s="63"/>
      <c r="L100" s="63"/>
      <c r="M100" s="63"/>
      <c r="N100" s="63"/>
      <c r="O100" s="63"/>
      <c r="P100" s="63"/>
      <c r="Q100" s="63"/>
      <c r="R100" s="63"/>
      <c r="S100" s="63"/>
      <c r="T100" s="63"/>
      <c r="U100" s="63"/>
    </row>
    <row r="101" spans="1:21" ht="15.75" customHeight="1">
      <c r="A101" s="63"/>
      <c r="B101" s="63"/>
      <c r="C101" s="63"/>
      <c r="D101" s="63"/>
      <c r="E101" s="63"/>
      <c r="F101" s="63"/>
      <c r="G101" s="63"/>
      <c r="H101" s="63"/>
      <c r="I101" s="63"/>
      <c r="J101" s="63"/>
      <c r="K101" s="63"/>
      <c r="L101" s="63"/>
      <c r="M101" s="63"/>
      <c r="N101" s="63"/>
      <c r="O101" s="63"/>
      <c r="P101" s="63"/>
      <c r="Q101" s="63"/>
      <c r="R101" s="63"/>
      <c r="S101" s="63"/>
      <c r="T101" s="63"/>
      <c r="U101" s="63"/>
    </row>
    <row r="102" spans="1:21" ht="15.75" customHeight="1">
      <c r="A102" s="63"/>
      <c r="B102" s="63"/>
      <c r="C102" s="63"/>
      <c r="D102" s="63"/>
      <c r="E102" s="63"/>
      <c r="F102" s="63"/>
      <c r="G102" s="63"/>
      <c r="H102" s="63"/>
      <c r="I102" s="63"/>
      <c r="J102" s="63"/>
      <c r="K102" s="63"/>
      <c r="L102" s="63"/>
      <c r="M102" s="63"/>
      <c r="N102" s="63"/>
      <c r="O102" s="63"/>
      <c r="P102" s="63"/>
      <c r="Q102" s="63"/>
      <c r="R102" s="63"/>
      <c r="S102" s="63"/>
      <c r="T102" s="63"/>
      <c r="U102" s="63"/>
    </row>
    <row r="103" spans="1:21" ht="15.75" customHeight="1">
      <c r="A103" s="63"/>
      <c r="B103" s="63"/>
      <c r="C103" s="63"/>
      <c r="D103" s="63"/>
      <c r="E103" s="63"/>
      <c r="F103" s="63"/>
      <c r="G103" s="63"/>
      <c r="H103" s="63"/>
      <c r="I103" s="63"/>
      <c r="J103" s="63"/>
      <c r="K103" s="63"/>
      <c r="L103" s="63"/>
      <c r="M103" s="63"/>
      <c r="N103" s="63"/>
      <c r="O103" s="63"/>
      <c r="P103" s="63"/>
      <c r="Q103" s="63"/>
      <c r="R103" s="63"/>
      <c r="S103" s="63"/>
      <c r="T103" s="63"/>
      <c r="U103" s="63"/>
    </row>
    <row r="104" spans="1:21" ht="15.75" customHeight="1">
      <c r="A104" s="63"/>
      <c r="B104" s="63"/>
      <c r="C104" s="63"/>
      <c r="D104" s="63"/>
      <c r="E104" s="63"/>
      <c r="F104" s="63"/>
      <c r="G104" s="63"/>
      <c r="H104" s="63"/>
      <c r="I104" s="63"/>
      <c r="J104" s="63"/>
      <c r="K104" s="63"/>
      <c r="L104" s="63"/>
      <c r="M104" s="63"/>
      <c r="N104" s="63"/>
      <c r="O104" s="63"/>
      <c r="P104" s="63"/>
      <c r="Q104" s="63"/>
      <c r="R104" s="63"/>
      <c r="S104" s="63"/>
      <c r="T104" s="63"/>
      <c r="U104" s="63"/>
    </row>
    <row r="105" spans="1:21" ht="15.75" customHeight="1">
      <c r="A105" s="63"/>
      <c r="B105" s="63"/>
      <c r="C105" s="63"/>
      <c r="D105" s="63"/>
      <c r="E105" s="63"/>
      <c r="F105" s="63"/>
      <c r="G105" s="63"/>
      <c r="H105" s="63"/>
      <c r="I105" s="63"/>
      <c r="J105" s="63"/>
      <c r="K105" s="63"/>
      <c r="L105" s="63"/>
      <c r="M105" s="63"/>
      <c r="N105" s="63"/>
      <c r="O105" s="63"/>
      <c r="P105" s="63"/>
      <c r="Q105" s="63"/>
      <c r="R105" s="63"/>
      <c r="S105" s="63"/>
      <c r="T105" s="63"/>
      <c r="U105" s="63"/>
    </row>
    <row r="106" spans="1:21" ht="15.75" customHeight="1">
      <c r="A106" s="63"/>
      <c r="B106" s="63"/>
      <c r="C106" s="63"/>
      <c r="D106" s="63"/>
      <c r="E106" s="63"/>
      <c r="F106" s="63"/>
      <c r="G106" s="63"/>
      <c r="H106" s="63"/>
      <c r="I106" s="63"/>
      <c r="J106" s="63"/>
      <c r="K106" s="63"/>
      <c r="L106" s="63"/>
      <c r="M106" s="63"/>
      <c r="N106" s="63"/>
      <c r="O106" s="63"/>
      <c r="P106" s="63"/>
      <c r="Q106" s="63"/>
      <c r="R106" s="63"/>
      <c r="S106" s="63"/>
      <c r="T106" s="63"/>
      <c r="U106" s="63"/>
    </row>
    <row r="107" spans="1:21" ht="15.75" customHeight="1">
      <c r="A107" s="63"/>
      <c r="B107" s="63"/>
      <c r="C107" s="63"/>
      <c r="D107" s="63"/>
      <c r="E107" s="63"/>
      <c r="F107" s="63"/>
      <c r="G107" s="63"/>
      <c r="H107" s="63"/>
      <c r="I107" s="63"/>
      <c r="J107" s="63"/>
      <c r="K107" s="63"/>
      <c r="L107" s="63"/>
      <c r="M107" s="63"/>
      <c r="N107" s="63"/>
      <c r="O107" s="63"/>
      <c r="P107" s="63"/>
      <c r="Q107" s="63"/>
      <c r="R107" s="63"/>
      <c r="S107" s="63"/>
      <c r="T107" s="63"/>
      <c r="U107" s="63"/>
    </row>
    <row r="108" spans="1:21" ht="15.75" customHeight="1">
      <c r="A108" s="63"/>
      <c r="B108" s="63"/>
      <c r="C108" s="63"/>
      <c r="D108" s="63"/>
      <c r="E108" s="63"/>
      <c r="F108" s="63"/>
      <c r="G108" s="63"/>
      <c r="H108" s="63"/>
      <c r="I108" s="63"/>
      <c r="J108" s="63"/>
      <c r="K108" s="63"/>
      <c r="L108" s="63"/>
      <c r="M108" s="63"/>
      <c r="N108" s="63"/>
      <c r="O108" s="63"/>
      <c r="P108" s="63"/>
      <c r="Q108" s="63"/>
      <c r="R108" s="63"/>
      <c r="S108" s="63"/>
      <c r="T108" s="63"/>
      <c r="U108" s="63"/>
    </row>
    <row r="109" spans="1:21" ht="15.75" customHeight="1">
      <c r="A109" s="63"/>
      <c r="B109" s="63"/>
      <c r="C109" s="63"/>
      <c r="D109" s="63"/>
      <c r="E109" s="63"/>
      <c r="F109" s="63"/>
      <c r="G109" s="63"/>
      <c r="H109" s="63"/>
      <c r="I109" s="63"/>
      <c r="J109" s="63"/>
      <c r="K109" s="63"/>
      <c r="L109" s="63"/>
      <c r="M109" s="63"/>
      <c r="N109" s="63"/>
      <c r="O109" s="63"/>
      <c r="P109" s="63"/>
      <c r="Q109" s="63"/>
      <c r="R109" s="63"/>
      <c r="S109" s="63"/>
      <c r="T109" s="63"/>
      <c r="U109" s="63"/>
    </row>
    <row r="110" spans="1:21" ht="15.75" customHeight="1">
      <c r="A110" s="63"/>
      <c r="B110" s="63"/>
      <c r="C110" s="63"/>
      <c r="D110" s="63"/>
      <c r="E110" s="63"/>
      <c r="F110" s="63"/>
      <c r="G110" s="63"/>
      <c r="H110" s="63"/>
      <c r="I110" s="63"/>
      <c r="J110" s="63"/>
      <c r="K110" s="63"/>
      <c r="L110" s="63"/>
      <c r="M110" s="63"/>
      <c r="N110" s="63"/>
      <c r="O110" s="63"/>
      <c r="P110" s="63"/>
      <c r="Q110" s="63"/>
      <c r="R110" s="63"/>
      <c r="S110" s="63"/>
      <c r="T110" s="63"/>
      <c r="U110" s="63"/>
    </row>
    <row r="111" spans="1:21" ht="15.75" customHeight="1">
      <c r="A111" s="63"/>
      <c r="B111" s="63"/>
      <c r="C111" s="63"/>
      <c r="D111" s="63"/>
      <c r="E111" s="63"/>
      <c r="F111" s="63"/>
      <c r="G111" s="63"/>
      <c r="H111" s="63"/>
      <c r="I111" s="63"/>
      <c r="J111" s="63"/>
      <c r="K111" s="63"/>
      <c r="L111" s="63"/>
      <c r="M111" s="63"/>
      <c r="N111" s="63"/>
      <c r="O111" s="63"/>
      <c r="P111" s="63"/>
      <c r="Q111" s="63"/>
      <c r="R111" s="63"/>
      <c r="S111" s="63"/>
      <c r="T111" s="63"/>
      <c r="U111" s="63"/>
    </row>
    <row r="112" spans="1:21" ht="15.75" customHeight="1">
      <c r="A112" s="63"/>
      <c r="B112" s="63"/>
      <c r="C112" s="63"/>
      <c r="D112" s="63"/>
      <c r="E112" s="63"/>
      <c r="F112" s="63"/>
      <c r="G112" s="63"/>
      <c r="H112" s="63"/>
      <c r="I112" s="63"/>
      <c r="J112" s="63"/>
      <c r="K112" s="63"/>
      <c r="L112" s="63"/>
      <c r="M112" s="63"/>
      <c r="N112" s="63"/>
      <c r="O112" s="63"/>
      <c r="P112" s="63"/>
      <c r="Q112" s="63"/>
      <c r="R112" s="63"/>
      <c r="S112" s="63"/>
      <c r="T112" s="63"/>
      <c r="U112" s="63"/>
    </row>
    <row r="113" spans="1:21" ht="15.75" customHeight="1">
      <c r="A113" s="63"/>
      <c r="B113" s="63"/>
      <c r="C113" s="63"/>
      <c r="D113" s="63"/>
      <c r="E113" s="63"/>
      <c r="F113" s="63"/>
      <c r="G113" s="63"/>
      <c r="H113" s="63"/>
      <c r="I113" s="63"/>
      <c r="J113" s="63"/>
      <c r="K113" s="63"/>
      <c r="L113" s="63"/>
      <c r="M113" s="63"/>
      <c r="N113" s="63"/>
      <c r="O113" s="63"/>
      <c r="P113" s="63"/>
      <c r="Q113" s="63"/>
      <c r="R113" s="63"/>
      <c r="S113" s="63"/>
      <c r="T113" s="63"/>
      <c r="U113" s="63"/>
    </row>
    <row r="114" spans="1:21" ht="15.75" customHeight="1">
      <c r="A114" s="63"/>
      <c r="B114" s="63"/>
      <c r="C114" s="63"/>
      <c r="D114" s="63"/>
      <c r="E114" s="63"/>
      <c r="F114" s="63"/>
      <c r="G114" s="63"/>
      <c r="H114" s="63"/>
      <c r="I114" s="63"/>
      <c r="J114" s="63"/>
      <c r="K114" s="63"/>
      <c r="L114" s="63"/>
      <c r="M114" s="63"/>
      <c r="N114" s="63"/>
      <c r="O114" s="63"/>
      <c r="P114" s="63"/>
      <c r="Q114" s="63"/>
      <c r="R114" s="63"/>
      <c r="S114" s="63"/>
      <c r="T114" s="63"/>
      <c r="U114" s="63"/>
    </row>
    <row r="115" spans="1:21" ht="15.75" customHeight="1">
      <c r="A115" s="63"/>
      <c r="B115" s="63"/>
      <c r="C115" s="63"/>
      <c r="D115" s="63"/>
      <c r="E115" s="63"/>
      <c r="F115" s="63"/>
      <c r="G115" s="63"/>
      <c r="H115" s="63"/>
      <c r="I115" s="63"/>
      <c r="J115" s="63"/>
      <c r="K115" s="63"/>
      <c r="L115" s="63"/>
      <c r="M115" s="63"/>
      <c r="N115" s="63"/>
      <c r="O115" s="63"/>
      <c r="P115" s="63"/>
      <c r="Q115" s="63"/>
      <c r="R115" s="63"/>
      <c r="S115" s="63"/>
      <c r="T115" s="63"/>
      <c r="U115" s="63"/>
    </row>
    <row r="116" spans="1:21" ht="15.75" customHeight="1">
      <c r="A116" s="63"/>
      <c r="B116" s="63"/>
      <c r="C116" s="63"/>
      <c r="D116" s="63"/>
      <c r="E116" s="63"/>
      <c r="F116" s="63"/>
      <c r="G116" s="63"/>
      <c r="H116" s="63"/>
      <c r="I116" s="63"/>
      <c r="J116" s="63"/>
      <c r="K116" s="63"/>
      <c r="L116" s="63"/>
      <c r="M116" s="63"/>
      <c r="N116" s="63"/>
      <c r="O116" s="63"/>
      <c r="P116" s="63"/>
      <c r="Q116" s="63"/>
      <c r="R116" s="63"/>
      <c r="S116" s="63"/>
      <c r="T116" s="63"/>
      <c r="U116" s="63"/>
    </row>
    <row r="117" spans="1:21" ht="15.75" customHeight="1">
      <c r="A117" s="63"/>
      <c r="B117" s="63"/>
      <c r="C117" s="63"/>
      <c r="D117" s="63"/>
      <c r="E117" s="63"/>
      <c r="F117" s="63"/>
      <c r="G117" s="63"/>
      <c r="H117" s="63"/>
      <c r="I117" s="63"/>
      <c r="J117" s="63"/>
      <c r="K117" s="63"/>
      <c r="L117" s="63"/>
      <c r="M117" s="63"/>
      <c r="N117" s="63"/>
      <c r="O117" s="63"/>
      <c r="P117" s="63"/>
      <c r="Q117" s="63"/>
      <c r="R117" s="63"/>
      <c r="S117" s="63"/>
      <c r="T117" s="63"/>
      <c r="U117" s="63"/>
    </row>
    <row r="118" spans="1:21" ht="15.75" customHeight="1">
      <c r="A118" s="63"/>
      <c r="B118" s="63"/>
      <c r="C118" s="63"/>
      <c r="D118" s="63"/>
      <c r="E118" s="63"/>
      <c r="F118" s="63"/>
      <c r="G118" s="63"/>
      <c r="H118" s="63"/>
      <c r="I118" s="63"/>
      <c r="J118" s="63"/>
      <c r="K118" s="63"/>
      <c r="L118" s="63"/>
      <c r="M118" s="63"/>
      <c r="N118" s="63"/>
      <c r="O118" s="63"/>
      <c r="P118" s="63"/>
      <c r="Q118" s="63"/>
      <c r="R118" s="63"/>
      <c r="S118" s="63"/>
      <c r="T118" s="63"/>
      <c r="U118" s="63"/>
    </row>
    <row r="119" spans="1:21" ht="15.75" customHeight="1">
      <c r="A119" s="63"/>
      <c r="B119" s="63"/>
      <c r="C119" s="63"/>
      <c r="D119" s="63"/>
      <c r="E119" s="63"/>
      <c r="F119" s="63"/>
      <c r="G119" s="63"/>
      <c r="H119" s="63"/>
      <c r="I119" s="63"/>
      <c r="J119" s="63"/>
      <c r="K119" s="63"/>
      <c r="L119" s="63"/>
      <c r="M119" s="63"/>
      <c r="N119" s="63"/>
      <c r="O119" s="63"/>
      <c r="P119" s="63"/>
      <c r="Q119" s="63"/>
      <c r="R119" s="63"/>
      <c r="S119" s="63"/>
      <c r="T119" s="63"/>
      <c r="U119" s="63"/>
    </row>
    <row r="120" spans="1:21" ht="15.75" customHeight="1">
      <c r="A120" s="63"/>
      <c r="B120" s="63"/>
      <c r="C120" s="63"/>
      <c r="D120" s="63"/>
      <c r="E120" s="63"/>
      <c r="F120" s="63"/>
      <c r="G120" s="63"/>
      <c r="H120" s="63"/>
      <c r="I120" s="63"/>
      <c r="J120" s="63"/>
      <c r="K120" s="63"/>
      <c r="L120" s="63"/>
      <c r="M120" s="63"/>
      <c r="N120" s="63"/>
      <c r="O120" s="63"/>
      <c r="P120" s="63"/>
      <c r="Q120" s="63"/>
      <c r="R120" s="63"/>
      <c r="S120" s="63"/>
      <c r="T120" s="63"/>
      <c r="U120" s="63"/>
    </row>
    <row r="121" spans="1:21" ht="15.75" customHeight="1">
      <c r="A121" s="63"/>
      <c r="B121" s="63"/>
      <c r="C121" s="63"/>
      <c r="D121" s="63"/>
      <c r="E121" s="63"/>
      <c r="F121" s="63"/>
      <c r="G121" s="63"/>
      <c r="H121" s="63"/>
      <c r="I121" s="63"/>
      <c r="J121" s="63"/>
      <c r="K121" s="63"/>
      <c r="L121" s="63"/>
      <c r="M121" s="63"/>
      <c r="N121" s="63"/>
      <c r="O121" s="63"/>
      <c r="P121" s="63"/>
      <c r="Q121" s="63"/>
      <c r="R121" s="63"/>
      <c r="S121" s="63"/>
      <c r="T121" s="63"/>
      <c r="U121" s="63"/>
    </row>
    <row r="122" spans="1:21" ht="15.75" customHeight="1">
      <c r="A122" s="63"/>
      <c r="B122" s="63"/>
      <c r="C122" s="63"/>
      <c r="D122" s="63"/>
      <c r="E122" s="63"/>
      <c r="F122" s="63"/>
      <c r="G122" s="63"/>
      <c r="H122" s="63"/>
      <c r="I122" s="63"/>
      <c r="J122" s="63"/>
      <c r="K122" s="63"/>
      <c r="L122" s="63"/>
      <c r="M122" s="63"/>
      <c r="N122" s="63"/>
      <c r="O122" s="63"/>
      <c r="P122" s="63"/>
      <c r="Q122" s="63"/>
      <c r="R122" s="63"/>
      <c r="S122" s="63"/>
      <c r="T122" s="63"/>
      <c r="U122" s="63"/>
    </row>
    <row r="123" spans="1:21" ht="15.75" customHeight="1">
      <c r="A123" s="63"/>
      <c r="B123" s="63"/>
      <c r="C123" s="63"/>
      <c r="D123" s="63"/>
      <c r="E123" s="63"/>
      <c r="F123" s="63"/>
      <c r="G123" s="63"/>
      <c r="H123" s="63"/>
      <c r="I123" s="63"/>
      <c r="J123" s="63"/>
      <c r="K123" s="63"/>
      <c r="L123" s="63"/>
      <c r="M123" s="63"/>
      <c r="N123" s="63"/>
      <c r="O123" s="63"/>
      <c r="P123" s="63"/>
      <c r="Q123" s="63"/>
      <c r="R123" s="63"/>
      <c r="S123" s="63"/>
      <c r="T123" s="63"/>
      <c r="U123" s="63"/>
    </row>
    <row r="124" spans="1:21" ht="15.75" customHeight="1">
      <c r="A124" s="63"/>
      <c r="B124" s="63"/>
      <c r="C124" s="63"/>
      <c r="D124" s="63"/>
      <c r="E124" s="63"/>
      <c r="F124" s="63"/>
      <c r="G124" s="63"/>
      <c r="H124" s="63"/>
      <c r="I124" s="63"/>
      <c r="J124" s="63"/>
      <c r="K124" s="63"/>
      <c r="L124" s="63"/>
      <c r="M124" s="63"/>
      <c r="N124" s="63"/>
      <c r="O124" s="63"/>
      <c r="P124" s="63"/>
      <c r="Q124" s="63"/>
      <c r="R124" s="63"/>
      <c r="S124" s="63"/>
      <c r="T124" s="63"/>
      <c r="U124" s="63"/>
    </row>
    <row r="125" spans="1:21" ht="15.75" customHeight="1">
      <c r="A125" s="63"/>
      <c r="B125" s="63"/>
      <c r="C125" s="63"/>
      <c r="D125" s="63"/>
      <c r="E125" s="63"/>
      <c r="F125" s="63"/>
      <c r="G125" s="63"/>
      <c r="H125" s="63"/>
      <c r="I125" s="63"/>
      <c r="J125" s="63"/>
      <c r="K125" s="63"/>
      <c r="L125" s="63"/>
      <c r="M125" s="63"/>
      <c r="N125" s="63"/>
      <c r="O125" s="63"/>
      <c r="P125" s="63"/>
      <c r="Q125" s="63"/>
      <c r="R125" s="63"/>
      <c r="S125" s="63"/>
      <c r="T125" s="63"/>
      <c r="U125" s="63"/>
    </row>
    <row r="126" spans="1:21" ht="15.75" customHeight="1">
      <c r="A126" s="63"/>
      <c r="B126" s="63"/>
      <c r="C126" s="63"/>
      <c r="D126" s="63"/>
      <c r="E126" s="63"/>
      <c r="F126" s="63"/>
      <c r="G126" s="63"/>
      <c r="H126" s="63"/>
      <c r="I126" s="63"/>
      <c r="J126" s="63"/>
      <c r="K126" s="63"/>
      <c r="L126" s="63"/>
      <c r="M126" s="63"/>
      <c r="N126" s="63"/>
      <c r="O126" s="63"/>
      <c r="P126" s="63"/>
      <c r="Q126" s="63"/>
      <c r="R126" s="63"/>
      <c r="S126" s="63"/>
      <c r="T126" s="63"/>
      <c r="U126" s="63"/>
    </row>
    <row r="127" spans="1:21" ht="15.75" customHeight="1">
      <c r="A127" s="63"/>
      <c r="B127" s="63"/>
      <c r="C127" s="63"/>
      <c r="D127" s="63"/>
      <c r="E127" s="63"/>
      <c r="F127" s="63"/>
      <c r="G127" s="63"/>
      <c r="H127" s="63"/>
      <c r="I127" s="63"/>
      <c r="J127" s="63"/>
      <c r="K127" s="63"/>
      <c r="L127" s="63"/>
      <c r="M127" s="63"/>
      <c r="N127" s="63"/>
      <c r="O127" s="63"/>
      <c r="P127" s="63"/>
      <c r="Q127" s="63"/>
      <c r="R127" s="63"/>
      <c r="S127" s="63"/>
      <c r="T127" s="63"/>
      <c r="U127" s="63"/>
    </row>
    <row r="128" spans="1:21" ht="15.75" customHeight="1">
      <c r="A128" s="63"/>
      <c r="B128" s="63"/>
      <c r="C128" s="63"/>
      <c r="D128" s="63"/>
      <c r="E128" s="63"/>
      <c r="F128" s="63"/>
      <c r="G128" s="63"/>
      <c r="H128" s="63"/>
      <c r="I128" s="63"/>
      <c r="J128" s="63"/>
      <c r="K128" s="63"/>
      <c r="L128" s="63"/>
      <c r="M128" s="63"/>
      <c r="N128" s="63"/>
      <c r="O128" s="63"/>
      <c r="P128" s="63"/>
      <c r="Q128" s="63"/>
      <c r="R128" s="63"/>
      <c r="S128" s="63"/>
      <c r="T128" s="63"/>
      <c r="U128" s="63"/>
    </row>
    <row r="129" spans="1:21" ht="15.75" customHeight="1">
      <c r="A129" s="63"/>
      <c r="B129" s="63"/>
      <c r="C129" s="63"/>
      <c r="D129" s="63"/>
      <c r="E129" s="63"/>
      <c r="F129" s="63"/>
      <c r="G129" s="63"/>
      <c r="H129" s="63"/>
      <c r="I129" s="63"/>
      <c r="J129" s="63"/>
      <c r="K129" s="63"/>
      <c r="L129" s="63"/>
      <c r="M129" s="63"/>
      <c r="N129" s="63"/>
      <c r="O129" s="63"/>
      <c r="P129" s="63"/>
      <c r="Q129" s="63"/>
      <c r="R129" s="63"/>
      <c r="S129" s="63"/>
      <c r="T129" s="63"/>
      <c r="U129" s="63"/>
    </row>
    <row r="130" spans="1:21" ht="15.75" customHeight="1">
      <c r="A130" s="63"/>
      <c r="B130" s="63"/>
      <c r="C130" s="63"/>
      <c r="D130" s="63"/>
      <c r="E130" s="63"/>
      <c r="F130" s="63"/>
      <c r="G130" s="63"/>
      <c r="H130" s="63"/>
      <c r="I130" s="63"/>
      <c r="J130" s="63"/>
      <c r="K130" s="63"/>
      <c r="L130" s="63"/>
      <c r="M130" s="63"/>
      <c r="N130" s="63"/>
      <c r="O130" s="63"/>
      <c r="P130" s="63"/>
      <c r="Q130" s="63"/>
      <c r="R130" s="63"/>
      <c r="S130" s="63"/>
      <c r="T130" s="63"/>
      <c r="U130" s="63"/>
    </row>
    <row r="131" spans="1:21" ht="15.75" customHeight="1">
      <c r="A131" s="63"/>
      <c r="B131" s="63"/>
      <c r="C131" s="63"/>
      <c r="D131" s="63"/>
      <c r="E131" s="63"/>
      <c r="F131" s="63"/>
      <c r="G131" s="63"/>
      <c r="H131" s="63"/>
      <c r="I131" s="63"/>
      <c r="J131" s="63"/>
      <c r="K131" s="63"/>
      <c r="L131" s="63"/>
      <c r="M131" s="63"/>
      <c r="N131" s="63"/>
      <c r="O131" s="63"/>
      <c r="P131" s="63"/>
      <c r="Q131" s="63"/>
      <c r="R131" s="63"/>
      <c r="S131" s="63"/>
      <c r="T131" s="63"/>
      <c r="U131" s="63"/>
    </row>
    <row r="132" spans="1:21" ht="15.75" customHeight="1">
      <c r="A132" s="63"/>
      <c r="B132" s="63"/>
      <c r="C132" s="63"/>
      <c r="D132" s="63"/>
      <c r="E132" s="63"/>
      <c r="F132" s="63"/>
      <c r="G132" s="63"/>
      <c r="H132" s="63"/>
      <c r="I132" s="63"/>
      <c r="J132" s="63"/>
      <c r="K132" s="63"/>
      <c r="L132" s="63"/>
      <c r="M132" s="63"/>
      <c r="N132" s="63"/>
      <c r="O132" s="63"/>
      <c r="P132" s="63"/>
      <c r="Q132" s="63"/>
      <c r="R132" s="63"/>
      <c r="S132" s="63"/>
      <c r="T132" s="63"/>
      <c r="U132" s="63"/>
    </row>
    <row r="133" spans="1:21" ht="15.75" customHeight="1">
      <c r="A133" s="63"/>
      <c r="B133" s="63"/>
      <c r="C133" s="63"/>
      <c r="D133" s="63"/>
      <c r="E133" s="63"/>
      <c r="F133" s="63"/>
      <c r="G133" s="63"/>
      <c r="H133" s="63"/>
      <c r="I133" s="63"/>
      <c r="J133" s="63"/>
      <c r="K133" s="63"/>
      <c r="L133" s="63"/>
      <c r="M133" s="63"/>
      <c r="N133" s="63"/>
      <c r="O133" s="63"/>
      <c r="P133" s="63"/>
      <c r="Q133" s="63"/>
      <c r="R133" s="63"/>
      <c r="S133" s="63"/>
      <c r="T133" s="63"/>
      <c r="U133" s="63"/>
    </row>
    <row r="134" spans="1:21" ht="15.75" customHeight="1">
      <c r="A134" s="63"/>
      <c r="B134" s="63"/>
      <c r="C134" s="63"/>
      <c r="D134" s="63"/>
      <c r="E134" s="63"/>
      <c r="F134" s="63"/>
      <c r="G134" s="63"/>
      <c r="H134" s="63"/>
      <c r="I134" s="63"/>
      <c r="J134" s="63"/>
      <c r="K134" s="63"/>
      <c r="L134" s="63"/>
      <c r="M134" s="63"/>
      <c r="N134" s="63"/>
      <c r="O134" s="63"/>
      <c r="P134" s="63"/>
      <c r="Q134" s="63"/>
      <c r="R134" s="63"/>
      <c r="S134" s="63"/>
      <c r="T134" s="63"/>
      <c r="U134" s="63"/>
    </row>
    <row r="135" spans="1:21" ht="15.75" customHeight="1">
      <c r="A135" s="63"/>
      <c r="B135" s="63"/>
      <c r="C135" s="63"/>
      <c r="D135" s="63"/>
      <c r="E135" s="63"/>
      <c r="F135" s="63"/>
      <c r="G135" s="63"/>
      <c r="H135" s="63"/>
      <c r="I135" s="63"/>
      <c r="J135" s="63"/>
      <c r="K135" s="63"/>
      <c r="L135" s="63"/>
      <c r="M135" s="63"/>
      <c r="N135" s="63"/>
      <c r="O135" s="63"/>
      <c r="P135" s="63"/>
      <c r="Q135" s="63"/>
      <c r="R135" s="63"/>
      <c r="S135" s="63"/>
      <c r="T135" s="63"/>
      <c r="U135" s="63"/>
    </row>
    <row r="136" spans="1:21" ht="15.75" customHeight="1">
      <c r="A136" s="63"/>
      <c r="B136" s="63"/>
      <c r="C136" s="63"/>
      <c r="D136" s="63"/>
      <c r="E136" s="63"/>
      <c r="F136" s="63"/>
      <c r="G136" s="63"/>
      <c r="H136" s="63"/>
      <c r="I136" s="63"/>
      <c r="J136" s="63"/>
      <c r="K136" s="63"/>
      <c r="L136" s="63"/>
      <c r="M136" s="63"/>
      <c r="N136" s="63"/>
      <c r="O136" s="63"/>
      <c r="P136" s="63"/>
      <c r="Q136" s="63"/>
      <c r="R136" s="63"/>
      <c r="S136" s="63"/>
      <c r="T136" s="63"/>
      <c r="U136" s="63"/>
    </row>
    <row r="137" spans="1:21" ht="15.75" customHeight="1">
      <c r="A137" s="63"/>
      <c r="B137" s="63"/>
      <c r="C137" s="63"/>
      <c r="D137" s="63"/>
      <c r="E137" s="63"/>
      <c r="F137" s="63"/>
      <c r="G137" s="63"/>
      <c r="H137" s="63"/>
      <c r="I137" s="63"/>
      <c r="J137" s="63"/>
      <c r="K137" s="63"/>
      <c r="L137" s="63"/>
      <c r="M137" s="63"/>
      <c r="N137" s="63"/>
      <c r="O137" s="63"/>
      <c r="P137" s="63"/>
      <c r="Q137" s="63"/>
      <c r="R137" s="63"/>
      <c r="S137" s="63"/>
      <c r="T137" s="63"/>
      <c r="U137" s="63"/>
    </row>
    <row r="138" spans="1:21" ht="15.75" customHeight="1">
      <c r="A138" s="63"/>
      <c r="B138" s="63"/>
      <c r="C138" s="63"/>
      <c r="D138" s="63"/>
      <c r="E138" s="63"/>
      <c r="F138" s="63"/>
      <c r="G138" s="63"/>
      <c r="H138" s="63"/>
      <c r="I138" s="63"/>
      <c r="J138" s="63"/>
      <c r="K138" s="63"/>
      <c r="L138" s="63"/>
      <c r="M138" s="63"/>
      <c r="N138" s="63"/>
      <c r="O138" s="63"/>
      <c r="P138" s="63"/>
      <c r="Q138" s="63"/>
      <c r="R138" s="63"/>
      <c r="S138" s="63"/>
      <c r="T138" s="63"/>
      <c r="U138" s="63"/>
    </row>
    <row r="139" spans="1:21" ht="15.75" customHeight="1">
      <c r="A139" s="63"/>
      <c r="B139" s="63"/>
      <c r="C139" s="63"/>
      <c r="D139" s="63"/>
      <c r="E139" s="63"/>
      <c r="F139" s="63"/>
      <c r="G139" s="63"/>
      <c r="H139" s="63"/>
      <c r="I139" s="63"/>
      <c r="J139" s="63"/>
      <c r="K139" s="63"/>
      <c r="L139" s="63"/>
      <c r="M139" s="63"/>
      <c r="N139" s="63"/>
      <c r="O139" s="63"/>
      <c r="P139" s="63"/>
      <c r="Q139" s="63"/>
      <c r="R139" s="63"/>
      <c r="S139" s="63"/>
      <c r="T139" s="63"/>
      <c r="U139" s="63"/>
    </row>
    <row r="140" spans="1:21" ht="15.75" customHeight="1">
      <c r="A140" s="63"/>
      <c r="B140" s="63"/>
      <c r="C140" s="63"/>
      <c r="D140" s="63"/>
      <c r="E140" s="63"/>
      <c r="F140" s="63"/>
      <c r="G140" s="63"/>
      <c r="H140" s="63"/>
      <c r="I140" s="63"/>
      <c r="J140" s="63"/>
      <c r="K140" s="63"/>
      <c r="L140" s="63"/>
      <c r="M140" s="63"/>
      <c r="N140" s="63"/>
      <c r="O140" s="63"/>
      <c r="P140" s="63"/>
      <c r="Q140" s="63"/>
      <c r="R140" s="63"/>
      <c r="S140" s="63"/>
      <c r="T140" s="63"/>
      <c r="U140" s="63"/>
    </row>
    <row r="141" spans="1:21" ht="15.75" customHeight="1">
      <c r="A141" s="63"/>
      <c r="B141" s="63"/>
      <c r="C141" s="63"/>
      <c r="D141" s="63"/>
      <c r="E141" s="63"/>
      <c r="F141" s="63"/>
      <c r="G141" s="63"/>
      <c r="H141" s="63"/>
      <c r="I141" s="63"/>
      <c r="J141" s="63"/>
      <c r="K141" s="63"/>
      <c r="L141" s="63"/>
      <c r="M141" s="63"/>
      <c r="N141" s="63"/>
      <c r="O141" s="63"/>
      <c r="P141" s="63"/>
      <c r="Q141" s="63"/>
      <c r="R141" s="63"/>
      <c r="S141" s="63"/>
      <c r="T141" s="63"/>
      <c r="U141" s="63"/>
    </row>
    <row r="142" spans="1:21" ht="15.75" customHeight="1">
      <c r="A142" s="63"/>
      <c r="B142" s="63"/>
      <c r="C142" s="63"/>
      <c r="D142" s="63"/>
      <c r="E142" s="63"/>
      <c r="F142" s="63"/>
      <c r="G142" s="63"/>
      <c r="H142" s="63"/>
      <c r="I142" s="63"/>
      <c r="J142" s="63"/>
      <c r="K142" s="63"/>
      <c r="L142" s="63"/>
      <c r="M142" s="63"/>
      <c r="N142" s="63"/>
      <c r="O142" s="63"/>
      <c r="P142" s="63"/>
      <c r="Q142" s="63"/>
      <c r="R142" s="63"/>
      <c r="S142" s="63"/>
      <c r="T142" s="63"/>
      <c r="U142" s="63"/>
    </row>
    <row r="143" spans="1:21" ht="15.75" customHeight="1">
      <c r="A143" s="63"/>
      <c r="B143" s="63"/>
      <c r="C143" s="63"/>
      <c r="D143" s="63"/>
      <c r="E143" s="63"/>
      <c r="F143" s="63"/>
      <c r="G143" s="63"/>
      <c r="H143" s="63"/>
      <c r="I143" s="63"/>
      <c r="J143" s="63"/>
      <c r="K143" s="63"/>
      <c r="L143" s="63"/>
      <c r="M143" s="63"/>
      <c r="N143" s="63"/>
      <c r="O143" s="63"/>
      <c r="P143" s="63"/>
      <c r="Q143" s="63"/>
      <c r="R143" s="63"/>
      <c r="S143" s="63"/>
      <c r="T143" s="63"/>
      <c r="U143" s="63"/>
    </row>
    <row r="144" spans="1:21" ht="15.75" customHeight="1">
      <c r="A144" s="63"/>
      <c r="B144" s="63"/>
      <c r="C144" s="63"/>
      <c r="D144" s="63"/>
      <c r="E144" s="63"/>
      <c r="F144" s="63"/>
      <c r="G144" s="63"/>
      <c r="H144" s="63"/>
      <c r="I144" s="63"/>
      <c r="J144" s="63"/>
      <c r="K144" s="63"/>
      <c r="L144" s="63"/>
      <c r="M144" s="63"/>
      <c r="N144" s="63"/>
      <c r="O144" s="63"/>
      <c r="P144" s="63"/>
      <c r="Q144" s="63"/>
      <c r="R144" s="63"/>
      <c r="S144" s="63"/>
      <c r="T144" s="63"/>
      <c r="U144" s="63"/>
    </row>
    <row r="145" spans="1:21" ht="15.75" customHeight="1">
      <c r="A145" s="63"/>
      <c r="B145" s="63"/>
      <c r="C145" s="63"/>
      <c r="D145" s="63"/>
      <c r="E145" s="63"/>
      <c r="F145" s="63"/>
      <c r="G145" s="63"/>
      <c r="H145" s="63"/>
      <c r="I145" s="63"/>
      <c r="J145" s="63"/>
      <c r="K145" s="63"/>
      <c r="L145" s="63"/>
      <c r="M145" s="63"/>
      <c r="N145" s="63"/>
      <c r="O145" s="63"/>
      <c r="P145" s="63"/>
      <c r="Q145" s="63"/>
      <c r="R145" s="63"/>
      <c r="S145" s="63"/>
      <c r="T145" s="63"/>
      <c r="U145" s="63"/>
    </row>
    <row r="146" spans="1:21" ht="15.75" customHeight="1">
      <c r="A146" s="63"/>
      <c r="B146" s="63"/>
      <c r="C146" s="63"/>
      <c r="D146" s="63"/>
      <c r="E146" s="63"/>
      <c r="F146" s="63"/>
      <c r="G146" s="63"/>
      <c r="H146" s="63"/>
      <c r="I146" s="63"/>
      <c r="J146" s="63"/>
      <c r="K146" s="63"/>
      <c r="L146" s="63"/>
      <c r="M146" s="63"/>
      <c r="N146" s="63"/>
      <c r="O146" s="63"/>
      <c r="P146" s="63"/>
      <c r="Q146" s="63"/>
      <c r="R146" s="63"/>
      <c r="S146" s="63"/>
      <c r="T146" s="63"/>
      <c r="U146" s="63"/>
    </row>
    <row r="147" spans="1:21" ht="15.75" customHeight="1">
      <c r="A147" s="63"/>
      <c r="B147" s="63"/>
      <c r="C147" s="63"/>
      <c r="D147" s="63"/>
      <c r="E147" s="63"/>
      <c r="F147" s="63"/>
      <c r="G147" s="63"/>
      <c r="H147" s="63"/>
      <c r="I147" s="63"/>
      <c r="J147" s="63"/>
      <c r="K147" s="63"/>
      <c r="L147" s="63"/>
      <c r="M147" s="63"/>
      <c r="N147" s="63"/>
      <c r="O147" s="63"/>
      <c r="P147" s="63"/>
      <c r="Q147" s="63"/>
      <c r="R147" s="63"/>
      <c r="S147" s="63"/>
      <c r="T147" s="63"/>
      <c r="U147" s="63"/>
    </row>
    <row r="148" spans="1:21" ht="15.75" customHeight="1">
      <c r="A148" s="63"/>
      <c r="B148" s="63"/>
      <c r="C148" s="63"/>
      <c r="D148" s="63"/>
      <c r="E148" s="63"/>
      <c r="F148" s="63"/>
      <c r="G148" s="63"/>
      <c r="H148" s="63"/>
      <c r="I148" s="63"/>
      <c r="J148" s="63"/>
      <c r="K148" s="63"/>
      <c r="L148" s="63"/>
      <c r="M148" s="63"/>
      <c r="N148" s="63"/>
      <c r="O148" s="63"/>
      <c r="P148" s="63"/>
      <c r="Q148" s="63"/>
      <c r="R148" s="63"/>
      <c r="S148" s="63"/>
      <c r="T148" s="63"/>
      <c r="U148" s="63"/>
    </row>
    <row r="149" spans="1:21" ht="15.75" customHeight="1">
      <c r="A149" s="63"/>
      <c r="B149" s="63"/>
      <c r="C149" s="63"/>
      <c r="D149" s="63"/>
      <c r="E149" s="63"/>
      <c r="F149" s="63"/>
      <c r="G149" s="63"/>
      <c r="H149" s="63"/>
      <c r="I149" s="63"/>
      <c r="J149" s="63"/>
      <c r="K149" s="63"/>
      <c r="L149" s="63"/>
      <c r="M149" s="63"/>
      <c r="N149" s="63"/>
      <c r="O149" s="63"/>
      <c r="P149" s="63"/>
      <c r="Q149" s="63"/>
      <c r="R149" s="63"/>
      <c r="S149" s="63"/>
      <c r="T149" s="63"/>
      <c r="U149" s="63"/>
    </row>
    <row r="150" spans="1:21" ht="15.75" customHeight="1">
      <c r="A150" s="63"/>
      <c r="B150" s="63"/>
      <c r="C150" s="63"/>
      <c r="D150" s="63"/>
      <c r="E150" s="63"/>
      <c r="F150" s="63"/>
      <c r="G150" s="63"/>
      <c r="H150" s="63"/>
      <c r="I150" s="63"/>
      <c r="J150" s="63"/>
      <c r="K150" s="63"/>
      <c r="L150" s="63"/>
      <c r="M150" s="63"/>
      <c r="N150" s="63"/>
      <c r="O150" s="63"/>
      <c r="P150" s="63"/>
      <c r="Q150" s="63"/>
      <c r="R150" s="63"/>
      <c r="S150" s="63"/>
      <c r="T150" s="63"/>
      <c r="U150" s="63"/>
    </row>
    <row r="151" spans="1:21" ht="15.75" customHeight="1">
      <c r="A151" s="63"/>
      <c r="B151" s="63"/>
      <c r="C151" s="63"/>
      <c r="D151" s="63"/>
      <c r="E151" s="63"/>
      <c r="F151" s="63"/>
      <c r="G151" s="63"/>
      <c r="H151" s="63"/>
      <c r="I151" s="63"/>
      <c r="J151" s="63"/>
      <c r="K151" s="63"/>
      <c r="L151" s="63"/>
      <c r="M151" s="63"/>
      <c r="N151" s="63"/>
      <c r="O151" s="63"/>
      <c r="P151" s="63"/>
      <c r="Q151" s="63"/>
      <c r="R151" s="63"/>
      <c r="S151" s="63"/>
      <c r="T151" s="63"/>
      <c r="U151" s="63"/>
    </row>
    <row r="152" spans="1:21" ht="15.75" customHeight="1">
      <c r="A152" s="63"/>
      <c r="B152" s="63"/>
      <c r="C152" s="63"/>
      <c r="D152" s="63"/>
      <c r="E152" s="63"/>
      <c r="F152" s="63"/>
      <c r="G152" s="63"/>
      <c r="H152" s="63"/>
      <c r="I152" s="63"/>
      <c r="J152" s="63"/>
      <c r="K152" s="63"/>
      <c r="L152" s="63"/>
      <c r="M152" s="63"/>
      <c r="N152" s="63"/>
      <c r="O152" s="63"/>
      <c r="P152" s="63"/>
      <c r="Q152" s="63"/>
      <c r="R152" s="63"/>
      <c r="S152" s="63"/>
      <c r="T152" s="63"/>
      <c r="U152" s="63"/>
    </row>
    <row r="153" spans="1:21" ht="15.75" customHeight="1">
      <c r="A153" s="63"/>
      <c r="B153" s="63"/>
      <c r="C153" s="63"/>
      <c r="D153" s="63"/>
      <c r="E153" s="63"/>
      <c r="F153" s="63"/>
      <c r="G153" s="63"/>
      <c r="H153" s="63"/>
      <c r="I153" s="63"/>
      <c r="J153" s="63"/>
      <c r="K153" s="63"/>
      <c r="L153" s="63"/>
      <c r="M153" s="63"/>
      <c r="N153" s="63"/>
      <c r="O153" s="63"/>
      <c r="P153" s="63"/>
      <c r="Q153" s="63"/>
      <c r="R153" s="63"/>
      <c r="S153" s="63"/>
      <c r="T153" s="63"/>
      <c r="U153" s="63"/>
    </row>
    <row r="154" spans="1:21" ht="15.75" customHeight="1">
      <c r="A154" s="63"/>
      <c r="B154" s="63"/>
      <c r="C154" s="63"/>
      <c r="D154" s="63"/>
      <c r="E154" s="63"/>
      <c r="F154" s="63"/>
      <c r="G154" s="63"/>
      <c r="H154" s="63"/>
      <c r="I154" s="63"/>
      <c r="J154" s="63"/>
      <c r="K154" s="63"/>
      <c r="L154" s="63"/>
      <c r="M154" s="63"/>
      <c r="N154" s="63"/>
      <c r="O154" s="63"/>
      <c r="P154" s="63"/>
      <c r="Q154" s="63"/>
      <c r="R154" s="63"/>
      <c r="S154" s="63"/>
      <c r="T154" s="63"/>
      <c r="U154" s="63"/>
    </row>
    <row r="155" spans="1:21" ht="15.75" customHeight="1">
      <c r="A155" s="63"/>
      <c r="B155" s="63"/>
      <c r="C155" s="63"/>
      <c r="D155" s="63"/>
      <c r="E155" s="63"/>
      <c r="F155" s="63"/>
      <c r="G155" s="63"/>
      <c r="H155" s="63"/>
      <c r="I155" s="63"/>
      <c r="J155" s="63"/>
      <c r="K155" s="63"/>
      <c r="L155" s="63"/>
      <c r="M155" s="63"/>
      <c r="N155" s="63"/>
      <c r="O155" s="63"/>
      <c r="P155" s="63"/>
      <c r="Q155" s="63"/>
      <c r="R155" s="63"/>
      <c r="S155" s="63"/>
      <c r="T155" s="63"/>
      <c r="U155" s="63"/>
    </row>
    <row r="156" spans="1:21" ht="15.75" customHeight="1">
      <c r="A156" s="63"/>
      <c r="B156" s="63"/>
      <c r="C156" s="63"/>
      <c r="D156" s="63"/>
      <c r="E156" s="63"/>
      <c r="F156" s="63"/>
      <c r="G156" s="63"/>
      <c r="H156" s="63"/>
      <c r="I156" s="63"/>
      <c r="J156" s="63"/>
      <c r="K156" s="63"/>
      <c r="L156" s="63"/>
      <c r="M156" s="63"/>
      <c r="N156" s="63"/>
      <c r="O156" s="63"/>
      <c r="P156" s="63"/>
      <c r="Q156" s="63"/>
      <c r="R156" s="63"/>
      <c r="S156" s="63"/>
      <c r="T156" s="63"/>
      <c r="U156" s="63"/>
    </row>
    <row r="157" spans="1:21" ht="15.75" customHeight="1">
      <c r="A157" s="63"/>
      <c r="B157" s="63"/>
      <c r="C157" s="63"/>
      <c r="D157" s="63"/>
      <c r="E157" s="63"/>
      <c r="F157" s="63"/>
      <c r="G157" s="63"/>
      <c r="H157" s="63"/>
      <c r="I157" s="63"/>
      <c r="J157" s="63"/>
      <c r="K157" s="63"/>
      <c r="L157" s="63"/>
      <c r="M157" s="63"/>
      <c r="N157" s="63"/>
      <c r="O157" s="63"/>
      <c r="P157" s="63"/>
      <c r="Q157" s="63"/>
      <c r="R157" s="63"/>
      <c r="S157" s="63"/>
      <c r="T157" s="63"/>
      <c r="U157" s="63"/>
    </row>
    <row r="158" spans="1:21" ht="15.75" customHeight="1">
      <c r="A158" s="63"/>
      <c r="B158" s="63"/>
      <c r="C158" s="63"/>
      <c r="D158" s="63"/>
      <c r="E158" s="63"/>
      <c r="F158" s="63"/>
      <c r="G158" s="63"/>
      <c r="H158" s="63"/>
      <c r="I158" s="63"/>
      <c r="J158" s="63"/>
      <c r="K158" s="63"/>
      <c r="L158" s="63"/>
      <c r="M158" s="63"/>
      <c r="N158" s="63"/>
      <c r="O158" s="63"/>
      <c r="P158" s="63"/>
      <c r="Q158" s="63"/>
      <c r="R158" s="63"/>
      <c r="S158" s="63"/>
      <c r="T158" s="63"/>
      <c r="U158" s="63"/>
    </row>
    <row r="159" spans="1:21" ht="15.75" customHeight="1">
      <c r="A159" s="63"/>
      <c r="B159" s="63"/>
      <c r="C159" s="63"/>
      <c r="D159" s="63"/>
      <c r="E159" s="63"/>
      <c r="F159" s="63"/>
      <c r="G159" s="63"/>
      <c r="H159" s="63"/>
      <c r="I159" s="63"/>
      <c r="J159" s="63"/>
      <c r="K159" s="63"/>
      <c r="L159" s="63"/>
      <c r="M159" s="63"/>
      <c r="N159" s="63"/>
      <c r="O159" s="63"/>
      <c r="P159" s="63"/>
      <c r="Q159" s="63"/>
      <c r="R159" s="63"/>
      <c r="S159" s="63"/>
      <c r="T159" s="63"/>
      <c r="U159" s="63"/>
    </row>
    <row r="160" spans="1:21" ht="15.75" customHeight="1">
      <c r="A160" s="63"/>
      <c r="B160" s="63"/>
      <c r="C160" s="63"/>
      <c r="D160" s="63"/>
      <c r="E160" s="63"/>
      <c r="F160" s="63"/>
      <c r="G160" s="63"/>
      <c r="H160" s="63"/>
      <c r="I160" s="63"/>
      <c r="J160" s="63"/>
      <c r="K160" s="63"/>
      <c r="L160" s="63"/>
      <c r="M160" s="63"/>
      <c r="N160" s="63"/>
      <c r="O160" s="63"/>
      <c r="P160" s="63"/>
      <c r="Q160" s="63"/>
      <c r="R160" s="63"/>
      <c r="S160" s="63"/>
      <c r="T160" s="63"/>
      <c r="U160" s="63"/>
    </row>
    <row r="161" spans="1:21" ht="15.75" customHeight="1">
      <c r="A161" s="63"/>
      <c r="B161" s="63"/>
      <c r="C161" s="63"/>
      <c r="D161" s="63"/>
      <c r="E161" s="63"/>
      <c r="F161" s="63"/>
      <c r="G161" s="63"/>
      <c r="H161" s="63"/>
      <c r="I161" s="63"/>
      <c r="J161" s="63"/>
      <c r="K161" s="63"/>
      <c r="L161" s="63"/>
      <c r="M161" s="63"/>
      <c r="N161" s="63"/>
      <c r="O161" s="63"/>
      <c r="P161" s="63"/>
      <c r="Q161" s="63"/>
      <c r="R161" s="63"/>
      <c r="S161" s="63"/>
      <c r="T161" s="63"/>
      <c r="U161" s="63"/>
    </row>
    <row r="162" spans="1:21" ht="15.75" customHeight="1">
      <c r="A162" s="63"/>
      <c r="B162" s="63"/>
      <c r="C162" s="63"/>
      <c r="D162" s="63"/>
      <c r="E162" s="63"/>
      <c r="F162" s="63"/>
      <c r="G162" s="63"/>
      <c r="H162" s="63"/>
      <c r="I162" s="63"/>
      <c r="J162" s="63"/>
      <c r="K162" s="63"/>
      <c r="L162" s="63"/>
      <c r="M162" s="63"/>
      <c r="N162" s="63"/>
      <c r="O162" s="63"/>
      <c r="P162" s="63"/>
      <c r="Q162" s="63"/>
      <c r="R162" s="63"/>
      <c r="S162" s="63"/>
      <c r="T162" s="63"/>
      <c r="U162" s="63"/>
    </row>
    <row r="163" spans="1:21" ht="15.75" customHeight="1">
      <c r="A163" s="63"/>
      <c r="B163" s="63"/>
      <c r="C163" s="63"/>
      <c r="D163" s="63"/>
      <c r="E163" s="63"/>
      <c r="F163" s="63"/>
      <c r="G163" s="63"/>
      <c r="H163" s="63"/>
      <c r="I163" s="63"/>
      <c r="J163" s="63"/>
      <c r="K163" s="63"/>
      <c r="L163" s="63"/>
      <c r="M163" s="63"/>
      <c r="N163" s="63"/>
      <c r="O163" s="63"/>
      <c r="P163" s="63"/>
      <c r="Q163" s="63"/>
      <c r="R163" s="63"/>
      <c r="S163" s="63"/>
      <c r="T163" s="63"/>
      <c r="U163" s="63"/>
    </row>
    <row r="164" spans="1:21" ht="15.75" customHeight="1">
      <c r="A164" s="63"/>
      <c r="B164" s="63"/>
      <c r="C164" s="63"/>
      <c r="D164" s="63"/>
      <c r="E164" s="63"/>
      <c r="F164" s="63"/>
      <c r="G164" s="63"/>
      <c r="H164" s="63"/>
      <c r="I164" s="63"/>
      <c r="J164" s="63"/>
      <c r="K164" s="63"/>
      <c r="L164" s="63"/>
      <c r="M164" s="63"/>
      <c r="N164" s="63"/>
      <c r="O164" s="63"/>
      <c r="P164" s="63"/>
      <c r="Q164" s="63"/>
      <c r="R164" s="63"/>
      <c r="S164" s="63"/>
      <c r="T164" s="63"/>
      <c r="U164" s="63"/>
    </row>
    <row r="165" spans="1:21" ht="15.75" customHeight="1">
      <c r="A165" s="63"/>
      <c r="B165" s="63"/>
      <c r="C165" s="63"/>
      <c r="D165" s="63"/>
      <c r="E165" s="63"/>
      <c r="F165" s="63"/>
      <c r="G165" s="63"/>
      <c r="H165" s="63"/>
      <c r="I165" s="63"/>
      <c r="J165" s="63"/>
      <c r="K165" s="63"/>
      <c r="L165" s="63"/>
      <c r="M165" s="63"/>
      <c r="N165" s="63"/>
      <c r="O165" s="63"/>
      <c r="P165" s="63"/>
      <c r="Q165" s="63"/>
      <c r="R165" s="63"/>
      <c r="S165" s="63"/>
      <c r="T165" s="63"/>
      <c r="U165" s="63"/>
    </row>
    <row r="166" spans="1:21" ht="15.75" customHeight="1">
      <c r="A166" s="63"/>
      <c r="B166" s="63"/>
      <c r="C166" s="63"/>
      <c r="D166" s="63"/>
      <c r="E166" s="63"/>
      <c r="F166" s="63"/>
      <c r="G166" s="63"/>
      <c r="H166" s="63"/>
      <c r="I166" s="63"/>
      <c r="J166" s="63"/>
      <c r="K166" s="63"/>
      <c r="L166" s="63"/>
      <c r="M166" s="63"/>
      <c r="N166" s="63"/>
      <c r="O166" s="63"/>
      <c r="P166" s="63"/>
      <c r="Q166" s="63"/>
      <c r="R166" s="63"/>
      <c r="S166" s="63"/>
      <c r="T166" s="63"/>
      <c r="U166" s="63"/>
    </row>
    <row r="167" spans="1:21" ht="15.75" customHeight="1">
      <c r="A167" s="63"/>
      <c r="B167" s="63"/>
      <c r="C167" s="63"/>
      <c r="D167" s="63"/>
      <c r="E167" s="63"/>
      <c r="F167" s="63"/>
      <c r="G167" s="63"/>
      <c r="H167" s="63"/>
      <c r="I167" s="63"/>
      <c r="J167" s="63"/>
      <c r="K167" s="63"/>
      <c r="L167" s="63"/>
      <c r="M167" s="63"/>
      <c r="N167" s="63"/>
      <c r="O167" s="63"/>
      <c r="P167" s="63"/>
      <c r="Q167" s="63"/>
      <c r="R167" s="63"/>
      <c r="S167" s="63"/>
      <c r="T167" s="63"/>
      <c r="U167" s="63"/>
    </row>
    <row r="168" spans="1:21" ht="15.75" customHeight="1">
      <c r="A168" s="63"/>
      <c r="B168" s="63"/>
      <c r="C168" s="63"/>
      <c r="D168" s="63"/>
      <c r="E168" s="63"/>
      <c r="F168" s="63"/>
      <c r="G168" s="63"/>
      <c r="H168" s="63"/>
      <c r="I168" s="63"/>
      <c r="J168" s="63"/>
      <c r="K168" s="63"/>
      <c r="L168" s="63"/>
      <c r="M168" s="63"/>
      <c r="N168" s="63"/>
      <c r="O168" s="63"/>
      <c r="P168" s="63"/>
      <c r="Q168" s="63"/>
      <c r="R168" s="63"/>
      <c r="S168" s="63"/>
      <c r="T168" s="63"/>
      <c r="U168" s="63"/>
    </row>
    <row r="169" spans="1:21" ht="15.75" customHeight="1">
      <c r="A169" s="63"/>
      <c r="B169" s="63"/>
      <c r="C169" s="63"/>
      <c r="D169" s="63"/>
      <c r="E169" s="63"/>
      <c r="F169" s="63"/>
      <c r="G169" s="63"/>
      <c r="H169" s="63"/>
      <c r="I169" s="63"/>
      <c r="J169" s="63"/>
      <c r="K169" s="63"/>
      <c r="L169" s="63"/>
      <c r="M169" s="63"/>
      <c r="N169" s="63"/>
      <c r="O169" s="63"/>
      <c r="P169" s="63"/>
      <c r="Q169" s="63"/>
      <c r="R169" s="63"/>
      <c r="S169" s="63"/>
      <c r="T169" s="63"/>
      <c r="U169" s="63"/>
    </row>
    <row r="170" spans="1:21" ht="15.75" customHeight="1">
      <c r="A170" s="63"/>
      <c r="B170" s="63"/>
      <c r="C170" s="63"/>
      <c r="D170" s="63"/>
      <c r="E170" s="63"/>
      <c r="F170" s="63"/>
      <c r="G170" s="63"/>
      <c r="H170" s="63"/>
      <c r="I170" s="63"/>
      <c r="J170" s="63"/>
      <c r="K170" s="63"/>
      <c r="L170" s="63"/>
      <c r="M170" s="63"/>
      <c r="N170" s="63"/>
      <c r="O170" s="63"/>
      <c r="P170" s="63"/>
      <c r="Q170" s="63"/>
      <c r="R170" s="63"/>
      <c r="S170" s="63"/>
      <c r="T170" s="63"/>
      <c r="U170" s="63"/>
    </row>
    <row r="171" spans="1:21" ht="15.75" customHeight="1">
      <c r="A171" s="63"/>
      <c r="B171" s="63"/>
      <c r="C171" s="63"/>
      <c r="D171" s="63"/>
      <c r="E171" s="63"/>
      <c r="F171" s="63"/>
      <c r="G171" s="63"/>
      <c r="H171" s="63"/>
      <c r="I171" s="63"/>
      <c r="J171" s="63"/>
      <c r="K171" s="63"/>
      <c r="L171" s="63"/>
      <c r="M171" s="63"/>
      <c r="N171" s="63"/>
      <c r="O171" s="63"/>
      <c r="P171" s="63"/>
      <c r="Q171" s="63"/>
      <c r="R171" s="63"/>
      <c r="S171" s="63"/>
      <c r="T171" s="63"/>
      <c r="U171" s="63"/>
    </row>
    <row r="172" spans="1:21" ht="15.75" customHeight="1">
      <c r="A172" s="63"/>
      <c r="B172" s="63"/>
      <c r="C172" s="63"/>
      <c r="D172" s="63"/>
      <c r="E172" s="63"/>
      <c r="F172" s="63"/>
      <c r="G172" s="63"/>
      <c r="H172" s="63"/>
      <c r="I172" s="63"/>
      <c r="J172" s="63"/>
      <c r="K172" s="63"/>
      <c r="L172" s="63"/>
      <c r="M172" s="63"/>
      <c r="N172" s="63"/>
      <c r="O172" s="63"/>
      <c r="P172" s="63"/>
      <c r="Q172" s="63"/>
      <c r="R172" s="63"/>
      <c r="S172" s="63"/>
      <c r="T172" s="63"/>
      <c r="U172" s="63"/>
    </row>
    <row r="173" spans="1:21" ht="15.75" customHeight="1">
      <c r="A173" s="63"/>
      <c r="B173" s="63"/>
      <c r="C173" s="63"/>
      <c r="D173" s="63"/>
      <c r="E173" s="63"/>
      <c r="F173" s="63"/>
      <c r="G173" s="63"/>
      <c r="H173" s="63"/>
      <c r="I173" s="63"/>
      <c r="J173" s="63"/>
      <c r="K173" s="63"/>
      <c r="L173" s="63"/>
      <c r="M173" s="63"/>
      <c r="N173" s="63"/>
      <c r="O173" s="63"/>
      <c r="P173" s="63"/>
      <c r="Q173" s="63"/>
      <c r="R173" s="63"/>
      <c r="S173" s="63"/>
      <c r="T173" s="63"/>
      <c r="U173" s="63"/>
    </row>
    <row r="174" spans="1:21" ht="15.75" customHeight="1">
      <c r="A174" s="63"/>
      <c r="B174" s="63"/>
      <c r="C174" s="63"/>
      <c r="D174" s="63"/>
      <c r="E174" s="63"/>
      <c r="F174" s="63"/>
      <c r="G174" s="63"/>
      <c r="H174" s="63"/>
      <c r="I174" s="63"/>
      <c r="J174" s="63"/>
      <c r="K174" s="63"/>
      <c r="L174" s="63"/>
      <c r="M174" s="63"/>
      <c r="N174" s="63"/>
      <c r="O174" s="63"/>
      <c r="P174" s="63"/>
      <c r="Q174" s="63"/>
      <c r="R174" s="63"/>
      <c r="S174" s="63"/>
      <c r="T174" s="63"/>
      <c r="U174" s="63"/>
    </row>
    <row r="175" spans="1:21" ht="15.75" customHeight="1">
      <c r="A175" s="63"/>
      <c r="B175" s="63"/>
      <c r="C175" s="63"/>
      <c r="D175" s="63"/>
      <c r="E175" s="63"/>
      <c r="F175" s="63"/>
      <c r="G175" s="63"/>
      <c r="H175" s="63"/>
      <c r="I175" s="63"/>
      <c r="J175" s="63"/>
      <c r="K175" s="63"/>
      <c r="L175" s="63"/>
      <c r="M175" s="63"/>
      <c r="N175" s="63"/>
      <c r="O175" s="63"/>
      <c r="P175" s="63"/>
      <c r="Q175" s="63"/>
      <c r="R175" s="63"/>
      <c r="S175" s="63"/>
      <c r="T175" s="63"/>
      <c r="U175" s="63"/>
    </row>
    <row r="176" spans="1:21" ht="15.75" customHeight="1">
      <c r="A176" s="63"/>
      <c r="B176" s="63"/>
      <c r="C176" s="63"/>
      <c r="D176" s="63"/>
      <c r="E176" s="63"/>
      <c r="F176" s="63"/>
      <c r="G176" s="63"/>
      <c r="H176" s="63"/>
      <c r="I176" s="63"/>
      <c r="J176" s="63"/>
      <c r="K176" s="63"/>
      <c r="L176" s="63"/>
      <c r="M176" s="63"/>
      <c r="N176" s="63"/>
      <c r="O176" s="63"/>
      <c r="P176" s="63"/>
      <c r="Q176" s="63"/>
      <c r="R176" s="63"/>
      <c r="S176" s="63"/>
      <c r="T176" s="63"/>
      <c r="U176" s="63"/>
    </row>
    <row r="177" spans="1:21" ht="15.75" customHeight="1">
      <c r="A177" s="63"/>
      <c r="B177" s="63"/>
      <c r="C177" s="63"/>
      <c r="D177" s="63"/>
      <c r="E177" s="63"/>
      <c r="F177" s="63"/>
      <c r="G177" s="63"/>
      <c r="H177" s="63"/>
      <c r="I177" s="63"/>
      <c r="J177" s="63"/>
      <c r="K177" s="63"/>
      <c r="L177" s="63"/>
      <c r="M177" s="63"/>
      <c r="N177" s="63"/>
      <c r="O177" s="63"/>
      <c r="P177" s="63"/>
      <c r="Q177" s="63"/>
      <c r="R177" s="63"/>
      <c r="S177" s="63"/>
      <c r="T177" s="63"/>
      <c r="U177" s="63"/>
    </row>
    <row r="178" spans="1:21" ht="15.75" customHeight="1">
      <c r="A178" s="63"/>
      <c r="B178" s="63"/>
      <c r="C178" s="63"/>
      <c r="D178" s="63"/>
      <c r="E178" s="63"/>
      <c r="F178" s="63"/>
      <c r="G178" s="63"/>
      <c r="H178" s="63"/>
      <c r="I178" s="63"/>
      <c r="J178" s="63"/>
      <c r="K178" s="63"/>
      <c r="L178" s="63"/>
      <c r="M178" s="63"/>
      <c r="N178" s="63"/>
      <c r="O178" s="63"/>
      <c r="P178" s="63"/>
      <c r="Q178" s="63"/>
      <c r="R178" s="63"/>
      <c r="S178" s="63"/>
      <c r="T178" s="63"/>
      <c r="U178" s="63"/>
    </row>
    <row r="179" spans="1:21" ht="15.75" customHeight="1">
      <c r="A179" s="63"/>
      <c r="B179" s="63"/>
      <c r="C179" s="63"/>
      <c r="D179" s="63"/>
      <c r="E179" s="63"/>
      <c r="F179" s="63"/>
      <c r="G179" s="63"/>
      <c r="H179" s="63"/>
      <c r="I179" s="63"/>
      <c r="J179" s="63"/>
      <c r="K179" s="63"/>
      <c r="L179" s="63"/>
      <c r="M179" s="63"/>
      <c r="N179" s="63"/>
      <c r="O179" s="63"/>
      <c r="P179" s="63"/>
      <c r="Q179" s="63"/>
      <c r="R179" s="63"/>
      <c r="S179" s="63"/>
      <c r="T179" s="63"/>
      <c r="U179" s="63"/>
    </row>
    <row r="180" spans="1:21" ht="15.75" customHeight="1">
      <c r="A180" s="63"/>
      <c r="B180" s="63"/>
      <c r="C180" s="63"/>
      <c r="D180" s="63"/>
      <c r="E180" s="63"/>
      <c r="F180" s="63"/>
      <c r="G180" s="63"/>
      <c r="H180" s="63"/>
      <c r="I180" s="63"/>
      <c r="J180" s="63"/>
      <c r="K180" s="63"/>
      <c r="L180" s="63"/>
      <c r="M180" s="63"/>
      <c r="N180" s="63"/>
      <c r="O180" s="63"/>
      <c r="P180" s="63"/>
      <c r="Q180" s="63"/>
      <c r="R180" s="63"/>
      <c r="S180" s="63"/>
      <c r="T180" s="63"/>
      <c r="U180" s="63"/>
    </row>
    <row r="181" spans="1:21" ht="15.75" customHeight="1">
      <c r="A181" s="63"/>
      <c r="B181" s="63"/>
      <c r="C181" s="63"/>
      <c r="D181" s="63"/>
      <c r="E181" s="63"/>
      <c r="F181" s="63"/>
      <c r="G181" s="63"/>
      <c r="H181" s="63"/>
      <c r="I181" s="63"/>
      <c r="J181" s="63"/>
      <c r="K181" s="63"/>
      <c r="L181" s="63"/>
      <c r="M181" s="63"/>
      <c r="N181" s="63"/>
      <c r="O181" s="63"/>
      <c r="P181" s="63"/>
      <c r="Q181" s="63"/>
      <c r="R181" s="63"/>
      <c r="S181" s="63"/>
      <c r="T181" s="63"/>
      <c r="U181" s="63"/>
    </row>
    <row r="182" spans="1:21" ht="15.75" customHeight="1">
      <c r="A182" s="63"/>
      <c r="B182" s="63"/>
      <c r="C182" s="63"/>
      <c r="D182" s="63"/>
      <c r="E182" s="63"/>
      <c r="F182" s="63"/>
      <c r="G182" s="63"/>
      <c r="H182" s="63"/>
      <c r="I182" s="63"/>
      <c r="J182" s="63"/>
      <c r="K182" s="63"/>
      <c r="L182" s="63"/>
      <c r="M182" s="63"/>
      <c r="N182" s="63"/>
      <c r="O182" s="63"/>
      <c r="P182" s="63"/>
      <c r="Q182" s="63"/>
      <c r="R182" s="63"/>
      <c r="S182" s="63"/>
      <c r="T182" s="63"/>
      <c r="U182" s="63"/>
    </row>
    <row r="183" spans="1:21" ht="15.75" customHeight="1">
      <c r="A183" s="63"/>
      <c r="B183" s="63"/>
      <c r="C183" s="63"/>
      <c r="D183" s="63"/>
      <c r="E183" s="63"/>
      <c r="F183" s="63"/>
      <c r="G183" s="63"/>
      <c r="H183" s="63"/>
      <c r="I183" s="63"/>
      <c r="J183" s="63"/>
      <c r="K183" s="63"/>
      <c r="L183" s="63"/>
      <c r="M183" s="63"/>
      <c r="N183" s="63"/>
      <c r="O183" s="63"/>
      <c r="P183" s="63"/>
      <c r="Q183" s="63"/>
      <c r="R183" s="63"/>
      <c r="S183" s="63"/>
      <c r="T183" s="63"/>
      <c r="U183" s="63"/>
    </row>
    <row r="184" spans="1:21" ht="15.75" customHeight="1">
      <c r="A184" s="63"/>
      <c r="B184" s="63"/>
      <c r="C184" s="63"/>
      <c r="D184" s="63"/>
      <c r="E184" s="63"/>
      <c r="F184" s="63"/>
      <c r="G184" s="63"/>
      <c r="H184" s="63"/>
      <c r="I184" s="63"/>
      <c r="J184" s="63"/>
      <c r="K184" s="63"/>
      <c r="L184" s="63"/>
      <c r="M184" s="63"/>
      <c r="N184" s="63"/>
      <c r="O184" s="63"/>
      <c r="P184" s="63"/>
      <c r="Q184" s="63"/>
      <c r="R184" s="63"/>
      <c r="S184" s="63"/>
      <c r="T184" s="63"/>
      <c r="U184" s="63"/>
    </row>
    <row r="185" spans="1:21" ht="15.75" customHeight="1">
      <c r="A185" s="63"/>
      <c r="B185" s="63"/>
      <c r="C185" s="63"/>
      <c r="D185" s="63"/>
      <c r="E185" s="63"/>
      <c r="F185" s="63"/>
      <c r="G185" s="63"/>
      <c r="H185" s="63"/>
      <c r="I185" s="63"/>
      <c r="J185" s="63"/>
      <c r="K185" s="63"/>
      <c r="L185" s="63"/>
      <c r="M185" s="63"/>
      <c r="N185" s="63"/>
      <c r="O185" s="63"/>
      <c r="P185" s="63"/>
      <c r="Q185" s="63"/>
      <c r="R185" s="63"/>
      <c r="S185" s="63"/>
      <c r="T185" s="63"/>
      <c r="U185" s="63"/>
    </row>
    <row r="186" spans="1:21" ht="15.75" customHeight="1">
      <c r="A186" s="63"/>
      <c r="B186" s="63"/>
      <c r="C186" s="63"/>
      <c r="D186" s="63"/>
      <c r="E186" s="63"/>
      <c r="F186" s="63"/>
      <c r="G186" s="63"/>
      <c r="H186" s="63"/>
      <c r="I186" s="63"/>
      <c r="J186" s="63"/>
      <c r="K186" s="63"/>
      <c r="L186" s="63"/>
      <c r="M186" s="63"/>
      <c r="N186" s="63"/>
      <c r="O186" s="63"/>
      <c r="P186" s="63"/>
      <c r="Q186" s="63"/>
      <c r="R186" s="63"/>
      <c r="S186" s="63"/>
      <c r="T186" s="63"/>
      <c r="U186" s="63"/>
    </row>
    <row r="187" spans="1:21" ht="15.75" customHeight="1">
      <c r="A187" s="63"/>
      <c r="B187" s="63"/>
      <c r="C187" s="63"/>
      <c r="D187" s="63"/>
      <c r="E187" s="63"/>
      <c r="F187" s="63"/>
      <c r="G187" s="63"/>
      <c r="H187" s="63"/>
      <c r="I187" s="63"/>
      <c r="J187" s="63"/>
      <c r="K187" s="63"/>
      <c r="L187" s="63"/>
      <c r="M187" s="63"/>
      <c r="N187" s="63"/>
      <c r="O187" s="63"/>
      <c r="P187" s="63"/>
      <c r="Q187" s="63"/>
      <c r="R187" s="63"/>
      <c r="S187" s="63"/>
      <c r="T187" s="63"/>
      <c r="U187" s="63"/>
    </row>
    <row r="188" spans="1:21" ht="15.75" customHeight="1">
      <c r="A188" s="63"/>
      <c r="B188" s="63"/>
      <c r="C188" s="63"/>
      <c r="D188" s="63"/>
      <c r="E188" s="63"/>
      <c r="F188" s="63"/>
      <c r="G188" s="63"/>
      <c r="H188" s="63"/>
      <c r="I188" s="63"/>
      <c r="J188" s="63"/>
      <c r="K188" s="63"/>
      <c r="L188" s="63"/>
      <c r="M188" s="63"/>
      <c r="N188" s="63"/>
      <c r="O188" s="63"/>
      <c r="P188" s="63"/>
      <c r="Q188" s="63"/>
      <c r="R188" s="63"/>
      <c r="S188" s="63"/>
      <c r="T188" s="63"/>
      <c r="U188" s="63"/>
    </row>
    <row r="189" spans="1:21" ht="15.75" customHeight="1">
      <c r="A189" s="63"/>
      <c r="B189" s="63"/>
      <c r="C189" s="63"/>
      <c r="D189" s="63"/>
      <c r="E189" s="63"/>
      <c r="F189" s="63"/>
      <c r="G189" s="63"/>
      <c r="H189" s="63"/>
      <c r="I189" s="63"/>
      <c r="J189" s="63"/>
      <c r="K189" s="63"/>
      <c r="L189" s="63"/>
      <c r="M189" s="63"/>
      <c r="N189" s="63"/>
      <c r="O189" s="63"/>
      <c r="P189" s="63"/>
      <c r="Q189" s="63"/>
      <c r="R189" s="63"/>
      <c r="S189" s="63"/>
      <c r="T189" s="63"/>
      <c r="U189" s="63"/>
    </row>
    <row r="190" spans="1:21" ht="15.75" customHeight="1">
      <c r="A190" s="63"/>
      <c r="B190" s="63"/>
      <c r="C190" s="63"/>
      <c r="D190" s="63"/>
      <c r="E190" s="63"/>
      <c r="F190" s="63"/>
      <c r="G190" s="63"/>
      <c r="H190" s="63"/>
      <c r="I190" s="63"/>
      <c r="J190" s="63"/>
      <c r="K190" s="63"/>
      <c r="L190" s="63"/>
      <c r="M190" s="63"/>
      <c r="N190" s="63"/>
      <c r="O190" s="63"/>
      <c r="P190" s="63"/>
      <c r="Q190" s="63"/>
      <c r="R190" s="63"/>
      <c r="S190" s="63"/>
      <c r="T190" s="63"/>
      <c r="U190" s="63"/>
    </row>
    <row r="191" spans="1:21" ht="15.75" customHeight="1">
      <c r="A191" s="63"/>
      <c r="B191" s="63"/>
      <c r="C191" s="63"/>
      <c r="D191" s="63"/>
      <c r="E191" s="63"/>
      <c r="F191" s="63"/>
      <c r="G191" s="63"/>
      <c r="H191" s="63"/>
      <c r="I191" s="63"/>
      <c r="J191" s="63"/>
      <c r="K191" s="63"/>
      <c r="L191" s="63"/>
      <c r="M191" s="63"/>
      <c r="N191" s="63"/>
      <c r="O191" s="63"/>
      <c r="P191" s="63"/>
      <c r="Q191" s="63"/>
      <c r="R191" s="63"/>
      <c r="S191" s="63"/>
      <c r="T191" s="63"/>
      <c r="U191" s="63"/>
    </row>
    <row r="192" spans="1:21" ht="15.75" customHeight="1">
      <c r="A192" s="63"/>
      <c r="B192" s="63"/>
      <c r="C192" s="63"/>
      <c r="D192" s="63"/>
      <c r="E192" s="63"/>
      <c r="F192" s="63"/>
      <c r="G192" s="63"/>
      <c r="H192" s="63"/>
      <c r="I192" s="63"/>
      <c r="J192" s="63"/>
      <c r="K192" s="63"/>
      <c r="L192" s="63"/>
      <c r="M192" s="63"/>
      <c r="N192" s="63"/>
      <c r="O192" s="63"/>
      <c r="P192" s="63"/>
      <c r="Q192" s="63"/>
      <c r="R192" s="63"/>
      <c r="S192" s="63"/>
      <c r="T192" s="63"/>
      <c r="U192" s="63"/>
    </row>
    <row r="193" spans="1:21" ht="15.75" customHeight="1">
      <c r="A193" s="63"/>
      <c r="B193" s="63"/>
      <c r="C193" s="63"/>
      <c r="D193" s="63"/>
      <c r="E193" s="63"/>
      <c r="F193" s="63"/>
      <c r="G193" s="63"/>
      <c r="H193" s="63"/>
      <c r="I193" s="63"/>
      <c r="J193" s="63"/>
      <c r="K193" s="63"/>
      <c r="L193" s="63"/>
      <c r="M193" s="63"/>
      <c r="N193" s="63"/>
      <c r="O193" s="63"/>
      <c r="P193" s="63"/>
      <c r="Q193" s="63"/>
      <c r="R193" s="63"/>
      <c r="S193" s="63"/>
      <c r="T193" s="63"/>
      <c r="U193" s="63"/>
    </row>
    <row r="194" spans="1:21" ht="15.75" customHeight="1">
      <c r="A194" s="63"/>
      <c r="B194" s="63"/>
      <c r="C194" s="63"/>
      <c r="D194" s="63"/>
      <c r="E194" s="63"/>
      <c r="F194" s="63"/>
      <c r="G194" s="63"/>
      <c r="H194" s="63"/>
      <c r="I194" s="63"/>
      <c r="J194" s="63"/>
      <c r="K194" s="63"/>
      <c r="L194" s="63"/>
      <c r="M194" s="63"/>
      <c r="N194" s="63"/>
      <c r="O194" s="63"/>
      <c r="P194" s="63"/>
      <c r="Q194" s="63"/>
      <c r="R194" s="63"/>
      <c r="S194" s="63"/>
      <c r="T194" s="63"/>
      <c r="U194" s="63"/>
    </row>
    <row r="195" spans="1:21" ht="15.75" customHeight="1">
      <c r="A195" s="63"/>
      <c r="B195" s="63"/>
      <c r="C195" s="63"/>
      <c r="D195" s="63"/>
      <c r="E195" s="63"/>
      <c r="F195" s="63"/>
      <c r="G195" s="63"/>
      <c r="H195" s="63"/>
      <c r="I195" s="63"/>
      <c r="J195" s="63"/>
      <c r="K195" s="63"/>
      <c r="L195" s="63"/>
      <c r="M195" s="63"/>
      <c r="N195" s="63"/>
      <c r="O195" s="63"/>
      <c r="P195" s="63"/>
      <c r="Q195" s="63"/>
      <c r="R195" s="63"/>
      <c r="S195" s="63"/>
      <c r="T195" s="63"/>
      <c r="U195" s="63"/>
    </row>
    <row r="196" spans="1:21" ht="15.75" customHeight="1">
      <c r="A196" s="63"/>
      <c r="B196" s="63"/>
      <c r="C196" s="63"/>
      <c r="D196" s="63"/>
      <c r="E196" s="63"/>
      <c r="F196" s="63"/>
      <c r="G196" s="63"/>
      <c r="H196" s="63"/>
      <c r="I196" s="63"/>
      <c r="J196" s="63"/>
      <c r="K196" s="63"/>
      <c r="L196" s="63"/>
      <c r="M196" s="63"/>
      <c r="N196" s="63"/>
      <c r="O196" s="63"/>
      <c r="P196" s="63"/>
      <c r="Q196" s="63"/>
      <c r="R196" s="63"/>
      <c r="S196" s="63"/>
      <c r="T196" s="63"/>
      <c r="U196" s="63"/>
    </row>
    <row r="197" spans="1:21" ht="15.75" customHeight="1">
      <c r="A197" s="63"/>
      <c r="B197" s="63"/>
      <c r="C197" s="63"/>
      <c r="D197" s="63"/>
      <c r="E197" s="63"/>
      <c r="F197" s="63"/>
      <c r="G197" s="63"/>
      <c r="H197" s="63"/>
      <c r="I197" s="63"/>
      <c r="J197" s="63"/>
      <c r="K197" s="63"/>
      <c r="L197" s="63"/>
      <c r="M197" s="63"/>
      <c r="N197" s="63"/>
      <c r="O197" s="63"/>
      <c r="P197" s="63"/>
      <c r="Q197" s="63"/>
      <c r="R197" s="63"/>
      <c r="S197" s="63"/>
      <c r="T197" s="63"/>
      <c r="U197" s="63"/>
    </row>
    <row r="198" spans="1:21" ht="15.75" customHeight="1">
      <c r="A198" s="63"/>
      <c r="B198" s="63"/>
      <c r="C198" s="63"/>
      <c r="D198" s="63"/>
      <c r="E198" s="63"/>
      <c r="F198" s="63"/>
      <c r="G198" s="63"/>
      <c r="H198" s="63"/>
      <c r="I198" s="63"/>
      <c r="J198" s="63"/>
      <c r="K198" s="63"/>
      <c r="L198" s="63"/>
      <c r="M198" s="63"/>
      <c r="N198" s="63"/>
      <c r="O198" s="63"/>
      <c r="P198" s="63"/>
      <c r="Q198" s="63"/>
      <c r="R198" s="63"/>
      <c r="S198" s="63"/>
      <c r="T198" s="63"/>
      <c r="U198" s="63"/>
    </row>
    <row r="199" spans="1:21" ht="15.75" customHeight="1">
      <c r="A199" s="63"/>
      <c r="B199" s="63"/>
      <c r="C199" s="63"/>
      <c r="D199" s="63"/>
      <c r="E199" s="63"/>
      <c r="F199" s="63"/>
      <c r="G199" s="63"/>
      <c r="H199" s="63"/>
      <c r="I199" s="63"/>
      <c r="J199" s="63"/>
      <c r="K199" s="63"/>
      <c r="L199" s="63"/>
      <c r="M199" s="63"/>
      <c r="N199" s="63"/>
      <c r="O199" s="63"/>
      <c r="P199" s="63"/>
      <c r="Q199" s="63"/>
      <c r="R199" s="63"/>
      <c r="S199" s="63"/>
      <c r="T199" s="63"/>
      <c r="U199" s="63"/>
    </row>
    <row r="200" spans="1:21" ht="15.75" customHeight="1">
      <c r="A200" s="63"/>
      <c r="B200" s="63"/>
      <c r="C200" s="63"/>
      <c r="D200" s="63"/>
      <c r="E200" s="63"/>
      <c r="F200" s="63"/>
      <c r="G200" s="63"/>
      <c r="H200" s="63"/>
      <c r="I200" s="63"/>
      <c r="J200" s="63"/>
      <c r="K200" s="63"/>
      <c r="L200" s="63"/>
      <c r="M200" s="63"/>
      <c r="N200" s="63"/>
      <c r="O200" s="63"/>
      <c r="P200" s="63"/>
      <c r="Q200" s="63"/>
      <c r="R200" s="63"/>
      <c r="S200" s="63"/>
      <c r="T200" s="63"/>
      <c r="U200" s="63"/>
    </row>
    <row r="201" spans="1:21" ht="15.75" customHeight="1">
      <c r="C201" s="63"/>
      <c r="D201" s="63"/>
      <c r="E201" s="63"/>
      <c r="F201" s="63"/>
      <c r="G201" s="63"/>
      <c r="H201" s="63"/>
      <c r="I201" s="63"/>
      <c r="J201" s="63"/>
      <c r="K201" s="63"/>
      <c r="L201" s="63"/>
      <c r="M201" s="63"/>
      <c r="N201" s="63"/>
      <c r="O201" s="63"/>
      <c r="P201" s="63"/>
      <c r="Q201" s="63"/>
      <c r="R201" s="63"/>
      <c r="S201" s="63"/>
      <c r="T201" s="63"/>
      <c r="U201" s="63"/>
    </row>
    <row r="202" spans="1:21" ht="15.75" customHeight="1"/>
    <row r="203" spans="1:21" ht="15.75" customHeight="1"/>
    <row r="204" spans="1:21" ht="15.75" customHeight="1"/>
    <row r="205" spans="1:21" ht="15.75" customHeight="1"/>
    <row r="206" spans="1:21" ht="15.75" customHeight="1"/>
    <row r="207" spans="1:21" ht="15.75" customHeight="1"/>
    <row r="208" spans="1:21"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sheetData>
  <mergeCells count="3">
    <mergeCell ref="O4:O6"/>
    <mergeCell ref="M4:M6"/>
    <mergeCell ref="D1:M1"/>
  </mergeCells>
  <conditionalFormatting sqref="M3:M4 M7">
    <cfRule type="expression" dxfId="70" priority="3905">
      <formula>M3:M12 &gt; O3:O12 * 1.1</formula>
    </cfRule>
  </conditionalFormatting>
  <conditionalFormatting sqref="M8:M12">
    <cfRule type="expression" dxfId="69" priority="4109">
      <formula>M8:M18 &gt; O8:O18 * 1.1</formula>
    </cfRule>
  </conditionalFormatting>
  <pageMargins left="0.7" right="0.7" top="0.75" bottom="0.75" header="0" footer="0"/>
  <pageSetup paperSize="9" orientation="portrait" r:id="rId1"/>
  <headerFooter>
    <oddHeader xml:space="preserve">&amp;C
&amp;"calibri"&amp;60&amp;K02-022
</oddHeader>
    <evenHeader xml:space="preserve">&amp;C
&amp;"calibri"&amp;60&amp;K02-022
</evenHeader>
    <firstHeader xml:space="preserve">&amp;C
&amp;"calibri"&amp;60&amp;K02-022
</first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13C5C-FC0A-4FED-9D54-CEC36089E9A2}">
  <dimension ref="A1:BJ321"/>
  <sheetViews>
    <sheetView showGridLines="0" tabSelected="1" topLeftCell="A23" zoomScale="84" zoomScaleNormal="84" workbookViewId="0">
      <selection activeCell="K14" sqref="K14"/>
    </sheetView>
  </sheetViews>
  <sheetFormatPr defaultColWidth="14.44140625" defaultRowHeight="14.55" customHeight="1"/>
  <cols>
    <col min="1" max="1" width="10.44140625" customWidth="1"/>
    <col min="2" max="2" width="8.44140625" customWidth="1"/>
    <col min="3" max="3" width="10.21875" bestFit="1" customWidth="1"/>
    <col min="4" max="4" width="8.44140625" bestFit="1" customWidth="1"/>
    <col min="5" max="5" width="8.44140625" customWidth="1"/>
    <col min="6" max="6" width="8.5546875" customWidth="1"/>
    <col min="7" max="7" width="17.44140625" customWidth="1"/>
    <col min="8" max="8" width="9.44140625" customWidth="1"/>
    <col min="9" max="9" width="8.44140625" customWidth="1"/>
    <col min="10" max="10" width="8" customWidth="1"/>
    <col min="11" max="11" width="12.21875" customWidth="1"/>
    <col min="12" max="12" width="10.44140625" bestFit="1" customWidth="1"/>
    <col min="13" max="13" width="14.44140625" bestFit="1" customWidth="1"/>
    <col min="14" max="14" width="11.44140625" bestFit="1" customWidth="1"/>
    <col min="15" max="15" width="13.44140625" bestFit="1" customWidth="1"/>
    <col min="16" max="16" width="21.88671875" bestFit="1" customWidth="1"/>
    <col min="17" max="17" width="48.21875" customWidth="1"/>
    <col min="18" max="18" width="11.77734375" bestFit="1" customWidth="1"/>
    <col min="19" max="19" width="9" bestFit="1" customWidth="1"/>
    <col min="20" max="20" width="12.44140625" bestFit="1" customWidth="1"/>
    <col min="21" max="21" width="9.21875" bestFit="1" customWidth="1"/>
    <col min="22" max="22" width="12.21875" customWidth="1"/>
    <col min="23" max="23" width="11.77734375" customWidth="1"/>
    <col min="24" max="24" width="11.77734375" bestFit="1" customWidth="1"/>
    <col min="25" max="25" width="16.44140625" customWidth="1"/>
    <col min="26" max="26" width="12.44140625" customWidth="1"/>
    <col min="27" max="27" width="7.77734375" bestFit="1" customWidth="1"/>
    <col min="28" max="29" width="8.44140625" bestFit="1" customWidth="1"/>
    <col min="30" max="30" width="13.88671875" bestFit="1" customWidth="1"/>
    <col min="31" max="31" width="13" customWidth="1"/>
    <col min="32" max="32" width="15.77734375" style="188" bestFit="1" customWidth="1"/>
    <col min="33" max="33" width="14.44140625" hidden="1" customWidth="1"/>
    <col min="34" max="34" width="8.44140625" hidden="1" customWidth="1"/>
    <col min="35" max="36" width="11.5546875" customWidth="1"/>
    <col min="37" max="37" width="11.33203125" customWidth="1"/>
    <col min="38" max="38" width="17.21875" bestFit="1" customWidth="1"/>
    <col min="39" max="39" width="9.21875" bestFit="1" customWidth="1"/>
    <col min="40" max="40" width="6.44140625" bestFit="1" customWidth="1"/>
    <col min="41" max="41" width="12.77734375" bestFit="1" customWidth="1"/>
    <col min="42" max="42" width="12.21875" bestFit="1" customWidth="1"/>
    <col min="43" max="43" width="9.44140625" bestFit="1" customWidth="1"/>
    <col min="44" max="44" width="12.44140625" customWidth="1"/>
    <col min="45" max="50" width="11.77734375" bestFit="1" customWidth="1"/>
    <col min="51" max="51" width="10.44140625" style="196" customWidth="1"/>
    <col min="52" max="52" width="14.44140625" style="361" bestFit="1" customWidth="1"/>
    <col min="53" max="53" width="9.21875" hidden="1" customWidth="1"/>
    <col min="54" max="59" width="11.77734375" bestFit="1" customWidth="1"/>
    <col min="60" max="60" width="10.44140625" style="324" customWidth="1"/>
    <col min="61" max="61" width="15.5546875" style="361" bestFit="1" customWidth="1"/>
    <col min="62" max="62" width="9.21875" hidden="1" customWidth="1"/>
  </cols>
  <sheetData>
    <row r="1" spans="1:62" ht="14.55" customHeight="1" thickBot="1">
      <c r="A1" s="13" t="s">
        <v>140</v>
      </c>
      <c r="B1" s="13" t="s">
        <v>68</v>
      </c>
      <c r="C1" s="14" t="s">
        <v>141</v>
      </c>
      <c r="D1" s="14" t="s">
        <v>142</v>
      </c>
      <c r="E1" s="14" t="s">
        <v>143</v>
      </c>
      <c r="F1" s="14" t="s">
        <v>133</v>
      </c>
      <c r="G1" s="14" t="s">
        <v>144</v>
      </c>
      <c r="H1" s="13" t="s">
        <v>145</v>
      </c>
      <c r="I1" s="13" t="s">
        <v>146</v>
      </c>
      <c r="J1" s="13" t="s">
        <v>147</v>
      </c>
      <c r="K1" s="14" t="s">
        <v>148</v>
      </c>
      <c r="L1" s="14" t="s">
        <v>94</v>
      </c>
      <c r="M1" s="14" t="s">
        <v>149</v>
      </c>
      <c r="N1" s="13" t="s">
        <v>150</v>
      </c>
      <c r="O1" s="13" t="s">
        <v>151</v>
      </c>
      <c r="P1" s="13" t="s">
        <v>152</v>
      </c>
      <c r="Q1" s="15" t="s">
        <v>4515</v>
      </c>
      <c r="R1" s="16" t="s">
        <v>153</v>
      </c>
      <c r="S1" s="17" t="s">
        <v>154</v>
      </c>
      <c r="T1" s="18" t="s">
        <v>155</v>
      </c>
      <c r="U1" s="18" t="s">
        <v>156</v>
      </c>
      <c r="V1" s="19" t="s">
        <v>157</v>
      </c>
      <c r="W1" s="20" t="s">
        <v>158</v>
      </c>
      <c r="X1" s="20" t="s">
        <v>159</v>
      </c>
      <c r="Y1" s="20" t="s">
        <v>160</v>
      </c>
      <c r="Z1" s="20" t="s">
        <v>161</v>
      </c>
      <c r="AA1" s="21" t="s">
        <v>162</v>
      </c>
      <c r="AB1" s="21" t="s">
        <v>163</v>
      </c>
      <c r="AC1" s="22" t="s">
        <v>164</v>
      </c>
      <c r="AD1" s="22" t="s">
        <v>165</v>
      </c>
      <c r="AE1" s="23" t="s">
        <v>166</v>
      </c>
      <c r="AF1" s="185" t="s">
        <v>167</v>
      </c>
      <c r="AG1" s="13" t="s">
        <v>168</v>
      </c>
      <c r="AH1" s="13" t="s">
        <v>169</v>
      </c>
      <c r="AI1" s="18" t="s">
        <v>106</v>
      </c>
      <c r="AJ1" s="18" t="s">
        <v>170</v>
      </c>
      <c r="AK1" s="18" t="s">
        <v>171</v>
      </c>
      <c r="AL1" s="18" t="s">
        <v>172</v>
      </c>
      <c r="AM1" s="24" t="s">
        <v>2</v>
      </c>
      <c r="AN1" s="24" t="s">
        <v>173</v>
      </c>
      <c r="AO1" s="24" t="s">
        <v>112</v>
      </c>
      <c r="AP1" s="24" t="s">
        <v>114</v>
      </c>
      <c r="AQ1" s="24" t="s">
        <v>116</v>
      </c>
      <c r="AR1" s="342" t="s">
        <v>174</v>
      </c>
      <c r="AS1" s="352" t="s">
        <v>175</v>
      </c>
      <c r="AT1" s="353" t="s">
        <v>176</v>
      </c>
      <c r="AU1" s="353" t="s">
        <v>177</v>
      </c>
      <c r="AV1" s="353" t="s">
        <v>178</v>
      </c>
      <c r="AW1" s="353" t="s">
        <v>179</v>
      </c>
      <c r="AX1" s="353" t="s">
        <v>180</v>
      </c>
      <c r="AY1" s="354" t="s">
        <v>181</v>
      </c>
      <c r="AZ1" s="355" t="s">
        <v>182</v>
      </c>
      <c r="BA1" s="25"/>
      <c r="BB1" s="332" t="s">
        <v>175</v>
      </c>
      <c r="BC1" s="333" t="s">
        <v>176</v>
      </c>
      <c r="BD1" s="333" t="s">
        <v>177</v>
      </c>
      <c r="BE1" s="333" t="s">
        <v>178</v>
      </c>
      <c r="BF1" s="333" t="s">
        <v>179</v>
      </c>
      <c r="BG1" s="333" t="s">
        <v>180</v>
      </c>
      <c r="BH1" s="334" t="s">
        <v>181</v>
      </c>
      <c r="BI1" s="335" t="s">
        <v>4521</v>
      </c>
      <c r="BJ1" s="25"/>
    </row>
    <row r="2" spans="1:62" ht="14.55" customHeight="1">
      <c r="A2" s="26" t="s">
        <v>113</v>
      </c>
      <c r="B2" s="26"/>
      <c r="C2" s="26"/>
      <c r="D2" s="26"/>
      <c r="E2" s="26"/>
      <c r="F2" s="26"/>
      <c r="G2" s="26"/>
      <c r="H2" s="26"/>
      <c r="I2" s="26"/>
      <c r="J2" s="26"/>
      <c r="K2" s="27"/>
      <c r="L2" s="27"/>
      <c r="M2" s="27"/>
      <c r="N2" s="27"/>
      <c r="O2" s="27"/>
      <c r="P2" s="27"/>
      <c r="Q2" s="28"/>
      <c r="R2" s="29"/>
      <c r="S2" s="30"/>
      <c r="T2" s="31"/>
      <c r="U2" s="31"/>
      <c r="V2" s="31"/>
      <c r="W2" s="32"/>
      <c r="X2" s="32"/>
      <c r="Y2" s="32"/>
      <c r="Z2" s="32"/>
      <c r="AA2" s="32"/>
      <c r="AB2" s="32"/>
      <c r="AC2" s="33"/>
      <c r="AD2" s="33"/>
      <c r="AE2" s="33"/>
      <c r="AF2" s="186"/>
      <c r="AG2" s="34"/>
      <c r="AH2" s="35"/>
      <c r="AI2" s="31"/>
      <c r="AJ2" s="31"/>
      <c r="AK2" s="31"/>
      <c r="AL2" s="31"/>
      <c r="AM2" s="31"/>
      <c r="AN2" s="36"/>
      <c r="AO2" s="36"/>
      <c r="AP2" s="36"/>
      <c r="AQ2" s="36"/>
      <c r="AR2" s="343"/>
      <c r="AS2" s="384" t="s">
        <v>4522</v>
      </c>
      <c r="AT2" s="385"/>
      <c r="AU2" s="385"/>
      <c r="AV2" s="385"/>
      <c r="AW2" s="385"/>
      <c r="AX2" s="385"/>
      <c r="AY2" s="385"/>
      <c r="AZ2" s="386"/>
      <c r="BA2" s="25"/>
      <c r="BB2" s="387" t="s">
        <v>4523</v>
      </c>
      <c r="BC2" s="388"/>
      <c r="BD2" s="388"/>
      <c r="BE2" s="388"/>
      <c r="BF2" s="388"/>
      <c r="BG2" s="388"/>
      <c r="BH2" s="388"/>
      <c r="BI2" s="389"/>
      <c r="BJ2" s="25"/>
    </row>
    <row r="3" spans="1:62" ht="14.55" customHeight="1">
      <c r="A3" s="197" t="s">
        <v>183</v>
      </c>
      <c r="B3" s="197" t="s">
        <v>113</v>
      </c>
      <c r="C3" s="197" t="s">
        <v>113</v>
      </c>
      <c r="D3" s="198" t="s">
        <v>184</v>
      </c>
      <c r="E3" s="198" t="s">
        <v>185</v>
      </c>
      <c r="F3" s="198" t="s">
        <v>186</v>
      </c>
      <c r="G3" s="198" t="s">
        <v>187</v>
      </c>
      <c r="H3" s="197" t="s">
        <v>188</v>
      </c>
      <c r="I3" s="198" t="s">
        <v>189</v>
      </c>
      <c r="J3" s="199" t="s">
        <v>190</v>
      </c>
      <c r="K3" s="264" t="s">
        <v>191</v>
      </c>
      <c r="L3" s="199" t="s">
        <v>192</v>
      </c>
      <c r="M3" s="200" t="s">
        <v>193</v>
      </c>
      <c r="N3" s="200" t="s">
        <v>135</v>
      </c>
      <c r="O3" s="322" t="s">
        <v>194</v>
      </c>
      <c r="P3" s="201" t="s">
        <v>195</v>
      </c>
      <c r="Q3" s="200" t="s">
        <v>196</v>
      </c>
      <c r="R3" s="202">
        <f t="shared" ref="R3:R14" si="0">AN3*AI3</f>
        <v>891201.23234194319</v>
      </c>
      <c r="S3" s="203">
        <v>2E-3</v>
      </c>
      <c r="T3" s="204">
        <f t="shared" ref="T3:T14" si="1">R3*S3</f>
        <v>1782.4024646838864</v>
      </c>
      <c r="U3" s="205">
        <v>0.75</v>
      </c>
      <c r="V3" s="204">
        <f t="shared" ref="V3:V14" si="2">R3*U3</f>
        <v>668400.92425645737</v>
      </c>
      <c r="W3" s="265">
        <v>0.4</v>
      </c>
      <c r="X3" s="202">
        <f t="shared" ref="X3:X14" si="3">T3*W3</f>
        <v>712.96098587355459</v>
      </c>
      <c r="Y3" s="266">
        <v>5.0000000000000001E-4</v>
      </c>
      <c r="Z3" s="202">
        <f t="shared" ref="Z3:Z14" si="4">T3*Y3</f>
        <v>0.89120123234194315</v>
      </c>
      <c r="AA3" s="267">
        <f t="shared" ref="AA3:AA14" si="5">AF3/(R3/1000)</f>
        <v>140</v>
      </c>
      <c r="AB3" s="267">
        <f t="shared" ref="AB3:AB10" si="6">AF3/T3</f>
        <v>70</v>
      </c>
      <c r="AC3" s="206">
        <f t="shared" ref="AC3:AC14" si="7">IFERROR(AF3/V3,"-")</f>
        <v>0.18666666666666668</v>
      </c>
      <c r="AD3" s="267">
        <f t="shared" ref="AD3:AD14" si="8">AF3/Z3</f>
        <v>140000</v>
      </c>
      <c r="AE3" s="268">
        <v>140</v>
      </c>
      <c r="AF3" s="207">
        <f>IF(OR(P3="CPM",P3="CPM (RnF)",P3="CPM (Reservation)"),R3*AE3/1000,IF(OR(P3="CPC",P3="CPE"),AE3*T3,IF(OR(P3="CPV",P3="CPCV"),AE3*V3,IF(OR(P3="Fixed",P3="CPD"),AE3,IF(P3="CPL",AE3*Z3,"Error")))))</f>
        <v>124768.17252787204</v>
      </c>
      <c r="AG3" s="205">
        <f>AF3/SUM($AF$3:$AF$14)</f>
        <v>1.3287518934725668E-2</v>
      </c>
      <c r="AH3" s="205">
        <v>1</v>
      </c>
      <c r="AI3" s="204">
        <f t="shared" ref="AI3:AI14" si="9">AK3*AM3</f>
        <v>445600.6161709716</v>
      </c>
      <c r="AJ3" s="204">
        <f t="shared" ref="AJ3:AJ14" si="10">(1-AH3)*AI3</f>
        <v>0</v>
      </c>
      <c r="AK3" s="204">
        <f>'YT Size'!E19</f>
        <v>742667.69361828605</v>
      </c>
      <c r="AL3" s="204">
        <f t="shared" ref="AL3:AL14" si="11">(1-AH3)*AK3</f>
        <v>0</v>
      </c>
      <c r="AM3" s="269">
        <v>0.6</v>
      </c>
      <c r="AN3" s="208">
        <v>2</v>
      </c>
      <c r="AO3" s="270">
        <v>45474</v>
      </c>
      <c r="AP3" s="270">
        <f>AO3+13</f>
        <v>45487</v>
      </c>
      <c r="AQ3" s="209">
        <f t="shared" ref="AQ3:AQ66" si="12">AP3-AO3+1</f>
        <v>14</v>
      </c>
      <c r="AR3" s="344">
        <f t="shared" ref="AR3:AR66" si="13">IF(H3="Video Views",V3,IF(H3="Clicks",T3,IF(H3="Impression",R3,IF(H3="Leads",Z3,0))))</f>
        <v>668400.92425645737</v>
      </c>
      <c r="AS3" s="337">
        <f t="shared" ref="AS3:AX18" si="14">$AZ3</f>
        <v>445600.6161709716</v>
      </c>
      <c r="AT3" s="329">
        <f t="shared" si="14"/>
        <v>445600.6161709716</v>
      </c>
      <c r="AU3" s="330"/>
      <c r="AV3" s="330"/>
      <c r="AW3" s="330"/>
      <c r="AX3" s="328"/>
      <c r="AY3" s="346">
        <f>AQ3/7</f>
        <v>2</v>
      </c>
      <c r="AZ3" s="356">
        <f>R3/AY3</f>
        <v>445600.6161709716</v>
      </c>
      <c r="BA3" s="25">
        <f t="shared" ref="BA3:BA14" si="15">COUNTA(AS3:AX3)</f>
        <v>2</v>
      </c>
      <c r="BB3" s="337">
        <f>$BI3</f>
        <v>356.4804929367773</v>
      </c>
      <c r="BC3" s="329">
        <f>$BI3</f>
        <v>356.4804929367773</v>
      </c>
      <c r="BD3" s="330"/>
      <c r="BE3" s="330"/>
      <c r="BF3" s="330"/>
      <c r="BG3" s="328"/>
      <c r="BH3" s="331">
        <f>AQ3/7</f>
        <v>2</v>
      </c>
      <c r="BI3" s="356">
        <f>X3/BH3</f>
        <v>356.4804929367773</v>
      </c>
      <c r="BJ3" s="25">
        <f t="shared" ref="BJ3:BJ11" si="16">COUNTA(BB3:BG3)</f>
        <v>2</v>
      </c>
    </row>
    <row r="4" spans="1:62" ht="14.55" customHeight="1">
      <c r="A4" s="197" t="s">
        <v>183</v>
      </c>
      <c r="B4" s="197" t="s">
        <v>113</v>
      </c>
      <c r="C4" s="197" t="s">
        <v>113</v>
      </c>
      <c r="D4" s="198" t="s">
        <v>184</v>
      </c>
      <c r="E4" s="198" t="s">
        <v>185</v>
      </c>
      <c r="F4" s="198" t="s">
        <v>186</v>
      </c>
      <c r="G4" s="198" t="s">
        <v>197</v>
      </c>
      <c r="H4" s="197" t="s">
        <v>188</v>
      </c>
      <c r="I4" s="198" t="s">
        <v>189</v>
      </c>
      <c r="J4" s="199" t="s">
        <v>190</v>
      </c>
      <c r="K4" s="199" t="s">
        <v>191</v>
      </c>
      <c r="L4" s="199" t="s">
        <v>192</v>
      </c>
      <c r="M4" s="200" t="s">
        <v>193</v>
      </c>
      <c r="N4" s="200" t="s">
        <v>135</v>
      </c>
      <c r="O4" s="322" t="s">
        <v>194</v>
      </c>
      <c r="P4" s="201" t="s">
        <v>195</v>
      </c>
      <c r="Q4" s="200" t="s">
        <v>4550</v>
      </c>
      <c r="R4" s="202">
        <f t="shared" si="0"/>
        <v>5027556.3607572922</v>
      </c>
      <c r="S4" s="203">
        <v>2E-3</v>
      </c>
      <c r="T4" s="204">
        <f t="shared" si="1"/>
        <v>10055.112721514584</v>
      </c>
      <c r="U4" s="205">
        <v>0.75</v>
      </c>
      <c r="V4" s="204">
        <f t="shared" si="2"/>
        <v>3770667.2705679694</v>
      </c>
      <c r="W4" s="265">
        <v>0.4</v>
      </c>
      <c r="X4" s="202">
        <f t="shared" si="3"/>
        <v>4022.0450886058338</v>
      </c>
      <c r="Y4" s="266">
        <v>5.0000000000000001E-4</v>
      </c>
      <c r="Z4" s="202">
        <f t="shared" si="4"/>
        <v>5.0275563607572922</v>
      </c>
      <c r="AA4" s="267">
        <f t="shared" si="5"/>
        <v>140</v>
      </c>
      <c r="AB4" s="267">
        <f t="shared" si="6"/>
        <v>70</v>
      </c>
      <c r="AC4" s="206">
        <f t="shared" si="7"/>
        <v>0.18666666666666665</v>
      </c>
      <c r="AD4" s="267">
        <f t="shared" si="8"/>
        <v>140000</v>
      </c>
      <c r="AE4" s="268">
        <v>140</v>
      </c>
      <c r="AF4" s="207">
        <f>IF(OR(P4="CPM",P4="CPM (RnF)",P4="CPM (Reservation)"),R4*AE4/1000,IF(OR(P4="CPC",P4="CPE"),AE4*T4,IF(OR(P4="CPV",P4="CPCV"),AE4*V4,IF(OR(P4="Fixed",P4="CPD"),AE4,IF(P4="CPL",AE4*Z4,"Error")))))</f>
        <v>703857.89050602086</v>
      </c>
      <c r="AG4" s="205">
        <f>AF4/SUM($AF$3:$AF$14)</f>
        <v>7.4959221233809062E-2</v>
      </c>
      <c r="AH4" s="205">
        <v>1</v>
      </c>
      <c r="AI4" s="204">
        <f t="shared" si="9"/>
        <v>2513778.1803786461</v>
      </c>
      <c r="AJ4" s="204">
        <f t="shared" si="10"/>
        <v>0</v>
      </c>
      <c r="AK4" s="204">
        <f>'YT Size'!B3</f>
        <v>3591111.6862552091</v>
      </c>
      <c r="AL4" s="204">
        <f t="shared" si="11"/>
        <v>0</v>
      </c>
      <c r="AM4" s="269">
        <v>0.7</v>
      </c>
      <c r="AN4" s="208">
        <v>2</v>
      </c>
      <c r="AO4" s="270">
        <v>45474</v>
      </c>
      <c r="AP4" s="270">
        <f>AO4+13</f>
        <v>45487</v>
      </c>
      <c r="AQ4" s="209">
        <f t="shared" si="12"/>
        <v>14</v>
      </c>
      <c r="AR4" s="344">
        <f t="shared" si="13"/>
        <v>3770667.2705679694</v>
      </c>
      <c r="AS4" s="337">
        <f t="shared" si="14"/>
        <v>2513778.1803786461</v>
      </c>
      <c r="AT4" s="329">
        <f t="shared" si="14"/>
        <v>2513778.1803786461</v>
      </c>
      <c r="AU4" s="330"/>
      <c r="AV4" s="330"/>
      <c r="AW4" s="330"/>
      <c r="AX4" s="328"/>
      <c r="AY4" s="346">
        <f t="shared" ref="AY4:AY14" si="17">AQ4/7</f>
        <v>2</v>
      </c>
      <c r="AZ4" s="356">
        <f t="shared" ref="AZ4:AZ11" si="18">R4/AY4</f>
        <v>2513778.1803786461</v>
      </c>
      <c r="BA4" s="250">
        <f t="shared" si="15"/>
        <v>2</v>
      </c>
      <c r="BB4" s="337">
        <f t="shared" ref="BB4:BG14" si="19">$BI4</f>
        <v>2011.0225443029169</v>
      </c>
      <c r="BC4" s="329">
        <f t="shared" si="19"/>
        <v>2011.0225443029169</v>
      </c>
      <c r="BD4" s="330"/>
      <c r="BE4" s="330"/>
      <c r="BF4" s="330"/>
      <c r="BG4" s="328"/>
      <c r="BH4" s="331">
        <f t="shared" ref="BH4:BH67" si="20">AQ4/7</f>
        <v>2</v>
      </c>
      <c r="BI4" s="356">
        <f t="shared" ref="BI4:BI14" si="21">X4/BH4</f>
        <v>2011.0225443029169</v>
      </c>
      <c r="BJ4" s="250">
        <f t="shared" si="16"/>
        <v>2</v>
      </c>
    </row>
    <row r="5" spans="1:62" ht="14.55" customHeight="1">
      <c r="A5" s="197" t="s">
        <v>183</v>
      </c>
      <c r="B5" s="197" t="s">
        <v>113</v>
      </c>
      <c r="C5" s="197" t="s">
        <v>113</v>
      </c>
      <c r="D5" s="198" t="s">
        <v>184</v>
      </c>
      <c r="E5" s="198" t="s">
        <v>198</v>
      </c>
      <c r="F5" s="198" t="s">
        <v>186</v>
      </c>
      <c r="G5" s="198" t="s">
        <v>199</v>
      </c>
      <c r="H5" s="197" t="s">
        <v>188</v>
      </c>
      <c r="I5" s="198" t="s">
        <v>200</v>
      </c>
      <c r="J5" s="199" t="s">
        <v>201</v>
      </c>
      <c r="K5" s="199" t="s">
        <v>4524</v>
      </c>
      <c r="L5" s="199" t="s">
        <v>192</v>
      </c>
      <c r="M5" s="200" t="s">
        <v>185</v>
      </c>
      <c r="N5" s="200" t="s">
        <v>134</v>
      </c>
      <c r="O5" s="200" t="s">
        <v>202</v>
      </c>
      <c r="P5" s="201" t="s">
        <v>203</v>
      </c>
      <c r="Q5" s="200" t="s">
        <v>204</v>
      </c>
      <c r="R5" s="202">
        <f t="shared" si="0"/>
        <v>910080</v>
      </c>
      <c r="S5" s="203">
        <v>2E-3</v>
      </c>
      <c r="T5" s="204">
        <f t="shared" si="1"/>
        <v>1820.16</v>
      </c>
      <c r="U5" s="205">
        <v>0.25</v>
      </c>
      <c r="V5" s="204">
        <f t="shared" si="2"/>
        <v>227520</v>
      </c>
      <c r="W5" s="265">
        <v>0.4</v>
      </c>
      <c r="X5" s="202">
        <f t="shared" si="3"/>
        <v>728.06400000000008</v>
      </c>
      <c r="Y5" s="266">
        <v>5.0000000000000001E-3</v>
      </c>
      <c r="Z5" s="202">
        <f t="shared" si="4"/>
        <v>9.1008000000000013</v>
      </c>
      <c r="AA5" s="267">
        <f t="shared" si="5"/>
        <v>70</v>
      </c>
      <c r="AB5" s="267">
        <f t="shared" si="6"/>
        <v>35</v>
      </c>
      <c r="AC5" s="206">
        <f t="shared" si="7"/>
        <v>0.27999999999999997</v>
      </c>
      <c r="AD5" s="267">
        <f t="shared" si="8"/>
        <v>6999.9999999999991</v>
      </c>
      <c r="AE5" s="268">
        <v>70</v>
      </c>
      <c r="AF5" s="207">
        <f>R5*AE5/1000</f>
        <v>63705.599999999999</v>
      </c>
      <c r="AG5" s="205">
        <f>AF5/SUM($AF$3:$AF$14)</f>
        <v>6.784497593398363E-3</v>
      </c>
      <c r="AH5" s="205">
        <v>1</v>
      </c>
      <c r="AI5" s="204">
        <f t="shared" si="9"/>
        <v>227520</v>
      </c>
      <c r="AJ5" s="204">
        <f t="shared" si="10"/>
        <v>0</v>
      </c>
      <c r="AK5" s="204">
        <f>'Lookalike SS'!B26</f>
        <v>284400</v>
      </c>
      <c r="AL5" s="204">
        <f t="shared" si="11"/>
        <v>0</v>
      </c>
      <c r="AM5" s="205">
        <v>0.8</v>
      </c>
      <c r="AN5" s="208">
        <v>4</v>
      </c>
      <c r="AO5" s="270">
        <v>45474</v>
      </c>
      <c r="AP5" s="270">
        <v>45515</v>
      </c>
      <c r="AQ5" s="209">
        <f t="shared" si="12"/>
        <v>42</v>
      </c>
      <c r="AR5" s="344">
        <f t="shared" si="13"/>
        <v>227520</v>
      </c>
      <c r="AS5" s="337">
        <f t="shared" si="14"/>
        <v>151680</v>
      </c>
      <c r="AT5" s="329">
        <f t="shared" si="14"/>
        <v>151680</v>
      </c>
      <c r="AU5" s="329">
        <f t="shared" ref="AU5:AX10" si="22">$AZ5</f>
        <v>151680</v>
      </c>
      <c r="AV5" s="329">
        <f t="shared" si="22"/>
        <v>151680</v>
      </c>
      <c r="AW5" s="329">
        <f t="shared" si="22"/>
        <v>151680</v>
      </c>
      <c r="AX5" s="329">
        <f t="shared" si="22"/>
        <v>151680</v>
      </c>
      <c r="AY5" s="346">
        <f t="shared" si="17"/>
        <v>6</v>
      </c>
      <c r="AZ5" s="356">
        <f>R5/AY5</f>
        <v>151680</v>
      </c>
      <c r="BA5" s="25">
        <f t="shared" si="15"/>
        <v>6</v>
      </c>
      <c r="BB5" s="337">
        <f t="shared" si="19"/>
        <v>121.34400000000001</v>
      </c>
      <c r="BC5" s="329">
        <f t="shared" si="19"/>
        <v>121.34400000000001</v>
      </c>
      <c r="BD5" s="329">
        <f t="shared" si="19"/>
        <v>121.34400000000001</v>
      </c>
      <c r="BE5" s="329">
        <f t="shared" si="19"/>
        <v>121.34400000000001</v>
      </c>
      <c r="BF5" s="329">
        <f t="shared" si="19"/>
        <v>121.34400000000001</v>
      </c>
      <c r="BG5" s="329">
        <f t="shared" si="19"/>
        <v>121.34400000000001</v>
      </c>
      <c r="BH5" s="331">
        <f t="shared" si="20"/>
        <v>6</v>
      </c>
      <c r="BI5" s="356">
        <f t="shared" si="21"/>
        <v>121.34400000000001</v>
      </c>
      <c r="BJ5" s="25">
        <f t="shared" si="16"/>
        <v>6</v>
      </c>
    </row>
    <row r="6" spans="1:62" ht="14.55" customHeight="1">
      <c r="A6" s="200" t="s">
        <v>183</v>
      </c>
      <c r="B6" s="200" t="s">
        <v>113</v>
      </c>
      <c r="C6" s="200" t="s">
        <v>113</v>
      </c>
      <c r="D6" s="200" t="s">
        <v>184</v>
      </c>
      <c r="E6" s="198" t="s">
        <v>198</v>
      </c>
      <c r="F6" s="198" t="s">
        <v>186</v>
      </c>
      <c r="G6" s="198" t="s">
        <v>197</v>
      </c>
      <c r="H6" s="271" t="s">
        <v>188</v>
      </c>
      <c r="I6" s="198" t="s">
        <v>200</v>
      </c>
      <c r="J6" s="199" t="s">
        <v>201</v>
      </c>
      <c r="K6" s="199" t="s">
        <v>205</v>
      </c>
      <c r="L6" s="199" t="s">
        <v>192</v>
      </c>
      <c r="M6" s="200" t="s">
        <v>185</v>
      </c>
      <c r="N6" s="200" t="s">
        <v>134</v>
      </c>
      <c r="O6" s="200" t="s">
        <v>202</v>
      </c>
      <c r="P6" s="201" t="s">
        <v>203</v>
      </c>
      <c r="Q6" s="200" t="s">
        <v>206</v>
      </c>
      <c r="R6" s="202">
        <f t="shared" si="0"/>
        <v>6048921.6000000006</v>
      </c>
      <c r="S6" s="203">
        <v>2E-3</v>
      </c>
      <c r="T6" s="204">
        <f t="shared" si="1"/>
        <v>12097.843200000001</v>
      </c>
      <c r="U6" s="205">
        <v>0.25</v>
      </c>
      <c r="V6" s="204">
        <f t="shared" si="2"/>
        <v>1512230.4000000001</v>
      </c>
      <c r="W6" s="265">
        <v>0.4</v>
      </c>
      <c r="X6" s="202">
        <f t="shared" si="3"/>
        <v>4839.1372800000008</v>
      </c>
      <c r="Y6" s="266">
        <v>5.0000000000000001E-3</v>
      </c>
      <c r="Z6" s="202">
        <f t="shared" si="4"/>
        <v>60.489216000000006</v>
      </c>
      <c r="AA6" s="267">
        <f t="shared" si="5"/>
        <v>85</v>
      </c>
      <c r="AB6" s="267">
        <f t="shared" si="6"/>
        <v>42.5</v>
      </c>
      <c r="AC6" s="206">
        <f t="shared" si="7"/>
        <v>0.34</v>
      </c>
      <c r="AD6" s="267">
        <f t="shared" si="8"/>
        <v>8500</v>
      </c>
      <c r="AE6" s="268">
        <v>85</v>
      </c>
      <c r="AF6" s="207">
        <f>R6*AE6/1000</f>
        <v>514158.33600000007</v>
      </c>
      <c r="AG6" s="205">
        <f>AF6/SUM($AF$3:$AF$14)</f>
        <v>5.4756661788252635E-2</v>
      </c>
      <c r="AH6" s="205">
        <v>0.93600000000000005</v>
      </c>
      <c r="AI6" s="204">
        <f t="shared" si="9"/>
        <v>1008153.6000000001</v>
      </c>
      <c r="AJ6" s="204">
        <f t="shared" si="10"/>
        <v>64521.830399999948</v>
      </c>
      <c r="AK6" s="204">
        <f>'FB Sizing'!C3</f>
        <v>1260192</v>
      </c>
      <c r="AL6" s="204">
        <f t="shared" si="11"/>
        <v>80652.287999999928</v>
      </c>
      <c r="AM6" s="205">
        <v>0.8</v>
      </c>
      <c r="AN6" s="208">
        <v>6</v>
      </c>
      <c r="AO6" s="270">
        <v>45474</v>
      </c>
      <c r="AP6" s="270">
        <v>45515</v>
      </c>
      <c r="AQ6" s="209">
        <f t="shared" si="12"/>
        <v>42</v>
      </c>
      <c r="AR6" s="344">
        <f t="shared" si="13"/>
        <v>1512230.4000000001</v>
      </c>
      <c r="AS6" s="337">
        <f t="shared" si="14"/>
        <v>1008153.6000000001</v>
      </c>
      <c r="AT6" s="329">
        <f t="shared" si="14"/>
        <v>1008153.6000000001</v>
      </c>
      <c r="AU6" s="329">
        <f t="shared" si="22"/>
        <v>1008153.6000000001</v>
      </c>
      <c r="AV6" s="329">
        <f t="shared" si="22"/>
        <v>1008153.6000000001</v>
      </c>
      <c r="AW6" s="329">
        <f t="shared" si="22"/>
        <v>1008153.6000000001</v>
      </c>
      <c r="AX6" s="329">
        <f t="shared" si="22"/>
        <v>1008153.6000000001</v>
      </c>
      <c r="AY6" s="346">
        <f t="shared" si="17"/>
        <v>6</v>
      </c>
      <c r="AZ6" s="356">
        <f t="shared" si="18"/>
        <v>1008153.6000000001</v>
      </c>
      <c r="BA6" s="246">
        <f t="shared" si="15"/>
        <v>6</v>
      </c>
      <c r="BB6" s="337">
        <f t="shared" si="19"/>
        <v>806.5228800000001</v>
      </c>
      <c r="BC6" s="329">
        <f t="shared" si="19"/>
        <v>806.5228800000001</v>
      </c>
      <c r="BD6" s="329">
        <f t="shared" si="19"/>
        <v>806.5228800000001</v>
      </c>
      <c r="BE6" s="329">
        <f t="shared" si="19"/>
        <v>806.5228800000001</v>
      </c>
      <c r="BF6" s="329">
        <f t="shared" si="19"/>
        <v>806.5228800000001</v>
      </c>
      <c r="BG6" s="329">
        <f t="shared" si="19"/>
        <v>806.5228800000001</v>
      </c>
      <c r="BH6" s="331">
        <f t="shared" si="20"/>
        <v>6</v>
      </c>
      <c r="BI6" s="356">
        <f t="shared" si="21"/>
        <v>806.5228800000001</v>
      </c>
      <c r="BJ6" s="246">
        <f t="shared" si="16"/>
        <v>6</v>
      </c>
    </row>
    <row r="7" spans="1:62" ht="14.55" customHeight="1">
      <c r="A7" s="200" t="s">
        <v>183</v>
      </c>
      <c r="B7" s="200" t="s">
        <v>113</v>
      </c>
      <c r="C7" s="200" t="s">
        <v>113</v>
      </c>
      <c r="D7" s="200" t="s">
        <v>184</v>
      </c>
      <c r="E7" s="198" t="s">
        <v>198</v>
      </c>
      <c r="F7" s="198" t="s">
        <v>186</v>
      </c>
      <c r="G7" s="198" t="s">
        <v>207</v>
      </c>
      <c r="H7" s="271" t="s">
        <v>188</v>
      </c>
      <c r="I7" s="198" t="s">
        <v>200</v>
      </c>
      <c r="J7" s="199" t="s">
        <v>201</v>
      </c>
      <c r="K7" s="199" t="s">
        <v>205</v>
      </c>
      <c r="L7" s="199" t="s">
        <v>192</v>
      </c>
      <c r="M7" s="200" t="s">
        <v>185</v>
      </c>
      <c r="N7" s="200" t="s">
        <v>134</v>
      </c>
      <c r="O7" s="200" t="s">
        <v>202</v>
      </c>
      <c r="P7" s="201" t="s">
        <v>203</v>
      </c>
      <c r="Q7" s="200" t="s">
        <v>208</v>
      </c>
      <c r="R7" s="202">
        <f t="shared" si="0"/>
        <v>2202982.3999999999</v>
      </c>
      <c r="S7" s="203">
        <v>2E-3</v>
      </c>
      <c r="T7" s="204">
        <f t="shared" si="1"/>
        <v>4405.9647999999997</v>
      </c>
      <c r="U7" s="205">
        <v>0.25</v>
      </c>
      <c r="V7" s="204">
        <f t="shared" si="2"/>
        <v>550745.59999999998</v>
      </c>
      <c r="W7" s="265">
        <v>0.4</v>
      </c>
      <c r="X7" s="202">
        <f t="shared" si="3"/>
        <v>1762.3859199999999</v>
      </c>
      <c r="Y7" s="266">
        <v>5.0000000000000001E-3</v>
      </c>
      <c r="Z7" s="202">
        <f t="shared" si="4"/>
        <v>22.029823999999998</v>
      </c>
      <c r="AA7" s="267">
        <f t="shared" si="5"/>
        <v>85</v>
      </c>
      <c r="AB7" s="267">
        <f t="shared" si="6"/>
        <v>42.5</v>
      </c>
      <c r="AC7" s="206">
        <f t="shared" si="7"/>
        <v>0.33999999999999997</v>
      </c>
      <c r="AD7" s="267">
        <f t="shared" si="8"/>
        <v>8500</v>
      </c>
      <c r="AE7" s="268">
        <v>85</v>
      </c>
      <c r="AF7" s="207">
        <f>R7*AE7/1000</f>
        <v>187253.50399999999</v>
      </c>
      <c r="AG7" s="205">
        <f>AF7/SUM($AF$3:$AF$14)</f>
        <v>1.9942060780267522E-2</v>
      </c>
      <c r="AH7" s="205">
        <v>1</v>
      </c>
      <c r="AI7" s="204">
        <f t="shared" si="9"/>
        <v>550745.59999999998</v>
      </c>
      <c r="AJ7" s="204">
        <f t="shared" si="10"/>
        <v>0</v>
      </c>
      <c r="AK7" s="204">
        <f>'FB Sizing'!D3</f>
        <v>688432</v>
      </c>
      <c r="AL7" s="204">
        <f t="shared" si="11"/>
        <v>0</v>
      </c>
      <c r="AM7" s="205">
        <v>0.8</v>
      </c>
      <c r="AN7" s="208">
        <v>4</v>
      </c>
      <c r="AO7" s="270">
        <v>45474</v>
      </c>
      <c r="AP7" s="270">
        <v>45515</v>
      </c>
      <c r="AQ7" s="209">
        <f t="shared" si="12"/>
        <v>42</v>
      </c>
      <c r="AR7" s="344">
        <f t="shared" si="13"/>
        <v>550745.59999999998</v>
      </c>
      <c r="AS7" s="337">
        <f t="shared" si="14"/>
        <v>367163.73333333334</v>
      </c>
      <c r="AT7" s="329">
        <f t="shared" si="14"/>
        <v>367163.73333333334</v>
      </c>
      <c r="AU7" s="329">
        <f t="shared" si="22"/>
        <v>367163.73333333334</v>
      </c>
      <c r="AV7" s="329">
        <f t="shared" si="22"/>
        <v>367163.73333333334</v>
      </c>
      <c r="AW7" s="329">
        <f t="shared" si="22"/>
        <v>367163.73333333334</v>
      </c>
      <c r="AX7" s="329">
        <f t="shared" si="22"/>
        <v>367163.73333333334</v>
      </c>
      <c r="AY7" s="346">
        <f t="shared" si="17"/>
        <v>6</v>
      </c>
      <c r="AZ7" s="356">
        <f t="shared" si="18"/>
        <v>367163.73333333334</v>
      </c>
      <c r="BA7" s="246">
        <f t="shared" si="15"/>
        <v>6</v>
      </c>
      <c r="BB7" s="337">
        <f t="shared" si="19"/>
        <v>293.73098666666664</v>
      </c>
      <c r="BC7" s="329">
        <f t="shared" si="19"/>
        <v>293.73098666666664</v>
      </c>
      <c r="BD7" s="329">
        <f t="shared" si="19"/>
        <v>293.73098666666664</v>
      </c>
      <c r="BE7" s="329">
        <f t="shared" si="19"/>
        <v>293.73098666666664</v>
      </c>
      <c r="BF7" s="329">
        <f t="shared" si="19"/>
        <v>293.73098666666664</v>
      </c>
      <c r="BG7" s="329">
        <f t="shared" si="19"/>
        <v>293.73098666666664</v>
      </c>
      <c r="BH7" s="331">
        <f t="shared" si="20"/>
        <v>6</v>
      </c>
      <c r="BI7" s="356">
        <f t="shared" si="21"/>
        <v>293.73098666666664</v>
      </c>
      <c r="BJ7" s="246">
        <f t="shared" si="16"/>
        <v>6</v>
      </c>
    </row>
    <row r="8" spans="1:62" ht="14.55" customHeight="1">
      <c r="A8" s="197" t="s">
        <v>183</v>
      </c>
      <c r="B8" s="197" t="s">
        <v>113</v>
      </c>
      <c r="C8" s="197" t="s">
        <v>113</v>
      </c>
      <c r="D8" s="198" t="s">
        <v>184</v>
      </c>
      <c r="E8" s="198" t="s">
        <v>185</v>
      </c>
      <c r="F8" s="198" t="s">
        <v>186</v>
      </c>
      <c r="G8" s="198" t="s">
        <v>197</v>
      </c>
      <c r="H8" s="197" t="s">
        <v>188</v>
      </c>
      <c r="I8" s="198" t="s">
        <v>189</v>
      </c>
      <c r="J8" s="199" t="s">
        <v>209</v>
      </c>
      <c r="K8" s="199" t="s">
        <v>191</v>
      </c>
      <c r="L8" s="199" t="s">
        <v>192</v>
      </c>
      <c r="M8" s="200" t="s">
        <v>193</v>
      </c>
      <c r="N8" s="200" t="s">
        <v>135</v>
      </c>
      <c r="O8" s="200" t="s">
        <v>202</v>
      </c>
      <c r="P8" s="201" t="s">
        <v>195</v>
      </c>
      <c r="Q8" s="200" t="s">
        <v>4549</v>
      </c>
      <c r="R8" s="202">
        <f t="shared" si="0"/>
        <v>28728893.490041677</v>
      </c>
      <c r="S8" s="203">
        <v>1E-3</v>
      </c>
      <c r="T8" s="204">
        <f t="shared" si="1"/>
        <v>28728.893490041679</v>
      </c>
      <c r="U8" s="205">
        <v>0.75</v>
      </c>
      <c r="V8" s="204">
        <f t="shared" si="2"/>
        <v>21546670.117531259</v>
      </c>
      <c r="W8" s="265">
        <v>0.4</v>
      </c>
      <c r="X8" s="202">
        <f t="shared" si="3"/>
        <v>11491.557396016673</v>
      </c>
      <c r="Y8" s="266">
        <v>5.0000000000000001E-4</v>
      </c>
      <c r="Z8" s="202">
        <f t="shared" si="4"/>
        <v>14.364446745020841</v>
      </c>
      <c r="AA8" s="267">
        <f t="shared" si="5"/>
        <v>140.00000000000003</v>
      </c>
      <c r="AB8" s="267">
        <f t="shared" si="6"/>
        <v>140</v>
      </c>
      <c r="AC8" s="206">
        <f t="shared" si="7"/>
        <v>0.18666666666666668</v>
      </c>
      <c r="AD8" s="267">
        <f t="shared" si="8"/>
        <v>280000</v>
      </c>
      <c r="AE8" s="268">
        <v>140</v>
      </c>
      <c r="AF8" s="207">
        <f t="shared" ref="AF8:AF14" si="23">IF(OR(P8="CPM",P8="CPM (RnF)",P8="CPM (Reservation)"),R8*AE8/1000,IF(OR(P8="CPC",P8="CPE"),AE8*T8,IF(OR(P8="CPV",P8="CPCV"),AE8*V8,IF(OR(P8="Fixed",P8="CPD"),AE8,IF(P8="CPL",AE8*Z8,"Error")))))</f>
        <v>4022045.0886058351</v>
      </c>
      <c r="AG8" s="205">
        <f>AF8/SUM($AF$16:$AF$25)</f>
        <v>0.45538065415732232</v>
      </c>
      <c r="AH8" s="205">
        <v>0</v>
      </c>
      <c r="AI8" s="204">
        <f t="shared" si="9"/>
        <v>2872889.3490041676</v>
      </c>
      <c r="AJ8" s="204">
        <f t="shared" si="10"/>
        <v>2872889.3490041676</v>
      </c>
      <c r="AK8" s="204">
        <f>'YT Size'!B3</f>
        <v>3591111.6862552091</v>
      </c>
      <c r="AL8" s="204">
        <f t="shared" si="11"/>
        <v>3591111.6862552091</v>
      </c>
      <c r="AM8" s="205">
        <v>0.8</v>
      </c>
      <c r="AN8" s="208">
        <v>10</v>
      </c>
      <c r="AO8" s="270">
        <v>45474</v>
      </c>
      <c r="AP8" s="270">
        <v>45515</v>
      </c>
      <c r="AQ8" s="209">
        <f t="shared" si="12"/>
        <v>42</v>
      </c>
      <c r="AR8" s="344">
        <f t="shared" si="13"/>
        <v>21546670.117531259</v>
      </c>
      <c r="AS8" s="337">
        <f t="shared" si="14"/>
        <v>4788148.9150069458</v>
      </c>
      <c r="AT8" s="329">
        <f t="shared" si="14"/>
        <v>4788148.9150069458</v>
      </c>
      <c r="AU8" s="329">
        <f t="shared" si="22"/>
        <v>4788148.9150069458</v>
      </c>
      <c r="AV8" s="329">
        <f t="shared" si="22"/>
        <v>4788148.9150069458</v>
      </c>
      <c r="AW8" s="329">
        <f t="shared" si="22"/>
        <v>4788148.9150069458</v>
      </c>
      <c r="AX8" s="329">
        <f t="shared" si="22"/>
        <v>4788148.9150069458</v>
      </c>
      <c r="AY8" s="346">
        <f t="shared" si="17"/>
        <v>6</v>
      </c>
      <c r="AZ8" s="356">
        <f t="shared" si="18"/>
        <v>4788148.9150069458</v>
      </c>
      <c r="BA8" s="249">
        <f t="shared" si="15"/>
        <v>6</v>
      </c>
      <c r="BB8" s="337">
        <f t="shared" si="19"/>
        <v>1915.2595660027789</v>
      </c>
      <c r="BC8" s="329">
        <f t="shared" si="19"/>
        <v>1915.2595660027789</v>
      </c>
      <c r="BD8" s="329">
        <f t="shared" si="19"/>
        <v>1915.2595660027789</v>
      </c>
      <c r="BE8" s="329">
        <f t="shared" si="19"/>
        <v>1915.2595660027789</v>
      </c>
      <c r="BF8" s="329">
        <f t="shared" si="19"/>
        <v>1915.2595660027789</v>
      </c>
      <c r="BG8" s="329">
        <f t="shared" si="19"/>
        <v>1915.2595660027789</v>
      </c>
      <c r="BH8" s="331">
        <f t="shared" si="20"/>
        <v>6</v>
      </c>
      <c r="BI8" s="356">
        <f t="shared" si="21"/>
        <v>1915.2595660027789</v>
      </c>
      <c r="BJ8" s="249">
        <f t="shared" si="16"/>
        <v>6</v>
      </c>
    </row>
    <row r="9" spans="1:62" ht="14.55" customHeight="1">
      <c r="A9" s="197" t="s">
        <v>183</v>
      </c>
      <c r="B9" s="197" t="s">
        <v>113</v>
      </c>
      <c r="C9" s="197" t="s">
        <v>113</v>
      </c>
      <c r="D9" s="198" t="s">
        <v>184</v>
      </c>
      <c r="E9" s="198" t="s">
        <v>185</v>
      </c>
      <c r="F9" s="198" t="s">
        <v>186</v>
      </c>
      <c r="G9" s="198" t="s">
        <v>4509</v>
      </c>
      <c r="H9" s="197" t="s">
        <v>188</v>
      </c>
      <c r="I9" s="198" t="s">
        <v>189</v>
      </c>
      <c r="J9" s="199" t="s">
        <v>209</v>
      </c>
      <c r="K9" s="199" t="s">
        <v>191</v>
      </c>
      <c r="L9" s="199" t="s">
        <v>192</v>
      </c>
      <c r="M9" s="200" t="s">
        <v>193</v>
      </c>
      <c r="N9" s="200" t="s">
        <v>135</v>
      </c>
      <c r="O9" s="200" t="s">
        <v>202</v>
      </c>
      <c r="P9" s="201" t="s">
        <v>195</v>
      </c>
      <c r="Q9" s="200" t="s">
        <v>4549</v>
      </c>
      <c r="R9" s="202">
        <f t="shared" ref="R9" si="24">AN9*AI9</f>
        <v>5171200.8282075021</v>
      </c>
      <c r="S9" s="203">
        <v>1E-3</v>
      </c>
      <c r="T9" s="204">
        <f t="shared" ref="T9" si="25">R9*S9</f>
        <v>5171.2008282075021</v>
      </c>
      <c r="U9" s="205">
        <v>0.75</v>
      </c>
      <c r="V9" s="204">
        <f t="shared" ref="V9" si="26">R9*U9</f>
        <v>3878400.6211556266</v>
      </c>
      <c r="W9" s="265">
        <v>0.4</v>
      </c>
      <c r="X9" s="202">
        <f t="shared" ref="X9" si="27">T9*W9</f>
        <v>2068.4803312830009</v>
      </c>
      <c r="Y9" s="266">
        <v>5.0000000000000001E-4</v>
      </c>
      <c r="Z9" s="202">
        <f t="shared" ref="Z9" si="28">T9*Y9</f>
        <v>2.5856004141037512</v>
      </c>
      <c r="AA9" s="267">
        <f t="shared" ref="AA9" si="29">AF9/(R9/1000)</f>
        <v>230</v>
      </c>
      <c r="AB9" s="267">
        <f t="shared" ref="AB9" si="30">AF9/T9</f>
        <v>230</v>
      </c>
      <c r="AC9" s="206">
        <f t="shared" ref="AC9" si="31">IFERROR(AF9/V9,"-")</f>
        <v>0.30666666666666664</v>
      </c>
      <c r="AD9" s="267">
        <f t="shared" ref="AD9" si="32">AF9/Z9</f>
        <v>459999.99999999994</v>
      </c>
      <c r="AE9" s="268">
        <v>230</v>
      </c>
      <c r="AF9" s="207">
        <f t="shared" si="23"/>
        <v>1189376.1904877254</v>
      </c>
      <c r="AG9" s="205">
        <f>AF9/SUM($AF$16:$AF$25)</f>
        <v>0.13466256487223674</v>
      </c>
      <c r="AH9" s="205">
        <v>1</v>
      </c>
      <c r="AI9" s="204">
        <f t="shared" ref="AI9" si="33">AK9*AM9</f>
        <v>861866.80470125028</v>
      </c>
      <c r="AJ9" s="204">
        <f t="shared" ref="AJ9" si="34">(1-AH9)*AI9</f>
        <v>0</v>
      </c>
      <c r="AK9" s="204">
        <f>'YT Size'!C3</f>
        <v>1077333.5058765628</v>
      </c>
      <c r="AL9" s="204">
        <f t="shared" ref="AL9" si="35">(1-AH9)*AK9</f>
        <v>0</v>
      </c>
      <c r="AM9" s="205">
        <v>0.8</v>
      </c>
      <c r="AN9" s="208">
        <v>6</v>
      </c>
      <c r="AO9" s="270">
        <v>45474</v>
      </c>
      <c r="AP9" s="270">
        <v>45515</v>
      </c>
      <c r="AQ9" s="209">
        <f t="shared" si="12"/>
        <v>42</v>
      </c>
      <c r="AR9" s="344">
        <f t="shared" si="13"/>
        <v>3878400.6211556266</v>
      </c>
      <c r="AS9" s="337">
        <f t="shared" si="14"/>
        <v>861866.8047012504</v>
      </c>
      <c r="AT9" s="329">
        <f t="shared" si="14"/>
        <v>861866.8047012504</v>
      </c>
      <c r="AU9" s="329">
        <f t="shared" si="22"/>
        <v>861866.8047012504</v>
      </c>
      <c r="AV9" s="329">
        <f t="shared" si="22"/>
        <v>861866.8047012504</v>
      </c>
      <c r="AW9" s="329">
        <f t="shared" si="22"/>
        <v>861866.8047012504</v>
      </c>
      <c r="AX9" s="329">
        <f t="shared" si="22"/>
        <v>861866.8047012504</v>
      </c>
      <c r="AY9" s="346">
        <f t="shared" ref="AY9" si="36">AQ9/7</f>
        <v>6</v>
      </c>
      <c r="AZ9" s="356">
        <f t="shared" ref="AZ9" si="37">R9/AY9</f>
        <v>861866.8047012504</v>
      </c>
      <c r="BA9" s="250">
        <f t="shared" ref="BA9" si="38">COUNTA(AS9:AX9)</f>
        <v>6</v>
      </c>
      <c r="BB9" s="337">
        <f t="shared" si="19"/>
        <v>344.74672188050016</v>
      </c>
      <c r="BC9" s="329">
        <f t="shared" si="19"/>
        <v>344.74672188050016</v>
      </c>
      <c r="BD9" s="329">
        <f t="shared" si="19"/>
        <v>344.74672188050016</v>
      </c>
      <c r="BE9" s="329">
        <f t="shared" si="19"/>
        <v>344.74672188050016</v>
      </c>
      <c r="BF9" s="329">
        <f t="shared" si="19"/>
        <v>344.74672188050016</v>
      </c>
      <c r="BG9" s="329">
        <f t="shared" si="19"/>
        <v>344.74672188050016</v>
      </c>
      <c r="BH9" s="331">
        <f t="shared" si="20"/>
        <v>6</v>
      </c>
      <c r="BI9" s="356">
        <f t="shared" si="21"/>
        <v>344.74672188050016</v>
      </c>
      <c r="BJ9" s="250">
        <f t="shared" si="16"/>
        <v>6</v>
      </c>
    </row>
    <row r="10" spans="1:62" ht="14.55" customHeight="1">
      <c r="A10" s="197" t="s">
        <v>183</v>
      </c>
      <c r="B10" s="197" t="s">
        <v>113</v>
      </c>
      <c r="C10" s="197" t="s">
        <v>113</v>
      </c>
      <c r="D10" s="198" t="s">
        <v>184</v>
      </c>
      <c r="E10" s="198" t="s">
        <v>185</v>
      </c>
      <c r="F10" s="198" t="s">
        <v>186</v>
      </c>
      <c r="G10" s="198" t="s">
        <v>187</v>
      </c>
      <c r="H10" s="197" t="s">
        <v>188</v>
      </c>
      <c r="I10" s="198" t="s">
        <v>189</v>
      </c>
      <c r="J10" s="199" t="s">
        <v>190</v>
      </c>
      <c r="K10" s="264" t="s">
        <v>191</v>
      </c>
      <c r="L10" s="199" t="s">
        <v>192</v>
      </c>
      <c r="M10" s="200" t="s">
        <v>193</v>
      </c>
      <c r="N10" s="200" t="s">
        <v>135</v>
      </c>
      <c r="O10" s="200" t="s">
        <v>202</v>
      </c>
      <c r="P10" s="201" t="s">
        <v>195</v>
      </c>
      <c r="Q10" s="200" t="s">
        <v>196</v>
      </c>
      <c r="R10" s="202">
        <f t="shared" si="0"/>
        <v>3564804.9293677732</v>
      </c>
      <c r="S10" s="203">
        <v>2E-3</v>
      </c>
      <c r="T10" s="204">
        <f t="shared" si="1"/>
        <v>7129.6098587355464</v>
      </c>
      <c r="U10" s="205">
        <v>0.75</v>
      </c>
      <c r="V10" s="204">
        <f t="shared" si="2"/>
        <v>2673603.6970258299</v>
      </c>
      <c r="W10" s="265">
        <v>0.4</v>
      </c>
      <c r="X10" s="202">
        <f t="shared" si="3"/>
        <v>2851.8439434942188</v>
      </c>
      <c r="Y10" s="266">
        <v>5.0000000000000001E-4</v>
      </c>
      <c r="Z10" s="202">
        <f t="shared" si="4"/>
        <v>3.564804929367773</v>
      </c>
      <c r="AA10" s="267">
        <f t="shared" si="5"/>
        <v>140</v>
      </c>
      <c r="AB10" s="267">
        <f t="shared" si="6"/>
        <v>70</v>
      </c>
      <c r="AC10" s="206">
        <f t="shared" si="7"/>
        <v>0.18666666666666665</v>
      </c>
      <c r="AD10" s="267">
        <f t="shared" si="8"/>
        <v>140000</v>
      </c>
      <c r="AE10" s="268">
        <v>140</v>
      </c>
      <c r="AF10" s="207">
        <f t="shared" si="23"/>
        <v>499072.69011148822</v>
      </c>
      <c r="AG10" s="205">
        <f>AF10/SUM($AF$3:$AF$14)</f>
        <v>5.315007573890268E-2</v>
      </c>
      <c r="AH10" s="205">
        <v>1</v>
      </c>
      <c r="AI10" s="204">
        <f t="shared" si="9"/>
        <v>594134.15489462891</v>
      </c>
      <c r="AJ10" s="204">
        <f t="shared" si="10"/>
        <v>0</v>
      </c>
      <c r="AK10" s="204">
        <f>AK3</f>
        <v>742667.69361828605</v>
      </c>
      <c r="AL10" s="204">
        <f t="shared" si="11"/>
        <v>0</v>
      </c>
      <c r="AM10" s="269">
        <v>0.8</v>
      </c>
      <c r="AN10" s="208">
        <v>6</v>
      </c>
      <c r="AO10" s="270">
        <v>45474</v>
      </c>
      <c r="AP10" s="270">
        <v>45515</v>
      </c>
      <c r="AQ10" s="209">
        <f t="shared" si="12"/>
        <v>42</v>
      </c>
      <c r="AR10" s="344">
        <f t="shared" si="13"/>
        <v>2673603.6970258299</v>
      </c>
      <c r="AS10" s="337">
        <f t="shared" si="14"/>
        <v>594134.15489462891</v>
      </c>
      <c r="AT10" s="329">
        <f t="shared" si="14"/>
        <v>594134.15489462891</v>
      </c>
      <c r="AU10" s="329">
        <f t="shared" si="22"/>
        <v>594134.15489462891</v>
      </c>
      <c r="AV10" s="329">
        <f t="shared" si="22"/>
        <v>594134.15489462891</v>
      </c>
      <c r="AW10" s="329">
        <f t="shared" si="22"/>
        <v>594134.15489462891</v>
      </c>
      <c r="AX10" s="329">
        <f t="shared" si="22"/>
        <v>594134.15489462891</v>
      </c>
      <c r="AY10" s="346">
        <f t="shared" si="17"/>
        <v>6</v>
      </c>
      <c r="AZ10" s="356">
        <f t="shared" si="18"/>
        <v>594134.15489462891</v>
      </c>
      <c r="BA10" s="25">
        <f t="shared" si="15"/>
        <v>6</v>
      </c>
      <c r="BB10" s="337">
        <f t="shared" si="19"/>
        <v>475.30732391570314</v>
      </c>
      <c r="BC10" s="329">
        <f t="shared" si="19"/>
        <v>475.30732391570314</v>
      </c>
      <c r="BD10" s="329">
        <f t="shared" si="19"/>
        <v>475.30732391570314</v>
      </c>
      <c r="BE10" s="329">
        <f t="shared" si="19"/>
        <v>475.30732391570314</v>
      </c>
      <c r="BF10" s="329">
        <f t="shared" si="19"/>
        <v>475.30732391570314</v>
      </c>
      <c r="BG10" s="329">
        <f t="shared" si="19"/>
        <v>475.30732391570314</v>
      </c>
      <c r="BH10" s="331">
        <f t="shared" si="20"/>
        <v>6</v>
      </c>
      <c r="BI10" s="356">
        <f t="shared" si="21"/>
        <v>475.30732391570314</v>
      </c>
      <c r="BJ10" s="25">
        <f t="shared" si="16"/>
        <v>6</v>
      </c>
    </row>
    <row r="11" spans="1:62" ht="14.55" customHeight="1">
      <c r="A11" s="197" t="s">
        <v>183</v>
      </c>
      <c r="B11" s="197" t="s">
        <v>113</v>
      </c>
      <c r="C11" s="197" t="s">
        <v>113</v>
      </c>
      <c r="D11" s="198" t="s">
        <v>184</v>
      </c>
      <c r="E11" s="198" t="s">
        <v>185</v>
      </c>
      <c r="F11" s="198" t="s">
        <v>186</v>
      </c>
      <c r="G11" s="198" t="s">
        <v>197</v>
      </c>
      <c r="H11" s="197" t="s">
        <v>188</v>
      </c>
      <c r="I11" s="198" t="s">
        <v>189</v>
      </c>
      <c r="J11" s="199" t="s">
        <v>210</v>
      </c>
      <c r="K11" s="199" t="s">
        <v>191</v>
      </c>
      <c r="L11" s="199" t="s">
        <v>192</v>
      </c>
      <c r="M11" s="200" t="s">
        <v>193</v>
      </c>
      <c r="N11" s="200" t="s">
        <v>135</v>
      </c>
      <c r="O11" s="200" t="s">
        <v>202</v>
      </c>
      <c r="P11" s="201" t="s">
        <v>195</v>
      </c>
      <c r="Q11" s="200" t="s">
        <v>4548</v>
      </c>
      <c r="R11" s="202">
        <f t="shared" si="0"/>
        <v>5401219.5899511715</v>
      </c>
      <c r="S11" s="203">
        <v>0</v>
      </c>
      <c r="T11" s="204">
        <f t="shared" si="1"/>
        <v>0</v>
      </c>
      <c r="U11" s="205">
        <v>0.8</v>
      </c>
      <c r="V11" s="204">
        <f t="shared" si="2"/>
        <v>4320975.6719609378</v>
      </c>
      <c r="W11" s="265">
        <v>0</v>
      </c>
      <c r="X11" s="202">
        <f t="shared" si="3"/>
        <v>0</v>
      </c>
      <c r="Y11" s="265">
        <v>0</v>
      </c>
      <c r="Z11" s="202">
        <f t="shared" si="4"/>
        <v>0</v>
      </c>
      <c r="AA11" s="267">
        <f t="shared" si="5"/>
        <v>160</v>
      </c>
      <c r="AB11" s="267">
        <f>IFERROR(AF11/T11,0)</f>
        <v>0</v>
      </c>
      <c r="AC11" s="206">
        <f t="shared" si="7"/>
        <v>0.19999999999999998</v>
      </c>
      <c r="AD11" s="374" t="s">
        <v>228</v>
      </c>
      <c r="AE11" s="268">
        <v>160</v>
      </c>
      <c r="AF11" s="207">
        <f t="shared" si="23"/>
        <v>864195.13439218746</v>
      </c>
      <c r="AG11" s="205">
        <f>AF11/SUM($AF$3:$AF$14)</f>
        <v>9.2034763184247081E-2</v>
      </c>
      <c r="AH11" s="205">
        <v>1</v>
      </c>
      <c r="AI11" s="204">
        <f t="shared" si="9"/>
        <v>1350304.8974877929</v>
      </c>
      <c r="AJ11" s="204">
        <f t="shared" si="10"/>
        <v>0</v>
      </c>
      <c r="AK11" s="204">
        <f>'YT Size'!F19</f>
        <v>1687881.1218597409</v>
      </c>
      <c r="AL11" s="204">
        <f t="shared" si="11"/>
        <v>0</v>
      </c>
      <c r="AM11" s="205">
        <v>0.8</v>
      </c>
      <c r="AN11" s="208">
        <v>4</v>
      </c>
      <c r="AO11" s="270">
        <v>45474</v>
      </c>
      <c r="AP11" s="270">
        <f>AO11+41</f>
        <v>45515</v>
      </c>
      <c r="AQ11" s="209">
        <f t="shared" si="12"/>
        <v>42</v>
      </c>
      <c r="AR11" s="344">
        <f t="shared" si="13"/>
        <v>4320975.6719609378</v>
      </c>
      <c r="AS11" s="337">
        <f t="shared" si="14"/>
        <v>900203.26499186188</v>
      </c>
      <c r="AT11" s="329">
        <f t="shared" si="14"/>
        <v>900203.26499186188</v>
      </c>
      <c r="AU11" s="329">
        <f t="shared" si="14"/>
        <v>900203.26499186188</v>
      </c>
      <c r="AV11" s="329">
        <f t="shared" si="14"/>
        <v>900203.26499186188</v>
      </c>
      <c r="AW11" s="329">
        <f t="shared" si="14"/>
        <v>900203.26499186188</v>
      </c>
      <c r="AX11" s="329">
        <f t="shared" si="14"/>
        <v>900203.26499186188</v>
      </c>
      <c r="AY11" s="346">
        <f t="shared" si="17"/>
        <v>6</v>
      </c>
      <c r="AZ11" s="356">
        <f t="shared" si="18"/>
        <v>900203.26499186188</v>
      </c>
      <c r="BA11" s="25">
        <f t="shared" si="15"/>
        <v>6</v>
      </c>
      <c r="BB11" s="337">
        <f t="shared" si="19"/>
        <v>0</v>
      </c>
      <c r="BC11" s="329">
        <f t="shared" si="19"/>
        <v>0</v>
      </c>
      <c r="BD11" s="329">
        <f t="shared" si="19"/>
        <v>0</v>
      </c>
      <c r="BE11" s="329">
        <f t="shared" si="19"/>
        <v>0</v>
      </c>
      <c r="BF11" s="329">
        <f t="shared" si="19"/>
        <v>0</v>
      </c>
      <c r="BG11" s="329">
        <f t="shared" si="19"/>
        <v>0</v>
      </c>
      <c r="BH11" s="331">
        <f t="shared" si="20"/>
        <v>6</v>
      </c>
      <c r="BI11" s="356">
        <f t="shared" si="21"/>
        <v>0</v>
      </c>
      <c r="BJ11" s="25">
        <f t="shared" si="16"/>
        <v>6</v>
      </c>
    </row>
    <row r="12" spans="1:62" ht="14.55" customHeight="1">
      <c r="A12" s="197" t="s">
        <v>183</v>
      </c>
      <c r="B12" s="197" t="s">
        <v>113</v>
      </c>
      <c r="C12" s="197" t="s">
        <v>113</v>
      </c>
      <c r="D12" s="198" t="s">
        <v>184</v>
      </c>
      <c r="E12" s="198" t="s">
        <v>185</v>
      </c>
      <c r="F12" s="198" t="s">
        <v>186</v>
      </c>
      <c r="G12" s="198" t="s">
        <v>4512</v>
      </c>
      <c r="H12" s="197" t="s">
        <v>188</v>
      </c>
      <c r="I12" s="198" t="s">
        <v>361</v>
      </c>
      <c r="J12" s="199" t="s">
        <v>210</v>
      </c>
      <c r="K12" s="199" t="s">
        <v>4513</v>
      </c>
      <c r="L12" s="199" t="s">
        <v>192</v>
      </c>
      <c r="M12" s="200" t="s">
        <v>193</v>
      </c>
      <c r="N12" s="200" t="s">
        <v>135</v>
      </c>
      <c r="O12" s="200" t="s">
        <v>202</v>
      </c>
      <c r="P12" s="201" t="s">
        <v>195</v>
      </c>
      <c r="Q12" s="200" t="s">
        <v>4512</v>
      </c>
      <c r="R12" s="202">
        <f t="shared" si="0"/>
        <v>1440000</v>
      </c>
      <c r="S12" s="203">
        <v>0</v>
      </c>
      <c r="T12" s="204">
        <v>0</v>
      </c>
      <c r="U12" s="205">
        <v>0.8</v>
      </c>
      <c r="V12" s="204">
        <f t="shared" si="2"/>
        <v>1152000</v>
      </c>
      <c r="W12" s="265">
        <v>0</v>
      </c>
      <c r="X12" s="202">
        <f t="shared" si="3"/>
        <v>0</v>
      </c>
      <c r="Y12" s="265">
        <v>0</v>
      </c>
      <c r="Z12" s="202">
        <f t="shared" si="4"/>
        <v>0</v>
      </c>
      <c r="AA12" s="267">
        <f t="shared" ref="AA12:AA13" si="39">AF12/(R12/1000)</f>
        <v>319</v>
      </c>
      <c r="AB12" s="267">
        <f t="shared" ref="AB12:AB13" si="40">IFERROR(AF12/T12,0)</f>
        <v>0</v>
      </c>
      <c r="AC12" s="206">
        <f t="shared" ref="AC12:AC13" si="41">IFERROR(AF12/V12,"-")</f>
        <v>0.39874999999999999</v>
      </c>
      <c r="AD12" s="374" t="s">
        <v>228</v>
      </c>
      <c r="AE12" s="268">
        <v>319</v>
      </c>
      <c r="AF12" s="207">
        <f t="shared" si="23"/>
        <v>459360</v>
      </c>
      <c r="AG12" s="205">
        <v>0.18529105520386543</v>
      </c>
      <c r="AH12" s="205">
        <v>0.99399999999999999</v>
      </c>
      <c r="AI12" s="204">
        <v>480000</v>
      </c>
      <c r="AJ12" s="204">
        <v>2880.0000000000027</v>
      </c>
      <c r="AK12" s="204">
        <v>640000</v>
      </c>
      <c r="AL12" s="204">
        <v>3840.0000000000036</v>
      </c>
      <c r="AM12" s="205">
        <v>0.7</v>
      </c>
      <c r="AN12" s="208">
        <v>3</v>
      </c>
      <c r="AO12" s="270">
        <v>45474</v>
      </c>
      <c r="AP12" s="270">
        <f t="shared" ref="AP12:AP13" si="42">AO12+41</f>
        <v>45515</v>
      </c>
      <c r="AQ12" s="209">
        <f t="shared" si="12"/>
        <v>42</v>
      </c>
      <c r="AR12" s="344">
        <f t="shared" si="13"/>
        <v>1152000</v>
      </c>
      <c r="AS12" s="337">
        <f t="shared" si="14"/>
        <v>480000</v>
      </c>
      <c r="AT12" s="329">
        <f t="shared" si="14"/>
        <v>480000</v>
      </c>
      <c r="AU12" s="329">
        <f t="shared" si="14"/>
        <v>480000</v>
      </c>
      <c r="AV12" s="329"/>
      <c r="AW12" s="329"/>
      <c r="AX12" s="329"/>
      <c r="AY12" s="346">
        <v>3</v>
      </c>
      <c r="AZ12" s="356">
        <f>R12/AY12</f>
        <v>480000</v>
      </c>
      <c r="BA12" s="250"/>
      <c r="BB12" s="337">
        <f t="shared" si="19"/>
        <v>0</v>
      </c>
      <c r="BC12" s="329">
        <f t="shared" si="19"/>
        <v>0</v>
      </c>
      <c r="BD12" s="329">
        <f t="shared" si="19"/>
        <v>0</v>
      </c>
      <c r="BE12" s="329">
        <f t="shared" si="19"/>
        <v>0</v>
      </c>
      <c r="BF12" s="329">
        <f t="shared" si="19"/>
        <v>0</v>
      </c>
      <c r="BG12" s="329">
        <f t="shared" si="19"/>
        <v>0</v>
      </c>
      <c r="BH12" s="331">
        <f t="shared" si="20"/>
        <v>6</v>
      </c>
      <c r="BI12" s="356">
        <f t="shared" si="21"/>
        <v>0</v>
      </c>
      <c r="BJ12" s="250"/>
    </row>
    <row r="13" spans="1:62" ht="14.55" customHeight="1">
      <c r="A13" s="197" t="s">
        <v>183</v>
      </c>
      <c r="B13" s="197" t="s">
        <v>113</v>
      </c>
      <c r="C13" s="197" t="s">
        <v>113</v>
      </c>
      <c r="D13" s="198" t="s">
        <v>184</v>
      </c>
      <c r="E13" s="198" t="s">
        <v>185</v>
      </c>
      <c r="F13" s="198" t="s">
        <v>186</v>
      </c>
      <c r="G13" s="200" t="s">
        <v>4512</v>
      </c>
      <c r="H13" s="197" t="s">
        <v>188</v>
      </c>
      <c r="I13" s="198" t="s">
        <v>4514</v>
      </c>
      <c r="J13" s="199" t="s">
        <v>210</v>
      </c>
      <c r="K13" s="199" t="s">
        <v>4513</v>
      </c>
      <c r="L13" s="199" t="s">
        <v>192</v>
      </c>
      <c r="M13" s="200" t="s">
        <v>193</v>
      </c>
      <c r="N13" s="200" t="s">
        <v>135</v>
      </c>
      <c r="O13" s="200" t="s">
        <v>202</v>
      </c>
      <c r="P13" s="201" t="s">
        <v>195</v>
      </c>
      <c r="Q13" s="200" t="s">
        <v>4512</v>
      </c>
      <c r="R13" s="202">
        <f t="shared" si="0"/>
        <v>1309500</v>
      </c>
      <c r="S13" s="203">
        <v>0</v>
      </c>
      <c r="T13" s="204">
        <v>0</v>
      </c>
      <c r="U13" s="205">
        <v>0.8</v>
      </c>
      <c r="V13" s="204">
        <f t="shared" si="2"/>
        <v>1047600</v>
      </c>
      <c r="W13" s="265">
        <v>0</v>
      </c>
      <c r="X13" s="202">
        <f t="shared" si="3"/>
        <v>0</v>
      </c>
      <c r="Y13" s="265">
        <v>0</v>
      </c>
      <c r="Z13" s="202">
        <f t="shared" si="4"/>
        <v>0</v>
      </c>
      <c r="AA13" s="267">
        <f t="shared" si="39"/>
        <v>405</v>
      </c>
      <c r="AB13" s="267">
        <f t="shared" si="40"/>
        <v>0</v>
      </c>
      <c r="AC13" s="206">
        <f t="shared" si="41"/>
        <v>0.50624999999999998</v>
      </c>
      <c r="AD13" s="374" t="s">
        <v>228</v>
      </c>
      <c r="AE13" s="268">
        <v>405</v>
      </c>
      <c r="AF13" s="207">
        <f t="shared" si="23"/>
        <v>530347.5</v>
      </c>
      <c r="AG13" s="205">
        <v>0.21390626574828545</v>
      </c>
      <c r="AH13" s="205">
        <v>0.98599999999999999</v>
      </c>
      <c r="AI13" s="204">
        <v>436500</v>
      </c>
      <c r="AJ13" s="204">
        <v>6111.0000000000055</v>
      </c>
      <c r="AK13" s="204">
        <v>582000</v>
      </c>
      <c r="AL13" s="204">
        <v>8148.0000000000073</v>
      </c>
      <c r="AM13" s="205">
        <v>0.7</v>
      </c>
      <c r="AN13" s="208">
        <v>3</v>
      </c>
      <c r="AO13" s="270">
        <v>45474</v>
      </c>
      <c r="AP13" s="270">
        <f t="shared" si="42"/>
        <v>45515</v>
      </c>
      <c r="AQ13" s="209">
        <f t="shared" si="12"/>
        <v>42</v>
      </c>
      <c r="AR13" s="344">
        <f t="shared" si="13"/>
        <v>1047600</v>
      </c>
      <c r="AS13" s="337">
        <f t="shared" si="14"/>
        <v>436500</v>
      </c>
      <c r="AT13" s="329">
        <f t="shared" si="14"/>
        <v>436500</v>
      </c>
      <c r="AU13" s="329">
        <f t="shared" si="14"/>
        <v>436500</v>
      </c>
      <c r="AV13" s="329"/>
      <c r="AW13" s="329"/>
      <c r="AX13" s="329"/>
      <c r="AY13" s="346">
        <v>3</v>
      </c>
      <c r="AZ13" s="356">
        <f>R13/AY13</f>
        <v>436500</v>
      </c>
      <c r="BA13" s="250"/>
      <c r="BB13" s="337">
        <f t="shared" si="19"/>
        <v>0</v>
      </c>
      <c r="BC13" s="329">
        <f t="shared" si="19"/>
        <v>0</v>
      </c>
      <c r="BD13" s="329">
        <f t="shared" si="19"/>
        <v>0</v>
      </c>
      <c r="BE13" s="329">
        <f t="shared" si="19"/>
        <v>0</v>
      </c>
      <c r="BF13" s="329">
        <f t="shared" si="19"/>
        <v>0</v>
      </c>
      <c r="BG13" s="329">
        <f t="shared" si="19"/>
        <v>0</v>
      </c>
      <c r="BH13" s="331">
        <f t="shared" si="20"/>
        <v>6</v>
      </c>
      <c r="BI13" s="356">
        <f t="shared" si="21"/>
        <v>0</v>
      </c>
      <c r="BJ13" s="250"/>
    </row>
    <row r="14" spans="1:62" ht="14.55" customHeight="1">
      <c r="A14" s="197" t="s">
        <v>183</v>
      </c>
      <c r="B14" s="197" t="s">
        <v>113</v>
      </c>
      <c r="C14" s="197" t="s">
        <v>113</v>
      </c>
      <c r="D14" s="198" t="s">
        <v>184</v>
      </c>
      <c r="E14" s="198" t="s">
        <v>185</v>
      </c>
      <c r="F14" s="198" t="s">
        <v>211</v>
      </c>
      <c r="G14" s="198" t="s">
        <v>212</v>
      </c>
      <c r="H14" s="197" t="s">
        <v>188</v>
      </c>
      <c r="I14" s="198" t="s">
        <v>189</v>
      </c>
      <c r="J14" s="199" t="s">
        <v>190</v>
      </c>
      <c r="K14" s="199" t="s">
        <v>191</v>
      </c>
      <c r="L14" s="199" t="s">
        <v>213</v>
      </c>
      <c r="M14" s="200" t="s">
        <v>193</v>
      </c>
      <c r="N14" s="200" t="s">
        <v>135</v>
      </c>
      <c r="O14" s="200" t="s">
        <v>202</v>
      </c>
      <c r="P14" s="201" t="s">
        <v>195</v>
      </c>
      <c r="Q14" s="200" t="s">
        <v>214</v>
      </c>
      <c r="R14" s="202">
        <f t="shared" si="0"/>
        <v>1495078.72</v>
      </c>
      <c r="S14" s="203">
        <v>1E-3</v>
      </c>
      <c r="T14" s="204">
        <f t="shared" si="1"/>
        <v>1495.07872</v>
      </c>
      <c r="U14" s="205">
        <v>0.75</v>
      </c>
      <c r="V14" s="204">
        <f t="shared" si="2"/>
        <v>1121309.04</v>
      </c>
      <c r="W14" s="265">
        <v>0.4</v>
      </c>
      <c r="X14" s="202">
        <f t="shared" si="3"/>
        <v>598.03148799999997</v>
      </c>
      <c r="Y14" s="266">
        <v>5.0000000000000001E-4</v>
      </c>
      <c r="Z14" s="202">
        <f t="shared" si="4"/>
        <v>0.74753935999999999</v>
      </c>
      <c r="AA14" s="267">
        <f t="shared" si="5"/>
        <v>155</v>
      </c>
      <c r="AB14" s="267">
        <f>AF14/T14</f>
        <v>155</v>
      </c>
      <c r="AC14" s="206">
        <f t="shared" si="7"/>
        <v>0.20666666666666667</v>
      </c>
      <c r="AD14" s="267">
        <f t="shared" si="8"/>
        <v>310000</v>
      </c>
      <c r="AE14" s="268">
        <v>155</v>
      </c>
      <c r="AF14" s="207">
        <f t="shared" si="23"/>
        <v>231737.2016</v>
      </c>
      <c r="AG14" s="205">
        <f>AF14/SUM($AF$3:$AF$14)</f>
        <v>2.4679470667509154E-2</v>
      </c>
      <c r="AH14" s="205">
        <v>1</v>
      </c>
      <c r="AI14" s="204">
        <f t="shared" si="9"/>
        <v>373769.68</v>
      </c>
      <c r="AJ14" s="204">
        <f t="shared" si="10"/>
        <v>0</v>
      </c>
      <c r="AK14" s="204">
        <v>467212.1</v>
      </c>
      <c r="AL14" s="204">
        <f t="shared" si="11"/>
        <v>0</v>
      </c>
      <c r="AM14" s="205">
        <v>0.8</v>
      </c>
      <c r="AN14" s="208">
        <v>4</v>
      </c>
      <c r="AO14" s="270">
        <v>45474</v>
      </c>
      <c r="AP14" s="270">
        <v>45494</v>
      </c>
      <c r="AQ14" s="209">
        <v>14</v>
      </c>
      <c r="AR14" s="344">
        <f t="shared" si="13"/>
        <v>1121309.04</v>
      </c>
      <c r="AS14" s="337">
        <f t="shared" si="14"/>
        <v>747539.36</v>
      </c>
      <c r="AT14" s="329">
        <f t="shared" si="14"/>
        <v>747539.36</v>
      </c>
      <c r="AU14" s="329"/>
      <c r="AV14" s="330"/>
      <c r="AW14" s="330"/>
      <c r="AX14" s="328"/>
      <c r="AY14" s="346">
        <f t="shared" si="17"/>
        <v>2</v>
      </c>
      <c r="AZ14" s="356">
        <f>R14/AY14</f>
        <v>747539.36</v>
      </c>
      <c r="BA14" s="25">
        <f t="shared" si="15"/>
        <v>2</v>
      </c>
      <c r="BB14" s="337">
        <f t="shared" si="19"/>
        <v>299.01574399999998</v>
      </c>
      <c r="BC14" s="329">
        <f t="shared" si="19"/>
        <v>299.01574399999998</v>
      </c>
      <c r="BD14" s="329">
        <f t="shared" si="19"/>
        <v>299.01574399999998</v>
      </c>
      <c r="BE14" s="329">
        <f t="shared" si="19"/>
        <v>299.01574399999998</v>
      </c>
      <c r="BF14" s="329">
        <f t="shared" si="19"/>
        <v>299.01574399999998</v>
      </c>
      <c r="BG14" s="329">
        <f t="shared" si="19"/>
        <v>299.01574399999998</v>
      </c>
      <c r="BH14" s="331">
        <f t="shared" si="20"/>
        <v>2</v>
      </c>
      <c r="BI14" s="356">
        <f t="shared" si="21"/>
        <v>299.01574399999998</v>
      </c>
      <c r="BJ14" s="25">
        <f t="shared" ref="BJ14" si="43">COUNTA(BB14:BG14)</f>
        <v>6</v>
      </c>
    </row>
    <row r="15" spans="1:62" ht="14.55" customHeight="1">
      <c r="A15" s="26" t="s">
        <v>115</v>
      </c>
      <c r="B15" s="26"/>
      <c r="C15" s="26"/>
      <c r="D15" s="26"/>
      <c r="E15" s="26"/>
      <c r="F15" s="26"/>
      <c r="G15" s="26"/>
      <c r="H15" s="26"/>
      <c r="I15" s="26"/>
      <c r="J15" s="26"/>
      <c r="K15" s="27"/>
      <c r="L15" s="27"/>
      <c r="M15" s="27"/>
      <c r="N15" s="27"/>
      <c r="O15" s="27"/>
      <c r="P15" s="27"/>
      <c r="Q15" s="28"/>
      <c r="R15" s="29"/>
      <c r="S15" s="30"/>
      <c r="T15" s="31"/>
      <c r="U15" s="31"/>
      <c r="V15" s="31"/>
      <c r="W15" s="32"/>
      <c r="X15" s="32"/>
      <c r="Y15" s="32"/>
      <c r="Z15" s="32"/>
      <c r="AA15" s="32"/>
      <c r="AB15" s="32"/>
      <c r="AC15" s="33"/>
      <c r="AD15" s="33"/>
      <c r="AE15" s="33"/>
      <c r="AF15" s="186"/>
      <c r="AG15" s="34"/>
      <c r="AH15" s="35"/>
      <c r="AI15" s="31"/>
      <c r="AJ15" s="31"/>
      <c r="AK15" s="31"/>
      <c r="AL15" s="31"/>
      <c r="AM15" s="192"/>
      <c r="AN15" s="36"/>
      <c r="AO15" s="36"/>
      <c r="AP15" s="36"/>
      <c r="AQ15" s="36"/>
      <c r="AR15" s="343"/>
      <c r="AS15" s="336"/>
      <c r="AT15" s="325"/>
      <c r="AU15" s="326"/>
      <c r="AV15" s="326"/>
      <c r="AW15" s="327"/>
      <c r="AX15" s="326"/>
      <c r="AY15" s="327"/>
      <c r="AZ15" s="357"/>
      <c r="BA15" s="25"/>
      <c r="BB15" s="336"/>
      <c r="BC15" s="325"/>
      <c r="BD15" s="326"/>
      <c r="BE15" s="326"/>
      <c r="BF15" s="327"/>
      <c r="BG15" s="326"/>
      <c r="BH15" s="327"/>
      <c r="BI15" s="357"/>
      <c r="BJ15" s="25"/>
    </row>
    <row r="16" spans="1:62" ht="14.55" customHeight="1">
      <c r="A16" s="197" t="s">
        <v>183</v>
      </c>
      <c r="B16" s="197" t="s">
        <v>215</v>
      </c>
      <c r="C16" s="197" t="s">
        <v>115</v>
      </c>
      <c r="D16" s="198" t="s">
        <v>216</v>
      </c>
      <c r="E16" s="198" t="s">
        <v>198</v>
      </c>
      <c r="F16" s="198" t="s">
        <v>186</v>
      </c>
      <c r="G16" s="198" t="s">
        <v>199</v>
      </c>
      <c r="H16" s="197" t="s">
        <v>188</v>
      </c>
      <c r="I16" s="198" t="s">
        <v>200</v>
      </c>
      <c r="J16" s="199" t="s">
        <v>201</v>
      </c>
      <c r="K16" s="199" t="s">
        <v>4524</v>
      </c>
      <c r="L16" s="199" t="s">
        <v>192</v>
      </c>
      <c r="M16" s="200" t="s">
        <v>185</v>
      </c>
      <c r="N16" s="200" t="s">
        <v>134</v>
      </c>
      <c r="O16" s="200" t="s">
        <v>202</v>
      </c>
      <c r="P16" s="201" t="s">
        <v>203</v>
      </c>
      <c r="Q16" s="200" t="s">
        <v>204</v>
      </c>
      <c r="R16" s="202">
        <f t="shared" ref="R16:R25" si="44">AN16*AI16</f>
        <v>1214720</v>
      </c>
      <c r="S16" s="203">
        <v>2E-3</v>
      </c>
      <c r="T16" s="204">
        <f t="shared" ref="T16:T25" si="45">R16*S16</f>
        <v>2429.44</v>
      </c>
      <c r="U16" s="205">
        <v>0.25</v>
      </c>
      <c r="V16" s="204">
        <f t="shared" ref="V16:V25" si="46">R16*U16</f>
        <v>303680</v>
      </c>
      <c r="W16" s="265">
        <v>0.4</v>
      </c>
      <c r="X16" s="202">
        <f t="shared" ref="X16:X25" si="47">T16*W16</f>
        <v>971.77600000000007</v>
      </c>
      <c r="Y16" s="266">
        <v>5.0000000000000001E-3</v>
      </c>
      <c r="Z16" s="202">
        <f t="shared" ref="Z16:Z25" si="48">T16*Y16</f>
        <v>12.1472</v>
      </c>
      <c r="AA16" s="267">
        <f t="shared" ref="AA16:AA25" si="49">AF16/(R16/1000)</f>
        <v>70</v>
      </c>
      <c r="AB16" s="267">
        <f>AF16/T16</f>
        <v>35</v>
      </c>
      <c r="AC16" s="206">
        <f t="shared" ref="AC16:AC25" si="50">IFERROR(AF16/V16,"-")</f>
        <v>0.27999999999999997</v>
      </c>
      <c r="AD16" s="267">
        <f t="shared" ref="AD16:AD25" si="51">AF16/Z16</f>
        <v>7000</v>
      </c>
      <c r="AE16" s="268">
        <v>70</v>
      </c>
      <c r="AF16" s="207">
        <f>R16*AE16/1000</f>
        <v>85030.399999999994</v>
      </c>
      <c r="AG16" s="205">
        <f t="shared" ref="AG16:AG22" si="52">AF16/SUM($AF$16:$AF$25)</f>
        <v>9.6272414461372295E-3</v>
      </c>
      <c r="AH16" s="205">
        <v>1</v>
      </c>
      <c r="AI16" s="204">
        <f t="shared" ref="AI16:AI25" si="53">AK16*AM16</f>
        <v>303680</v>
      </c>
      <c r="AJ16" s="204">
        <f t="shared" ref="AJ16:AJ25" si="54">(1-AH16)*AI16</f>
        <v>0</v>
      </c>
      <c r="AK16" s="204">
        <f>'Lookalike SS'!F26</f>
        <v>379600</v>
      </c>
      <c r="AL16" s="204">
        <f t="shared" ref="AL16:AL25" si="55">(1-AH16)*AK16</f>
        <v>0</v>
      </c>
      <c r="AM16" s="205">
        <v>0.8</v>
      </c>
      <c r="AN16" s="208">
        <v>4</v>
      </c>
      <c r="AO16" s="270">
        <v>45474</v>
      </c>
      <c r="AP16" s="270">
        <v>45515</v>
      </c>
      <c r="AQ16" s="209">
        <f t="shared" si="12"/>
        <v>42</v>
      </c>
      <c r="AR16" s="344">
        <f t="shared" si="13"/>
        <v>303680</v>
      </c>
      <c r="AS16" s="337">
        <f t="shared" si="14"/>
        <v>202453.33333333334</v>
      </c>
      <c r="AT16" s="329">
        <f t="shared" si="14"/>
        <v>202453.33333333334</v>
      </c>
      <c r="AU16" s="329">
        <f t="shared" si="14"/>
        <v>202453.33333333334</v>
      </c>
      <c r="AV16" s="329">
        <f t="shared" si="14"/>
        <v>202453.33333333334</v>
      </c>
      <c r="AW16" s="329">
        <f t="shared" si="14"/>
        <v>202453.33333333334</v>
      </c>
      <c r="AX16" s="329">
        <f t="shared" si="14"/>
        <v>202453.33333333334</v>
      </c>
      <c r="AY16" s="346">
        <f t="shared" ref="AY16:AY25" si="56">AQ16/7</f>
        <v>6</v>
      </c>
      <c r="AZ16" s="356">
        <f t="shared" ref="AZ16:AZ25" si="57">R16/AY16</f>
        <v>202453.33333333334</v>
      </c>
      <c r="BA16" s="25">
        <f t="shared" ref="BA16:BA25" si="58">COUNTA(AS16:AX16)</f>
        <v>6</v>
      </c>
      <c r="BB16" s="337">
        <f t="shared" ref="BB16:BG16" si="59">$BI16</f>
        <v>161.96266666666668</v>
      </c>
      <c r="BC16" s="329">
        <f t="shared" si="59"/>
        <v>161.96266666666668</v>
      </c>
      <c r="BD16" s="329">
        <f t="shared" si="59"/>
        <v>161.96266666666668</v>
      </c>
      <c r="BE16" s="329">
        <f t="shared" si="59"/>
        <v>161.96266666666668</v>
      </c>
      <c r="BF16" s="329">
        <f t="shared" si="59"/>
        <v>161.96266666666668</v>
      </c>
      <c r="BG16" s="329">
        <f t="shared" si="59"/>
        <v>161.96266666666668</v>
      </c>
      <c r="BH16" s="331">
        <f t="shared" si="20"/>
        <v>6</v>
      </c>
      <c r="BI16" s="356">
        <f>X16/BH16</f>
        <v>161.96266666666668</v>
      </c>
      <c r="BJ16" s="25">
        <f t="shared" ref="BJ16:BJ22" si="60">COUNTA(BB16:BG16)</f>
        <v>6</v>
      </c>
    </row>
    <row r="17" spans="1:62" ht="14.55" customHeight="1">
      <c r="A17" s="197" t="s">
        <v>183</v>
      </c>
      <c r="B17" s="197" t="s">
        <v>215</v>
      </c>
      <c r="C17" s="197" t="s">
        <v>115</v>
      </c>
      <c r="D17" s="198" t="s">
        <v>216</v>
      </c>
      <c r="E17" s="198" t="s">
        <v>198</v>
      </c>
      <c r="F17" s="198" t="s">
        <v>186</v>
      </c>
      <c r="G17" s="198" t="s">
        <v>197</v>
      </c>
      <c r="H17" s="197" t="s">
        <v>188</v>
      </c>
      <c r="I17" s="198" t="s">
        <v>200</v>
      </c>
      <c r="J17" s="199" t="s">
        <v>201</v>
      </c>
      <c r="K17" s="199" t="s">
        <v>205</v>
      </c>
      <c r="L17" s="199" t="s">
        <v>192</v>
      </c>
      <c r="M17" s="200" t="s">
        <v>185</v>
      </c>
      <c r="N17" s="200" t="s">
        <v>134</v>
      </c>
      <c r="O17" s="200" t="s">
        <v>202</v>
      </c>
      <c r="P17" s="201" t="s">
        <v>203</v>
      </c>
      <c r="Q17" s="200" t="s">
        <v>206</v>
      </c>
      <c r="R17" s="202">
        <f t="shared" si="44"/>
        <v>5362075.2</v>
      </c>
      <c r="S17" s="203">
        <v>2E-3</v>
      </c>
      <c r="T17" s="204">
        <f t="shared" si="45"/>
        <v>10724.1504</v>
      </c>
      <c r="U17" s="205">
        <v>0.25</v>
      </c>
      <c r="V17" s="204">
        <f t="shared" si="46"/>
        <v>1340518.8</v>
      </c>
      <c r="W17" s="265">
        <v>0.4</v>
      </c>
      <c r="X17" s="202">
        <f t="shared" si="47"/>
        <v>4289.6601600000004</v>
      </c>
      <c r="Y17" s="266">
        <v>5.0000000000000001E-3</v>
      </c>
      <c r="Z17" s="202">
        <f t="shared" si="48"/>
        <v>53.620752000000003</v>
      </c>
      <c r="AA17" s="267">
        <f t="shared" si="49"/>
        <v>85</v>
      </c>
      <c r="AB17" s="267">
        <f>AF17/T17</f>
        <v>42.5</v>
      </c>
      <c r="AC17" s="206">
        <f t="shared" si="50"/>
        <v>0.33999999999999997</v>
      </c>
      <c r="AD17" s="267">
        <f t="shared" si="51"/>
        <v>8500</v>
      </c>
      <c r="AE17" s="268">
        <v>85</v>
      </c>
      <c r="AF17" s="207">
        <f>R17*AE17/1000</f>
        <v>455776.39199999999</v>
      </c>
      <c r="AG17" s="205">
        <f t="shared" si="52"/>
        <v>5.1603536749601185E-2</v>
      </c>
      <c r="AH17" s="205">
        <v>0.93600000000000005</v>
      </c>
      <c r="AI17" s="204">
        <f t="shared" si="53"/>
        <v>893679.20000000007</v>
      </c>
      <c r="AJ17" s="204">
        <f t="shared" si="54"/>
        <v>57195.468799999959</v>
      </c>
      <c r="AK17" s="204">
        <f>'FB Sizing'!C4</f>
        <v>1117099</v>
      </c>
      <c r="AL17" s="204">
        <f t="shared" si="55"/>
        <v>71494.335999999937</v>
      </c>
      <c r="AM17" s="205">
        <v>0.8</v>
      </c>
      <c r="AN17" s="208">
        <v>6</v>
      </c>
      <c r="AO17" s="270">
        <v>45474</v>
      </c>
      <c r="AP17" s="270">
        <v>45515</v>
      </c>
      <c r="AQ17" s="209">
        <f t="shared" si="12"/>
        <v>42</v>
      </c>
      <c r="AR17" s="344">
        <f t="shared" si="13"/>
        <v>1340518.8</v>
      </c>
      <c r="AS17" s="337">
        <f t="shared" si="14"/>
        <v>893679.20000000007</v>
      </c>
      <c r="AT17" s="329">
        <f t="shared" si="14"/>
        <v>893679.20000000007</v>
      </c>
      <c r="AU17" s="329">
        <f t="shared" si="14"/>
        <v>893679.20000000007</v>
      </c>
      <c r="AV17" s="329">
        <f t="shared" si="14"/>
        <v>893679.20000000007</v>
      </c>
      <c r="AW17" s="329">
        <f t="shared" si="14"/>
        <v>893679.20000000007</v>
      </c>
      <c r="AX17" s="329">
        <f t="shared" si="14"/>
        <v>893679.20000000007</v>
      </c>
      <c r="AY17" s="346">
        <f t="shared" si="56"/>
        <v>6</v>
      </c>
      <c r="AZ17" s="356">
        <f t="shared" si="57"/>
        <v>893679.20000000007</v>
      </c>
      <c r="BA17" s="246">
        <f t="shared" si="58"/>
        <v>6</v>
      </c>
      <c r="BB17" s="337">
        <f t="shared" ref="BB17:BG25" si="61">$BI17</f>
        <v>714.9433600000001</v>
      </c>
      <c r="BC17" s="329">
        <f t="shared" si="61"/>
        <v>714.9433600000001</v>
      </c>
      <c r="BD17" s="329">
        <f t="shared" si="61"/>
        <v>714.9433600000001</v>
      </c>
      <c r="BE17" s="329">
        <f t="shared" si="61"/>
        <v>714.9433600000001</v>
      </c>
      <c r="BF17" s="329">
        <f t="shared" si="61"/>
        <v>714.9433600000001</v>
      </c>
      <c r="BG17" s="329">
        <f t="shared" si="61"/>
        <v>714.9433600000001</v>
      </c>
      <c r="BH17" s="331">
        <f t="shared" si="20"/>
        <v>6</v>
      </c>
      <c r="BI17" s="356">
        <f t="shared" ref="BI17:BI25" si="62">X17/BH17</f>
        <v>714.9433600000001</v>
      </c>
      <c r="BJ17" s="246">
        <f t="shared" si="60"/>
        <v>6</v>
      </c>
    </row>
    <row r="18" spans="1:62" ht="14.55" customHeight="1">
      <c r="A18" s="197" t="s">
        <v>183</v>
      </c>
      <c r="B18" s="197" t="s">
        <v>215</v>
      </c>
      <c r="C18" s="197" t="s">
        <v>115</v>
      </c>
      <c r="D18" s="198" t="s">
        <v>216</v>
      </c>
      <c r="E18" s="198" t="s">
        <v>198</v>
      </c>
      <c r="F18" s="198" t="s">
        <v>186</v>
      </c>
      <c r="G18" s="198" t="s">
        <v>207</v>
      </c>
      <c r="H18" s="197" t="s">
        <v>188</v>
      </c>
      <c r="I18" s="198" t="s">
        <v>200</v>
      </c>
      <c r="J18" s="199" t="s">
        <v>201</v>
      </c>
      <c r="K18" s="199" t="s">
        <v>205</v>
      </c>
      <c r="L18" s="199" t="s">
        <v>192</v>
      </c>
      <c r="M18" s="200" t="s">
        <v>185</v>
      </c>
      <c r="N18" s="200" t="s">
        <v>134</v>
      </c>
      <c r="O18" s="200" t="s">
        <v>202</v>
      </c>
      <c r="P18" s="201" t="s">
        <v>203</v>
      </c>
      <c r="Q18" s="200" t="s">
        <v>208</v>
      </c>
      <c r="R18" s="202">
        <f t="shared" si="44"/>
        <v>1307404.8</v>
      </c>
      <c r="S18" s="203">
        <v>2E-3</v>
      </c>
      <c r="T18" s="204">
        <f t="shared" si="45"/>
        <v>2614.8096</v>
      </c>
      <c r="U18" s="205">
        <v>0.25</v>
      </c>
      <c r="V18" s="204">
        <f t="shared" si="46"/>
        <v>326851.20000000001</v>
      </c>
      <c r="W18" s="265">
        <v>0.4</v>
      </c>
      <c r="X18" s="202">
        <f t="shared" si="47"/>
        <v>1045.9238400000002</v>
      </c>
      <c r="Y18" s="266">
        <v>5.0000000000000001E-3</v>
      </c>
      <c r="Z18" s="202">
        <f t="shared" si="48"/>
        <v>13.074048000000001</v>
      </c>
      <c r="AA18" s="267">
        <f t="shared" si="49"/>
        <v>85</v>
      </c>
      <c r="AB18" s="267">
        <f>AF18/T18</f>
        <v>42.5</v>
      </c>
      <c r="AC18" s="206">
        <f t="shared" si="50"/>
        <v>0.33999999999999997</v>
      </c>
      <c r="AD18" s="267">
        <f t="shared" si="51"/>
        <v>8499.9999999999982</v>
      </c>
      <c r="AE18" s="268">
        <v>85</v>
      </c>
      <c r="AF18" s="207">
        <f>R18*AE18/1000</f>
        <v>111129.408</v>
      </c>
      <c r="AG18" s="205">
        <f t="shared" si="52"/>
        <v>1.2582201690010798E-2</v>
      </c>
      <c r="AH18" s="205">
        <v>1</v>
      </c>
      <c r="AI18" s="204">
        <f t="shared" si="53"/>
        <v>326851.20000000001</v>
      </c>
      <c r="AJ18" s="204">
        <f t="shared" si="54"/>
        <v>0</v>
      </c>
      <c r="AK18" s="204">
        <f>'FB Sizing'!D4</f>
        <v>408564</v>
      </c>
      <c r="AL18" s="204">
        <f t="shared" si="55"/>
        <v>0</v>
      </c>
      <c r="AM18" s="205">
        <v>0.8</v>
      </c>
      <c r="AN18" s="208">
        <v>4</v>
      </c>
      <c r="AO18" s="270">
        <v>45474</v>
      </c>
      <c r="AP18" s="270">
        <v>45515</v>
      </c>
      <c r="AQ18" s="209">
        <f t="shared" si="12"/>
        <v>42</v>
      </c>
      <c r="AR18" s="344">
        <f t="shared" si="13"/>
        <v>326851.20000000001</v>
      </c>
      <c r="AS18" s="337">
        <f t="shared" si="14"/>
        <v>217900.80000000002</v>
      </c>
      <c r="AT18" s="329">
        <f t="shared" si="14"/>
        <v>217900.80000000002</v>
      </c>
      <c r="AU18" s="329">
        <f t="shared" si="14"/>
        <v>217900.80000000002</v>
      </c>
      <c r="AV18" s="329">
        <f t="shared" si="14"/>
        <v>217900.80000000002</v>
      </c>
      <c r="AW18" s="329">
        <f t="shared" si="14"/>
        <v>217900.80000000002</v>
      </c>
      <c r="AX18" s="329">
        <f t="shared" si="14"/>
        <v>217900.80000000002</v>
      </c>
      <c r="AY18" s="346">
        <f t="shared" si="56"/>
        <v>6</v>
      </c>
      <c r="AZ18" s="356">
        <f t="shared" si="57"/>
        <v>217900.80000000002</v>
      </c>
      <c r="BA18" s="246">
        <f t="shared" si="58"/>
        <v>6</v>
      </c>
      <c r="BB18" s="337">
        <f t="shared" si="61"/>
        <v>174.32064000000003</v>
      </c>
      <c r="BC18" s="329">
        <f t="shared" si="61"/>
        <v>174.32064000000003</v>
      </c>
      <c r="BD18" s="329">
        <f t="shared" si="61"/>
        <v>174.32064000000003</v>
      </c>
      <c r="BE18" s="329">
        <f t="shared" si="61"/>
        <v>174.32064000000003</v>
      </c>
      <c r="BF18" s="329">
        <f t="shared" si="61"/>
        <v>174.32064000000003</v>
      </c>
      <c r="BG18" s="329">
        <f t="shared" si="61"/>
        <v>174.32064000000003</v>
      </c>
      <c r="BH18" s="331">
        <f t="shared" si="20"/>
        <v>6</v>
      </c>
      <c r="BI18" s="356">
        <f t="shared" si="62"/>
        <v>174.32064000000003</v>
      </c>
      <c r="BJ18" s="246">
        <f t="shared" si="60"/>
        <v>6</v>
      </c>
    </row>
    <row r="19" spans="1:62" ht="14.55" customHeight="1">
      <c r="A19" s="197" t="s">
        <v>183</v>
      </c>
      <c r="B19" s="197" t="s">
        <v>215</v>
      </c>
      <c r="C19" s="197" t="s">
        <v>115</v>
      </c>
      <c r="D19" s="198" t="s">
        <v>216</v>
      </c>
      <c r="E19" s="198" t="s">
        <v>185</v>
      </c>
      <c r="F19" s="198" t="s">
        <v>186</v>
      </c>
      <c r="G19" s="198" t="s">
        <v>197</v>
      </c>
      <c r="H19" s="197" t="s">
        <v>188</v>
      </c>
      <c r="I19" s="198" t="s">
        <v>189</v>
      </c>
      <c r="J19" s="199" t="s">
        <v>209</v>
      </c>
      <c r="K19" s="199" t="s">
        <v>191</v>
      </c>
      <c r="L19" s="199" t="s">
        <v>192</v>
      </c>
      <c r="M19" s="200" t="s">
        <v>193</v>
      </c>
      <c r="N19" s="200" t="s">
        <v>135</v>
      </c>
      <c r="O19" s="200" t="s">
        <v>202</v>
      </c>
      <c r="P19" s="201" t="s">
        <v>195</v>
      </c>
      <c r="Q19" s="200" t="s">
        <v>4549</v>
      </c>
      <c r="R19" s="202">
        <f t="shared" si="44"/>
        <v>24636269.522947915</v>
      </c>
      <c r="S19" s="203">
        <v>1E-3</v>
      </c>
      <c r="T19" s="204">
        <f t="shared" si="45"/>
        <v>24636.269522947914</v>
      </c>
      <c r="U19" s="205">
        <v>0.75</v>
      </c>
      <c r="V19" s="204">
        <f t="shared" si="46"/>
        <v>18477202.142210938</v>
      </c>
      <c r="W19" s="265">
        <v>0.4</v>
      </c>
      <c r="X19" s="202">
        <f t="shared" si="47"/>
        <v>9854.5078091791656</v>
      </c>
      <c r="Y19" s="266">
        <v>5.0000000000000001E-4</v>
      </c>
      <c r="Z19" s="202">
        <f t="shared" si="48"/>
        <v>12.318134761473956</v>
      </c>
      <c r="AA19" s="267">
        <f t="shared" si="49"/>
        <v>140</v>
      </c>
      <c r="AB19" s="267">
        <f>AF19/T19</f>
        <v>140</v>
      </c>
      <c r="AC19" s="206">
        <f t="shared" si="50"/>
        <v>0.18666666666666665</v>
      </c>
      <c r="AD19" s="267">
        <f t="shared" si="51"/>
        <v>280000</v>
      </c>
      <c r="AE19" s="268">
        <v>140</v>
      </c>
      <c r="AF19" s="207">
        <f t="shared" ref="AF19:AF25" si="63">IF(OR(P19="CPM",P19="CPM (RnF)",P19="CPM (Reservation)"),R19*AE19/1000,IF(OR(P19="CPC",P19="CPE"),AE19*T19,IF(OR(P19="CPV",P19="CPCV"),AE19*V19,IF(OR(P19="Fixed",P19="CPD"),AE19,IF(P19="CPL",AE19*Z19,"Error")))))</f>
        <v>3449077.733212708</v>
      </c>
      <c r="AG19" s="205">
        <f t="shared" si="52"/>
        <v>0.39050861931890746</v>
      </c>
      <c r="AH19" s="205">
        <v>0</v>
      </c>
      <c r="AI19" s="204">
        <f t="shared" si="53"/>
        <v>2463626.9522947916</v>
      </c>
      <c r="AJ19" s="204">
        <f t="shared" si="54"/>
        <v>2463626.9522947916</v>
      </c>
      <c r="AK19" s="204">
        <f>'YT Size'!B4</f>
        <v>3079533.6903684894</v>
      </c>
      <c r="AL19" s="204">
        <f t="shared" si="55"/>
        <v>3079533.6903684894</v>
      </c>
      <c r="AM19" s="205">
        <v>0.8</v>
      </c>
      <c r="AN19" s="208">
        <v>10</v>
      </c>
      <c r="AO19" s="270">
        <v>45474</v>
      </c>
      <c r="AP19" s="270">
        <v>45515</v>
      </c>
      <c r="AQ19" s="209">
        <f t="shared" si="12"/>
        <v>42</v>
      </c>
      <c r="AR19" s="344">
        <f t="shared" si="13"/>
        <v>18477202.142210938</v>
      </c>
      <c r="AS19" s="337">
        <f t="shared" ref="AS19:AX24" si="64">$AZ19</f>
        <v>4106044.9204913191</v>
      </c>
      <c r="AT19" s="329">
        <f t="shared" si="64"/>
        <v>4106044.9204913191</v>
      </c>
      <c r="AU19" s="329">
        <f t="shared" si="64"/>
        <v>4106044.9204913191</v>
      </c>
      <c r="AV19" s="329">
        <f t="shared" si="64"/>
        <v>4106044.9204913191</v>
      </c>
      <c r="AW19" s="329">
        <f t="shared" si="64"/>
        <v>4106044.9204913191</v>
      </c>
      <c r="AX19" s="329">
        <f t="shared" si="64"/>
        <v>4106044.9204913191</v>
      </c>
      <c r="AY19" s="346">
        <f t="shared" si="56"/>
        <v>6</v>
      </c>
      <c r="AZ19" s="356">
        <f t="shared" si="57"/>
        <v>4106044.9204913191</v>
      </c>
      <c r="BA19" s="249">
        <f t="shared" si="58"/>
        <v>6</v>
      </c>
      <c r="BB19" s="337">
        <f t="shared" si="61"/>
        <v>1642.4179681965277</v>
      </c>
      <c r="BC19" s="329">
        <f t="shared" si="61"/>
        <v>1642.4179681965277</v>
      </c>
      <c r="BD19" s="329">
        <f t="shared" si="61"/>
        <v>1642.4179681965277</v>
      </c>
      <c r="BE19" s="329">
        <f t="shared" si="61"/>
        <v>1642.4179681965277</v>
      </c>
      <c r="BF19" s="329">
        <f t="shared" si="61"/>
        <v>1642.4179681965277</v>
      </c>
      <c r="BG19" s="329">
        <f t="shared" si="61"/>
        <v>1642.4179681965277</v>
      </c>
      <c r="BH19" s="331">
        <f t="shared" si="20"/>
        <v>6</v>
      </c>
      <c r="BI19" s="356">
        <f t="shared" si="62"/>
        <v>1642.4179681965277</v>
      </c>
      <c r="BJ19" s="249">
        <f t="shared" si="60"/>
        <v>6</v>
      </c>
    </row>
    <row r="20" spans="1:62" ht="14.55" customHeight="1">
      <c r="A20" s="197" t="s">
        <v>183</v>
      </c>
      <c r="B20" s="197" t="s">
        <v>215</v>
      </c>
      <c r="C20" s="197" t="s">
        <v>115</v>
      </c>
      <c r="D20" s="198" t="s">
        <v>216</v>
      </c>
      <c r="E20" s="198" t="s">
        <v>185</v>
      </c>
      <c r="F20" s="198" t="s">
        <v>186</v>
      </c>
      <c r="G20" s="198" t="s">
        <v>4509</v>
      </c>
      <c r="H20" s="197" t="s">
        <v>188</v>
      </c>
      <c r="I20" s="198" t="s">
        <v>189</v>
      </c>
      <c r="J20" s="199" t="s">
        <v>209</v>
      </c>
      <c r="K20" s="199" t="s">
        <v>191</v>
      </c>
      <c r="L20" s="199" t="s">
        <v>192</v>
      </c>
      <c r="M20" s="200" t="s">
        <v>193</v>
      </c>
      <c r="N20" s="200" t="s">
        <v>135</v>
      </c>
      <c r="O20" s="200" t="s">
        <v>202</v>
      </c>
      <c r="P20" s="201" t="s">
        <v>195</v>
      </c>
      <c r="Q20" s="200" t="s">
        <v>4549</v>
      </c>
      <c r="R20" s="202">
        <f t="shared" si="44"/>
        <v>5912704.6855074996</v>
      </c>
      <c r="S20" s="203">
        <v>1E-3</v>
      </c>
      <c r="T20" s="204">
        <f t="shared" si="45"/>
        <v>5912.7046855074996</v>
      </c>
      <c r="U20" s="205">
        <v>0.75</v>
      </c>
      <c r="V20" s="204">
        <f t="shared" si="46"/>
        <v>4434528.5141306249</v>
      </c>
      <c r="W20" s="265">
        <v>0.4</v>
      </c>
      <c r="X20" s="202">
        <f t="shared" si="47"/>
        <v>2365.0818742030001</v>
      </c>
      <c r="Y20" s="266">
        <v>5.0000000000000001E-4</v>
      </c>
      <c r="Z20" s="202">
        <f t="shared" si="48"/>
        <v>2.9563523427537497</v>
      </c>
      <c r="AA20" s="267">
        <f t="shared" si="49"/>
        <v>230.00000000000003</v>
      </c>
      <c r="AB20" s="267">
        <f t="shared" ref="AB20" si="65">AF20/T20</f>
        <v>230.00000000000003</v>
      </c>
      <c r="AC20" s="206">
        <f t="shared" si="50"/>
        <v>0.3066666666666667</v>
      </c>
      <c r="AD20" s="267">
        <f t="shared" si="51"/>
        <v>460000.00000000006</v>
      </c>
      <c r="AE20" s="268">
        <v>230</v>
      </c>
      <c r="AF20" s="207">
        <f t="shared" si="63"/>
        <v>1359922.077666725</v>
      </c>
      <c r="AG20" s="205">
        <f t="shared" si="52"/>
        <v>0.15397196990288353</v>
      </c>
      <c r="AH20" s="205">
        <v>1</v>
      </c>
      <c r="AI20" s="204">
        <f t="shared" si="53"/>
        <v>739088.08568843745</v>
      </c>
      <c r="AJ20" s="204">
        <f t="shared" si="54"/>
        <v>0</v>
      </c>
      <c r="AK20" s="204">
        <f>'YT Size'!C4</f>
        <v>923860.10711054679</v>
      </c>
      <c r="AL20" s="204">
        <f t="shared" si="55"/>
        <v>0</v>
      </c>
      <c r="AM20" s="205">
        <v>0.8</v>
      </c>
      <c r="AN20" s="208">
        <v>8</v>
      </c>
      <c r="AO20" s="270">
        <v>45474</v>
      </c>
      <c r="AP20" s="270">
        <v>45515</v>
      </c>
      <c r="AQ20" s="209">
        <f t="shared" si="12"/>
        <v>42</v>
      </c>
      <c r="AR20" s="344">
        <f t="shared" si="13"/>
        <v>4434528.5141306249</v>
      </c>
      <c r="AS20" s="337">
        <f t="shared" si="64"/>
        <v>985450.78091791656</v>
      </c>
      <c r="AT20" s="329">
        <f t="shared" si="64"/>
        <v>985450.78091791656</v>
      </c>
      <c r="AU20" s="329">
        <f t="shared" si="64"/>
        <v>985450.78091791656</v>
      </c>
      <c r="AV20" s="329">
        <f t="shared" si="64"/>
        <v>985450.78091791656</v>
      </c>
      <c r="AW20" s="329">
        <f t="shared" si="64"/>
        <v>985450.78091791656</v>
      </c>
      <c r="AX20" s="329">
        <f t="shared" si="64"/>
        <v>985450.78091791656</v>
      </c>
      <c r="AY20" s="346">
        <f t="shared" si="56"/>
        <v>6</v>
      </c>
      <c r="AZ20" s="356">
        <f t="shared" si="57"/>
        <v>985450.78091791656</v>
      </c>
      <c r="BA20" s="250">
        <f t="shared" si="58"/>
        <v>6</v>
      </c>
      <c r="BB20" s="337">
        <f t="shared" si="61"/>
        <v>394.18031236716666</v>
      </c>
      <c r="BC20" s="329">
        <f t="shared" si="61"/>
        <v>394.18031236716666</v>
      </c>
      <c r="BD20" s="329">
        <f t="shared" si="61"/>
        <v>394.18031236716666</v>
      </c>
      <c r="BE20" s="329">
        <f t="shared" si="61"/>
        <v>394.18031236716666</v>
      </c>
      <c r="BF20" s="329">
        <f t="shared" si="61"/>
        <v>394.18031236716666</v>
      </c>
      <c r="BG20" s="329">
        <f t="shared" si="61"/>
        <v>394.18031236716666</v>
      </c>
      <c r="BH20" s="331">
        <f t="shared" si="20"/>
        <v>6</v>
      </c>
      <c r="BI20" s="356">
        <f t="shared" si="62"/>
        <v>394.18031236716666</v>
      </c>
      <c r="BJ20" s="250">
        <f t="shared" si="60"/>
        <v>6</v>
      </c>
    </row>
    <row r="21" spans="1:62" ht="14.55" customHeight="1" thickBot="1">
      <c r="A21" s="197" t="s">
        <v>183</v>
      </c>
      <c r="B21" s="197" t="s">
        <v>215</v>
      </c>
      <c r="C21" s="197" t="s">
        <v>115</v>
      </c>
      <c r="D21" s="198" t="s">
        <v>216</v>
      </c>
      <c r="E21" s="198" t="s">
        <v>185</v>
      </c>
      <c r="F21" s="198" t="s">
        <v>186</v>
      </c>
      <c r="G21" s="198" t="s">
        <v>187</v>
      </c>
      <c r="H21" s="197" t="s">
        <v>188</v>
      </c>
      <c r="I21" s="198" t="s">
        <v>189</v>
      </c>
      <c r="J21" s="199" t="s">
        <v>190</v>
      </c>
      <c r="K21" s="264" t="s">
        <v>191</v>
      </c>
      <c r="L21" s="199" t="s">
        <v>192</v>
      </c>
      <c r="M21" s="200" t="s">
        <v>193</v>
      </c>
      <c r="N21" s="200" t="s">
        <v>135</v>
      </c>
      <c r="O21" s="200" t="s">
        <v>202</v>
      </c>
      <c r="P21" s="201" t="s">
        <v>195</v>
      </c>
      <c r="Q21" s="200" t="s">
        <v>196</v>
      </c>
      <c r="R21" s="202">
        <f t="shared" si="44"/>
        <v>4128366.1635128693</v>
      </c>
      <c r="S21" s="203">
        <v>2E-3</v>
      </c>
      <c r="T21" s="204">
        <f t="shared" si="45"/>
        <v>8256.7323270257384</v>
      </c>
      <c r="U21" s="205">
        <v>0.75</v>
      </c>
      <c r="V21" s="204">
        <f t="shared" si="46"/>
        <v>3096274.6226346521</v>
      </c>
      <c r="W21" s="265">
        <v>0.4</v>
      </c>
      <c r="X21" s="202">
        <f t="shared" si="47"/>
        <v>3302.6929308102954</v>
      </c>
      <c r="Y21" s="266">
        <v>5.0000000000000001E-4</v>
      </c>
      <c r="Z21" s="202">
        <f t="shared" si="48"/>
        <v>4.1283661635128697</v>
      </c>
      <c r="AA21" s="267">
        <f t="shared" si="49"/>
        <v>140.00000000000003</v>
      </c>
      <c r="AB21" s="267">
        <f>AF21/T21</f>
        <v>70.000000000000014</v>
      </c>
      <c r="AC21" s="206">
        <f t="shared" si="50"/>
        <v>0.18666666666666668</v>
      </c>
      <c r="AD21" s="267">
        <f t="shared" si="51"/>
        <v>140000</v>
      </c>
      <c r="AE21" s="268">
        <v>140</v>
      </c>
      <c r="AF21" s="207">
        <f t="shared" si="63"/>
        <v>577971.26289180177</v>
      </c>
      <c r="AG21" s="205">
        <f t="shared" si="52"/>
        <v>6.5438583104257195E-2</v>
      </c>
      <c r="AH21" s="205">
        <v>1</v>
      </c>
      <c r="AI21" s="204">
        <f t="shared" si="53"/>
        <v>516045.77043910866</v>
      </c>
      <c r="AJ21" s="204">
        <f t="shared" si="54"/>
        <v>0</v>
      </c>
      <c r="AK21" s="204">
        <f>'YT Size'!Y19</f>
        <v>645057.21304888581</v>
      </c>
      <c r="AL21" s="204">
        <f t="shared" si="55"/>
        <v>0</v>
      </c>
      <c r="AM21" s="269">
        <v>0.8</v>
      </c>
      <c r="AN21" s="208">
        <v>8</v>
      </c>
      <c r="AO21" s="270">
        <v>45474</v>
      </c>
      <c r="AP21" s="270">
        <v>45515</v>
      </c>
      <c r="AQ21" s="209">
        <f t="shared" si="12"/>
        <v>42</v>
      </c>
      <c r="AR21" s="344">
        <f t="shared" si="13"/>
        <v>3096274.6226346521</v>
      </c>
      <c r="AS21" s="337">
        <f t="shared" si="64"/>
        <v>688061.02725214488</v>
      </c>
      <c r="AT21" s="329">
        <f t="shared" si="64"/>
        <v>688061.02725214488</v>
      </c>
      <c r="AU21" s="329">
        <f t="shared" si="64"/>
        <v>688061.02725214488</v>
      </c>
      <c r="AV21" s="329">
        <f t="shared" si="64"/>
        <v>688061.02725214488</v>
      </c>
      <c r="AW21" s="329">
        <f t="shared" si="64"/>
        <v>688061.02725214488</v>
      </c>
      <c r="AX21" s="329">
        <f t="shared" si="64"/>
        <v>688061.02725214488</v>
      </c>
      <c r="AY21" s="346">
        <f t="shared" si="56"/>
        <v>6</v>
      </c>
      <c r="AZ21" s="356">
        <f t="shared" si="57"/>
        <v>688061.02725214488</v>
      </c>
      <c r="BA21" s="25">
        <f t="shared" si="58"/>
        <v>6</v>
      </c>
      <c r="BB21" s="337">
        <f t="shared" si="61"/>
        <v>550.44882180171589</v>
      </c>
      <c r="BC21" s="329">
        <f t="shared" si="61"/>
        <v>550.44882180171589</v>
      </c>
      <c r="BD21" s="329">
        <f t="shared" si="61"/>
        <v>550.44882180171589</v>
      </c>
      <c r="BE21" s="329">
        <f t="shared" si="61"/>
        <v>550.44882180171589</v>
      </c>
      <c r="BF21" s="329">
        <f t="shared" si="61"/>
        <v>550.44882180171589</v>
      </c>
      <c r="BG21" s="329">
        <f t="shared" si="61"/>
        <v>550.44882180171589</v>
      </c>
      <c r="BH21" s="331">
        <f t="shared" si="20"/>
        <v>6</v>
      </c>
      <c r="BI21" s="356">
        <f t="shared" si="62"/>
        <v>550.44882180171589</v>
      </c>
      <c r="BJ21" s="25">
        <f t="shared" si="60"/>
        <v>6</v>
      </c>
    </row>
    <row r="22" spans="1:62" ht="14.55" customHeight="1" thickBot="1">
      <c r="A22" s="197" t="s">
        <v>183</v>
      </c>
      <c r="B22" s="197" t="s">
        <v>215</v>
      </c>
      <c r="C22" s="197" t="s">
        <v>115</v>
      </c>
      <c r="D22" s="198" t="s">
        <v>216</v>
      </c>
      <c r="E22" s="198" t="s">
        <v>185</v>
      </c>
      <c r="F22" s="198" t="s">
        <v>186</v>
      </c>
      <c r="G22" s="198" t="s">
        <v>197</v>
      </c>
      <c r="H22" s="197" t="s">
        <v>188</v>
      </c>
      <c r="I22" s="198" t="s">
        <v>189</v>
      </c>
      <c r="J22" s="366" t="s">
        <v>210</v>
      </c>
      <c r="K22" s="368" t="s">
        <v>191</v>
      </c>
      <c r="L22" s="365" t="s">
        <v>192</v>
      </c>
      <c r="M22" s="200" t="s">
        <v>193</v>
      </c>
      <c r="N22" s="200" t="s">
        <v>135</v>
      </c>
      <c r="O22" s="200" t="s">
        <v>202</v>
      </c>
      <c r="P22" s="201" t="s">
        <v>195</v>
      </c>
      <c r="Q22" s="200" t="s">
        <v>4548</v>
      </c>
      <c r="R22" s="202">
        <f t="shared" si="44"/>
        <v>7036987.7787151188</v>
      </c>
      <c r="S22" s="203">
        <v>0</v>
      </c>
      <c r="T22" s="204">
        <f t="shared" si="45"/>
        <v>0</v>
      </c>
      <c r="U22" s="205">
        <v>0.8</v>
      </c>
      <c r="V22" s="204">
        <f t="shared" si="46"/>
        <v>5629590.222972095</v>
      </c>
      <c r="W22" s="265">
        <v>0</v>
      </c>
      <c r="X22" s="202">
        <f t="shared" si="47"/>
        <v>0</v>
      </c>
      <c r="Y22" s="265">
        <v>0</v>
      </c>
      <c r="Z22" s="202">
        <f t="shared" si="48"/>
        <v>0</v>
      </c>
      <c r="AA22" s="267">
        <f t="shared" si="49"/>
        <v>160</v>
      </c>
      <c r="AB22" s="267">
        <f t="shared" ref="AB22:AB24" si="66">IFERROR(AF22/T22,0)</f>
        <v>0</v>
      </c>
      <c r="AC22" s="206">
        <f t="shared" si="50"/>
        <v>0.19999999999999998</v>
      </c>
      <c r="AD22" s="374" t="s">
        <v>228</v>
      </c>
      <c r="AE22" s="268">
        <v>160</v>
      </c>
      <c r="AF22" s="207">
        <f t="shared" si="63"/>
        <v>1125918.044594419</v>
      </c>
      <c r="AG22" s="205">
        <f t="shared" si="52"/>
        <v>0.12747775929400751</v>
      </c>
      <c r="AH22" s="205">
        <v>1</v>
      </c>
      <c r="AI22" s="204">
        <f t="shared" si="53"/>
        <v>1172831.2964525197</v>
      </c>
      <c r="AJ22" s="204">
        <f t="shared" si="54"/>
        <v>0</v>
      </c>
      <c r="AK22" s="204">
        <f>'YT Size'!Z19</f>
        <v>1466039.1205656496</v>
      </c>
      <c r="AL22" s="204">
        <f t="shared" si="55"/>
        <v>0</v>
      </c>
      <c r="AM22" s="205">
        <v>0.8</v>
      </c>
      <c r="AN22" s="208">
        <v>6</v>
      </c>
      <c r="AO22" s="270">
        <v>45474</v>
      </c>
      <c r="AP22" s="270">
        <f t="shared" ref="AP22:AP24" si="67">AO22+41</f>
        <v>45515</v>
      </c>
      <c r="AQ22" s="209">
        <f t="shared" si="12"/>
        <v>42</v>
      </c>
      <c r="AR22" s="344">
        <f t="shared" si="13"/>
        <v>5629590.222972095</v>
      </c>
      <c r="AS22" s="337">
        <f t="shared" si="64"/>
        <v>1172831.2964525197</v>
      </c>
      <c r="AT22" s="329">
        <f t="shared" si="64"/>
        <v>1172831.2964525197</v>
      </c>
      <c r="AU22" s="329">
        <f t="shared" si="64"/>
        <v>1172831.2964525197</v>
      </c>
      <c r="AV22" s="329">
        <f t="shared" si="64"/>
        <v>1172831.2964525197</v>
      </c>
      <c r="AW22" s="329">
        <f t="shared" si="64"/>
        <v>1172831.2964525197</v>
      </c>
      <c r="AX22" s="329">
        <f t="shared" si="64"/>
        <v>1172831.2964525197</v>
      </c>
      <c r="AY22" s="346">
        <f t="shared" si="56"/>
        <v>6</v>
      </c>
      <c r="AZ22" s="356">
        <f t="shared" si="57"/>
        <v>1172831.2964525197</v>
      </c>
      <c r="BA22" s="25">
        <f t="shared" si="58"/>
        <v>6</v>
      </c>
      <c r="BB22" s="337">
        <f t="shared" si="61"/>
        <v>0</v>
      </c>
      <c r="BC22" s="329">
        <f t="shared" si="61"/>
        <v>0</v>
      </c>
      <c r="BD22" s="329">
        <f t="shared" si="61"/>
        <v>0</v>
      </c>
      <c r="BE22" s="329">
        <f t="shared" si="61"/>
        <v>0</v>
      </c>
      <c r="BF22" s="329">
        <f t="shared" si="61"/>
        <v>0</v>
      </c>
      <c r="BG22" s="329">
        <f t="shared" si="61"/>
        <v>0</v>
      </c>
      <c r="BH22" s="331">
        <f t="shared" si="20"/>
        <v>6</v>
      </c>
      <c r="BI22" s="356">
        <f t="shared" si="62"/>
        <v>0</v>
      </c>
      <c r="BJ22" s="25">
        <f t="shared" si="60"/>
        <v>6</v>
      </c>
    </row>
    <row r="23" spans="1:62" ht="14.55" customHeight="1">
      <c r="A23" s="197" t="s">
        <v>183</v>
      </c>
      <c r="B23" s="197" t="s">
        <v>215</v>
      </c>
      <c r="C23" s="197" t="s">
        <v>115</v>
      </c>
      <c r="D23" s="198" t="s">
        <v>216</v>
      </c>
      <c r="E23" s="198" t="s">
        <v>185</v>
      </c>
      <c r="F23" s="198" t="s">
        <v>186</v>
      </c>
      <c r="G23" s="198" t="s">
        <v>4512</v>
      </c>
      <c r="H23" s="197" t="s">
        <v>188</v>
      </c>
      <c r="I23" s="198" t="s">
        <v>361</v>
      </c>
      <c r="J23" s="199" t="s">
        <v>210</v>
      </c>
      <c r="K23" s="367" t="s">
        <v>4513</v>
      </c>
      <c r="L23" s="199" t="s">
        <v>192</v>
      </c>
      <c r="M23" s="200" t="s">
        <v>193</v>
      </c>
      <c r="N23" s="200" t="s">
        <v>135</v>
      </c>
      <c r="O23" s="200" t="s">
        <v>202</v>
      </c>
      <c r="P23" s="201" t="s">
        <v>195</v>
      </c>
      <c r="Q23" s="200" t="s">
        <v>4512</v>
      </c>
      <c r="R23" s="202">
        <f t="shared" si="44"/>
        <v>1766400</v>
      </c>
      <c r="S23" s="203">
        <v>0</v>
      </c>
      <c r="T23" s="204">
        <v>0</v>
      </c>
      <c r="U23" s="205">
        <v>0.8</v>
      </c>
      <c r="V23" s="204">
        <f t="shared" si="46"/>
        <v>1413120</v>
      </c>
      <c r="W23" s="265">
        <v>0</v>
      </c>
      <c r="X23" s="202">
        <f t="shared" si="47"/>
        <v>0</v>
      </c>
      <c r="Y23" s="265">
        <v>0</v>
      </c>
      <c r="Z23" s="202">
        <f t="shared" si="48"/>
        <v>0</v>
      </c>
      <c r="AA23" s="267">
        <f t="shared" si="49"/>
        <v>318.99999999999994</v>
      </c>
      <c r="AB23" s="267">
        <f t="shared" si="66"/>
        <v>0</v>
      </c>
      <c r="AC23" s="206">
        <f t="shared" si="50"/>
        <v>0.39874999999999999</v>
      </c>
      <c r="AD23" s="374" t="s">
        <v>228</v>
      </c>
      <c r="AE23" s="268">
        <v>319</v>
      </c>
      <c r="AF23" s="207">
        <f t="shared" si="63"/>
        <v>563481.59999999998</v>
      </c>
      <c r="AG23" s="205">
        <v>0.1637648325225339</v>
      </c>
      <c r="AH23" s="205">
        <v>0.99399999999999999</v>
      </c>
      <c r="AI23" s="204">
        <v>588800</v>
      </c>
      <c r="AJ23" s="204">
        <v>3532.8000000000029</v>
      </c>
      <c r="AK23" s="204">
        <v>736000</v>
      </c>
      <c r="AL23" s="204">
        <v>4416.0000000000036</v>
      </c>
      <c r="AM23" s="205">
        <v>0.7</v>
      </c>
      <c r="AN23" s="208">
        <v>3</v>
      </c>
      <c r="AO23" s="270">
        <v>45474</v>
      </c>
      <c r="AP23" s="270">
        <f t="shared" si="67"/>
        <v>45515</v>
      </c>
      <c r="AQ23" s="209">
        <f t="shared" si="12"/>
        <v>42</v>
      </c>
      <c r="AR23" s="344">
        <f t="shared" si="13"/>
        <v>1413120</v>
      </c>
      <c r="AS23" s="337">
        <f t="shared" si="64"/>
        <v>588800</v>
      </c>
      <c r="AT23" s="329">
        <f t="shared" si="64"/>
        <v>588800</v>
      </c>
      <c r="AU23" s="329">
        <f t="shared" si="64"/>
        <v>588800</v>
      </c>
      <c r="AV23" s="329"/>
      <c r="AW23" s="329"/>
      <c r="AX23" s="329"/>
      <c r="AY23" s="346">
        <v>3</v>
      </c>
      <c r="AZ23" s="356">
        <f>R23/AY23</f>
        <v>588800</v>
      </c>
      <c r="BA23" s="250"/>
      <c r="BB23" s="337">
        <f t="shared" si="61"/>
        <v>0</v>
      </c>
      <c r="BC23" s="329">
        <f t="shared" si="61"/>
        <v>0</v>
      </c>
      <c r="BD23" s="329">
        <f t="shared" si="61"/>
        <v>0</v>
      </c>
      <c r="BE23" s="329">
        <f t="shared" si="61"/>
        <v>0</v>
      </c>
      <c r="BF23" s="329">
        <f t="shared" si="61"/>
        <v>0</v>
      </c>
      <c r="BG23" s="329">
        <f t="shared" si="61"/>
        <v>0</v>
      </c>
      <c r="BH23" s="331">
        <f t="shared" si="20"/>
        <v>6</v>
      </c>
      <c r="BI23" s="356">
        <f t="shared" si="62"/>
        <v>0</v>
      </c>
      <c r="BJ23" s="250"/>
    </row>
    <row r="24" spans="1:62" ht="14.55" customHeight="1">
      <c r="A24" s="197" t="s">
        <v>183</v>
      </c>
      <c r="B24" s="197" t="s">
        <v>215</v>
      </c>
      <c r="C24" s="197" t="s">
        <v>115</v>
      </c>
      <c r="D24" s="198" t="s">
        <v>216</v>
      </c>
      <c r="E24" s="198" t="s">
        <v>185</v>
      </c>
      <c r="F24" s="198" t="s">
        <v>186</v>
      </c>
      <c r="G24" s="200" t="s">
        <v>4512</v>
      </c>
      <c r="H24" s="197" t="s">
        <v>188</v>
      </c>
      <c r="I24" s="198" t="s">
        <v>4514</v>
      </c>
      <c r="J24" s="199" t="s">
        <v>210</v>
      </c>
      <c r="K24" s="199" t="s">
        <v>4513</v>
      </c>
      <c r="L24" s="199" t="s">
        <v>192</v>
      </c>
      <c r="M24" s="200" t="s">
        <v>193</v>
      </c>
      <c r="N24" s="200" t="s">
        <v>135</v>
      </c>
      <c r="O24" s="200" t="s">
        <v>202</v>
      </c>
      <c r="P24" s="201" t="s">
        <v>195</v>
      </c>
      <c r="Q24" s="200" t="s">
        <v>4512</v>
      </c>
      <c r="R24" s="202">
        <f t="shared" si="44"/>
        <v>1594560</v>
      </c>
      <c r="S24" s="203">
        <v>0</v>
      </c>
      <c r="T24" s="204">
        <v>0</v>
      </c>
      <c r="U24" s="205">
        <v>0.8</v>
      </c>
      <c r="V24" s="204">
        <f t="shared" si="46"/>
        <v>1275648</v>
      </c>
      <c r="W24" s="265">
        <v>0</v>
      </c>
      <c r="X24" s="202">
        <f t="shared" si="47"/>
        <v>0</v>
      </c>
      <c r="Y24" s="265">
        <v>0</v>
      </c>
      <c r="Z24" s="202">
        <f t="shared" si="48"/>
        <v>0</v>
      </c>
      <c r="AA24" s="267">
        <f t="shared" si="49"/>
        <v>405.00000000000006</v>
      </c>
      <c r="AB24" s="267">
        <f t="shared" si="66"/>
        <v>0</v>
      </c>
      <c r="AC24" s="206">
        <f t="shared" si="50"/>
        <v>0.50625000000000009</v>
      </c>
      <c r="AD24" s="374" t="s">
        <v>228</v>
      </c>
      <c r="AE24" s="268">
        <v>405</v>
      </c>
      <c r="AF24" s="207">
        <f t="shared" si="63"/>
        <v>645796.80000000005</v>
      </c>
      <c r="AG24" s="205">
        <v>0.18767157369881451</v>
      </c>
      <c r="AH24" s="205">
        <v>0.98599999999999999</v>
      </c>
      <c r="AI24" s="204">
        <v>531520</v>
      </c>
      <c r="AJ24" s="204">
        <v>7441.280000000007</v>
      </c>
      <c r="AK24" s="204">
        <v>664400</v>
      </c>
      <c r="AL24" s="204">
        <v>9301.6000000000076</v>
      </c>
      <c r="AM24" s="205">
        <v>0.7</v>
      </c>
      <c r="AN24" s="208">
        <v>3</v>
      </c>
      <c r="AO24" s="270">
        <v>45474</v>
      </c>
      <c r="AP24" s="270">
        <f t="shared" si="67"/>
        <v>45515</v>
      </c>
      <c r="AQ24" s="209">
        <f t="shared" si="12"/>
        <v>42</v>
      </c>
      <c r="AR24" s="344">
        <f t="shared" si="13"/>
        <v>1275648</v>
      </c>
      <c r="AS24" s="337">
        <f t="shared" si="64"/>
        <v>531520</v>
      </c>
      <c r="AT24" s="329">
        <f t="shared" si="64"/>
        <v>531520</v>
      </c>
      <c r="AU24" s="329">
        <f t="shared" si="64"/>
        <v>531520</v>
      </c>
      <c r="AV24" s="329"/>
      <c r="AW24" s="329"/>
      <c r="AX24" s="329"/>
      <c r="AY24" s="346">
        <v>3</v>
      </c>
      <c r="AZ24" s="356">
        <f>R24/AY24</f>
        <v>531520</v>
      </c>
      <c r="BA24" s="250"/>
      <c r="BB24" s="337">
        <f t="shared" si="61"/>
        <v>0</v>
      </c>
      <c r="BC24" s="329">
        <f t="shared" si="61"/>
        <v>0</v>
      </c>
      <c r="BD24" s="329">
        <f t="shared" si="61"/>
        <v>0</v>
      </c>
      <c r="BE24" s="329">
        <f t="shared" si="61"/>
        <v>0</v>
      </c>
      <c r="BF24" s="329">
        <f t="shared" si="61"/>
        <v>0</v>
      </c>
      <c r="BG24" s="329">
        <f t="shared" si="61"/>
        <v>0</v>
      </c>
      <c r="BH24" s="331">
        <f t="shared" si="20"/>
        <v>6</v>
      </c>
      <c r="BI24" s="356">
        <f t="shared" si="62"/>
        <v>0</v>
      </c>
      <c r="BJ24" s="250"/>
    </row>
    <row r="25" spans="1:62" ht="14.55" customHeight="1">
      <c r="A25" s="197" t="s">
        <v>183</v>
      </c>
      <c r="B25" s="197" t="s">
        <v>215</v>
      </c>
      <c r="C25" s="197" t="s">
        <v>115</v>
      </c>
      <c r="D25" s="198" t="s">
        <v>216</v>
      </c>
      <c r="E25" s="198" t="s">
        <v>185</v>
      </c>
      <c r="F25" s="198" t="s">
        <v>211</v>
      </c>
      <c r="G25" s="198" t="s">
        <v>212</v>
      </c>
      <c r="H25" s="197" t="s">
        <v>188</v>
      </c>
      <c r="I25" s="198" t="s">
        <v>189</v>
      </c>
      <c r="J25" s="199" t="s">
        <v>190</v>
      </c>
      <c r="K25" s="199" t="s">
        <v>191</v>
      </c>
      <c r="L25" s="199" t="s">
        <v>213</v>
      </c>
      <c r="M25" s="200" t="s">
        <v>193</v>
      </c>
      <c r="N25" s="200" t="s">
        <v>135</v>
      </c>
      <c r="O25" s="200" t="s">
        <v>202</v>
      </c>
      <c r="P25" s="201" t="s">
        <v>195</v>
      </c>
      <c r="Q25" s="200" t="s">
        <v>214</v>
      </c>
      <c r="R25" s="202">
        <f t="shared" si="44"/>
        <v>2955914.304</v>
      </c>
      <c r="S25" s="203">
        <v>1E-3</v>
      </c>
      <c r="T25" s="204">
        <f t="shared" si="45"/>
        <v>2955.9143039999999</v>
      </c>
      <c r="U25" s="205">
        <v>0.75</v>
      </c>
      <c r="V25" s="204">
        <f t="shared" si="46"/>
        <v>2216935.7280000001</v>
      </c>
      <c r="W25" s="265">
        <v>0.4</v>
      </c>
      <c r="X25" s="202">
        <f t="shared" si="47"/>
        <v>1182.3657215999999</v>
      </c>
      <c r="Y25" s="266">
        <v>5.0000000000000001E-4</v>
      </c>
      <c r="Z25" s="202">
        <f t="shared" si="48"/>
        <v>1.4779571519999999</v>
      </c>
      <c r="AA25" s="267">
        <f t="shared" si="49"/>
        <v>155</v>
      </c>
      <c r="AB25" s="267">
        <f>AF25/T25</f>
        <v>155</v>
      </c>
      <c r="AC25" s="206">
        <f t="shared" si="50"/>
        <v>0.20666666666666664</v>
      </c>
      <c r="AD25" s="267">
        <f t="shared" si="51"/>
        <v>310000</v>
      </c>
      <c r="AE25" s="268">
        <v>155</v>
      </c>
      <c r="AF25" s="207">
        <f t="shared" si="63"/>
        <v>458166.71711999999</v>
      </c>
      <c r="AG25" s="205">
        <f>AF25/SUM($AF$16:$AF$25)</f>
        <v>5.1874172158407998E-2</v>
      </c>
      <c r="AH25" s="205">
        <v>1</v>
      </c>
      <c r="AI25" s="204">
        <f t="shared" si="53"/>
        <v>738978.576</v>
      </c>
      <c r="AJ25" s="204">
        <f t="shared" si="54"/>
        <v>0</v>
      </c>
      <c r="AK25" s="204">
        <v>923723.22</v>
      </c>
      <c r="AL25" s="204">
        <f t="shared" si="55"/>
        <v>0</v>
      </c>
      <c r="AM25" s="205">
        <v>0.8</v>
      </c>
      <c r="AN25" s="208">
        <v>4</v>
      </c>
      <c r="AO25" s="270">
        <v>45474</v>
      </c>
      <c r="AP25" s="270">
        <v>45494</v>
      </c>
      <c r="AQ25" s="209">
        <v>14</v>
      </c>
      <c r="AR25" s="344">
        <f t="shared" si="13"/>
        <v>2216935.7280000001</v>
      </c>
      <c r="AS25" s="337">
        <f>$AZ25</f>
        <v>1477957.152</v>
      </c>
      <c r="AT25" s="329">
        <f>$AZ25</f>
        <v>1477957.152</v>
      </c>
      <c r="AU25" s="329"/>
      <c r="AV25" s="330"/>
      <c r="AW25" s="330"/>
      <c r="AX25" s="328"/>
      <c r="AY25" s="346">
        <f t="shared" si="56"/>
        <v>2</v>
      </c>
      <c r="AZ25" s="356">
        <f t="shared" si="57"/>
        <v>1477957.152</v>
      </c>
      <c r="BA25" s="25">
        <f t="shared" si="58"/>
        <v>2</v>
      </c>
      <c r="BB25" s="337">
        <f t="shared" si="61"/>
        <v>591.18286079999996</v>
      </c>
      <c r="BC25" s="329">
        <f t="shared" si="61"/>
        <v>591.18286079999996</v>
      </c>
      <c r="BD25" s="329">
        <f t="shared" si="61"/>
        <v>591.18286079999996</v>
      </c>
      <c r="BE25" s="329">
        <f t="shared" si="61"/>
        <v>591.18286079999996</v>
      </c>
      <c r="BF25" s="329">
        <f t="shared" si="61"/>
        <v>591.18286079999996</v>
      </c>
      <c r="BG25" s="329">
        <f t="shared" si="61"/>
        <v>591.18286079999996</v>
      </c>
      <c r="BH25" s="331">
        <f t="shared" si="20"/>
        <v>2</v>
      </c>
      <c r="BI25" s="356">
        <f t="shared" si="62"/>
        <v>591.18286079999996</v>
      </c>
      <c r="BJ25" s="25">
        <f t="shared" ref="BJ25" si="68">COUNTA(BB25:BG25)</f>
        <v>6</v>
      </c>
    </row>
    <row r="26" spans="1:62" ht="14.55" customHeight="1">
      <c r="A26" s="26" t="s">
        <v>117</v>
      </c>
      <c r="B26" s="26"/>
      <c r="C26" s="26"/>
      <c r="D26" s="26"/>
      <c r="E26" s="26"/>
      <c r="F26" s="26"/>
      <c r="G26" s="26"/>
      <c r="H26" s="26"/>
      <c r="I26" s="26"/>
      <c r="J26" s="26"/>
      <c r="K26" s="27"/>
      <c r="L26" s="27"/>
      <c r="M26" s="27"/>
      <c r="N26" s="27"/>
      <c r="O26" s="27"/>
      <c r="P26" s="27"/>
      <c r="Q26" s="28"/>
      <c r="R26" s="29"/>
      <c r="S26" s="30"/>
      <c r="T26" s="31"/>
      <c r="U26" s="31"/>
      <c r="V26" s="31"/>
      <c r="W26" s="32"/>
      <c r="X26" s="32"/>
      <c r="Y26" s="32"/>
      <c r="Z26" s="32"/>
      <c r="AA26" s="32"/>
      <c r="AB26" s="32"/>
      <c r="AC26" s="33"/>
      <c r="AD26" s="33"/>
      <c r="AE26" s="33"/>
      <c r="AF26" s="186"/>
      <c r="AG26" s="34"/>
      <c r="AH26" s="35"/>
      <c r="AI26" s="31"/>
      <c r="AJ26" s="31"/>
      <c r="AK26" s="31"/>
      <c r="AL26" s="31"/>
      <c r="AM26" s="192"/>
      <c r="AN26" s="36"/>
      <c r="AO26" s="36"/>
      <c r="AP26" s="36"/>
      <c r="AQ26" s="36"/>
      <c r="AR26" s="343"/>
      <c r="AS26" s="336"/>
      <c r="AT26" s="325"/>
      <c r="AU26" s="326"/>
      <c r="AV26" s="326"/>
      <c r="AW26" s="327"/>
      <c r="AX26" s="326"/>
      <c r="AY26" s="327"/>
      <c r="AZ26" s="357"/>
      <c r="BA26" s="25"/>
      <c r="BB26" s="336"/>
      <c r="BC26" s="325"/>
      <c r="BD26" s="326"/>
      <c r="BE26" s="326"/>
      <c r="BF26" s="327"/>
      <c r="BG26" s="326"/>
      <c r="BH26" s="327"/>
      <c r="BI26" s="357"/>
      <c r="BJ26" s="25"/>
    </row>
    <row r="27" spans="1:62" ht="14.55" customHeight="1">
      <c r="A27" s="197" t="s">
        <v>183</v>
      </c>
      <c r="B27" s="197" t="s">
        <v>215</v>
      </c>
      <c r="C27" s="197" t="s">
        <v>117</v>
      </c>
      <c r="D27" s="198" t="s">
        <v>216</v>
      </c>
      <c r="E27" s="198" t="s">
        <v>198</v>
      </c>
      <c r="F27" s="198" t="s">
        <v>186</v>
      </c>
      <c r="G27" s="198" t="s">
        <v>199</v>
      </c>
      <c r="H27" s="197" t="s">
        <v>188</v>
      </c>
      <c r="I27" s="198" t="s">
        <v>200</v>
      </c>
      <c r="J27" s="199" t="s">
        <v>201</v>
      </c>
      <c r="K27" s="199" t="s">
        <v>4524</v>
      </c>
      <c r="L27" s="199" t="s">
        <v>192</v>
      </c>
      <c r="M27" s="200" t="s">
        <v>185</v>
      </c>
      <c r="N27" s="200" t="s">
        <v>134</v>
      </c>
      <c r="O27" s="200" t="s">
        <v>202</v>
      </c>
      <c r="P27" s="201" t="s">
        <v>203</v>
      </c>
      <c r="Q27" s="200" t="s">
        <v>204</v>
      </c>
      <c r="R27" s="202">
        <f t="shared" ref="R27:R36" si="69">AN27*AI27</f>
        <v>1807500</v>
      </c>
      <c r="S27" s="203">
        <v>2E-3</v>
      </c>
      <c r="T27" s="204">
        <f t="shared" ref="T27:T36" si="70">R27*S27</f>
        <v>3615</v>
      </c>
      <c r="U27" s="205">
        <v>0.25</v>
      </c>
      <c r="V27" s="204">
        <f t="shared" ref="V27:V36" si="71">R27*U27</f>
        <v>451875</v>
      </c>
      <c r="W27" s="265">
        <v>0.4</v>
      </c>
      <c r="X27" s="202">
        <f t="shared" ref="X27:X36" si="72">T27*W27</f>
        <v>1446</v>
      </c>
      <c r="Y27" s="266">
        <v>5.0000000000000001E-3</v>
      </c>
      <c r="Z27" s="202">
        <f t="shared" ref="Z27:Z36" si="73">T27*Y27</f>
        <v>18.074999999999999</v>
      </c>
      <c r="AA27" s="267">
        <f t="shared" ref="AA27:AA36" si="74">AF27/(R27/1000)</f>
        <v>70</v>
      </c>
      <c r="AB27" s="267">
        <f>AF27/T27</f>
        <v>35</v>
      </c>
      <c r="AC27" s="206">
        <f t="shared" ref="AC27:AC36" si="75">IFERROR(AF27/V27,"-")</f>
        <v>0.28000000000000003</v>
      </c>
      <c r="AD27" s="267">
        <f t="shared" ref="AD27:AD36" si="76">AF27/Z27</f>
        <v>7000</v>
      </c>
      <c r="AE27" s="268">
        <v>70</v>
      </c>
      <c r="AF27" s="207">
        <f>R27*AE27/1000</f>
        <v>126525</v>
      </c>
      <c r="AG27" s="205">
        <f>AF27/SUM($AF$27:$AF$36)</f>
        <v>3.6045047778386449E-2</v>
      </c>
      <c r="AH27" s="205">
        <v>1</v>
      </c>
      <c r="AI27" s="204">
        <f>'Lookalike SS'!J26</f>
        <v>361500</v>
      </c>
      <c r="AJ27" s="204">
        <f t="shared" ref="AJ27:AJ36" si="77">(1-AH27)*AI27</f>
        <v>0</v>
      </c>
      <c r="AK27" s="204">
        <f>'Lookalike SS'!J26</f>
        <v>361500</v>
      </c>
      <c r="AL27" s="204">
        <f t="shared" ref="AL27:AL36" si="78">(1-AH27)*AK27</f>
        <v>0</v>
      </c>
      <c r="AM27" s="205">
        <v>0.8</v>
      </c>
      <c r="AN27" s="208">
        <v>5</v>
      </c>
      <c r="AO27" s="270">
        <v>45474</v>
      </c>
      <c r="AP27" s="270">
        <v>45515</v>
      </c>
      <c r="AQ27" s="209">
        <f t="shared" si="12"/>
        <v>42</v>
      </c>
      <c r="AR27" s="344">
        <f t="shared" si="13"/>
        <v>451875</v>
      </c>
      <c r="AS27" s="337">
        <f t="shared" ref="AS27:AX35" si="79">$AZ27</f>
        <v>301250</v>
      </c>
      <c r="AT27" s="329">
        <f t="shared" si="79"/>
        <v>301250</v>
      </c>
      <c r="AU27" s="329">
        <f t="shared" si="79"/>
        <v>301250</v>
      </c>
      <c r="AV27" s="329">
        <f t="shared" si="79"/>
        <v>301250</v>
      </c>
      <c r="AW27" s="329">
        <f t="shared" si="79"/>
        <v>301250</v>
      </c>
      <c r="AX27" s="329">
        <f t="shared" si="79"/>
        <v>301250</v>
      </c>
      <c r="AY27" s="346">
        <f t="shared" ref="AY27:AY36" si="80">AQ27/7</f>
        <v>6</v>
      </c>
      <c r="AZ27" s="356">
        <f t="shared" ref="AZ27:AZ36" si="81">R27/AY27</f>
        <v>301250</v>
      </c>
      <c r="BA27" s="25">
        <f t="shared" ref="BA27:BA36" si="82">COUNTA(AS27:AX27)</f>
        <v>6</v>
      </c>
      <c r="BB27" s="337">
        <f t="shared" ref="BB27:BG27" si="83">$BI27</f>
        <v>241</v>
      </c>
      <c r="BC27" s="329">
        <f t="shared" si="83"/>
        <v>241</v>
      </c>
      <c r="BD27" s="329">
        <f t="shared" si="83"/>
        <v>241</v>
      </c>
      <c r="BE27" s="329">
        <f t="shared" si="83"/>
        <v>241</v>
      </c>
      <c r="BF27" s="329">
        <f t="shared" si="83"/>
        <v>241</v>
      </c>
      <c r="BG27" s="329">
        <f t="shared" si="83"/>
        <v>241</v>
      </c>
      <c r="BH27" s="331">
        <f t="shared" si="20"/>
        <v>6</v>
      </c>
      <c r="BI27" s="356">
        <f>X27/BH27</f>
        <v>241</v>
      </c>
      <c r="BJ27" s="25">
        <f t="shared" ref="BJ27:BJ33" si="84">COUNTA(BB27:BG27)</f>
        <v>6</v>
      </c>
    </row>
    <row r="28" spans="1:62" ht="14.55" customHeight="1">
      <c r="A28" s="197" t="s">
        <v>183</v>
      </c>
      <c r="B28" s="197" t="s">
        <v>215</v>
      </c>
      <c r="C28" s="197" t="s">
        <v>117</v>
      </c>
      <c r="D28" s="198" t="s">
        <v>216</v>
      </c>
      <c r="E28" s="198" t="s">
        <v>198</v>
      </c>
      <c r="F28" s="198" t="s">
        <v>186</v>
      </c>
      <c r="G28" s="198" t="s">
        <v>197</v>
      </c>
      <c r="H28" s="197" t="s">
        <v>188</v>
      </c>
      <c r="I28" s="198" t="s">
        <v>200</v>
      </c>
      <c r="J28" s="199" t="s">
        <v>201</v>
      </c>
      <c r="K28" s="199" t="s">
        <v>205</v>
      </c>
      <c r="L28" s="199" t="s">
        <v>192</v>
      </c>
      <c r="M28" s="200" t="s">
        <v>185</v>
      </c>
      <c r="N28" s="200" t="s">
        <v>134</v>
      </c>
      <c r="O28" s="200" t="s">
        <v>202</v>
      </c>
      <c r="P28" s="201" t="s">
        <v>203</v>
      </c>
      <c r="Q28" s="200" t="s">
        <v>206</v>
      </c>
      <c r="R28" s="202">
        <f t="shared" si="69"/>
        <v>4045358.4000000004</v>
      </c>
      <c r="S28" s="203">
        <v>2E-3</v>
      </c>
      <c r="T28" s="204">
        <f t="shared" si="70"/>
        <v>8090.7168000000011</v>
      </c>
      <c r="U28" s="205">
        <v>0.25</v>
      </c>
      <c r="V28" s="204">
        <f t="shared" si="71"/>
        <v>1011339.6000000001</v>
      </c>
      <c r="W28" s="265">
        <v>0.4</v>
      </c>
      <c r="X28" s="202">
        <f t="shared" si="72"/>
        <v>3236.2867200000005</v>
      </c>
      <c r="Y28" s="266">
        <v>5.0000000000000001E-3</v>
      </c>
      <c r="Z28" s="202">
        <f t="shared" si="73"/>
        <v>40.453584000000006</v>
      </c>
      <c r="AA28" s="267">
        <f t="shared" si="74"/>
        <v>85</v>
      </c>
      <c r="AB28" s="267">
        <f>AF28/T28</f>
        <v>42.5</v>
      </c>
      <c r="AC28" s="206">
        <f t="shared" si="75"/>
        <v>0.34</v>
      </c>
      <c r="AD28" s="267">
        <f t="shared" si="76"/>
        <v>8500</v>
      </c>
      <c r="AE28" s="268">
        <v>85</v>
      </c>
      <c r="AF28" s="207">
        <f>R28*AE28/1000</f>
        <v>343855.46400000004</v>
      </c>
      <c r="AG28" s="205">
        <f>AF28/SUM($AF$27:$AF$36)</f>
        <v>9.7959190900922671E-2</v>
      </c>
      <c r="AH28" s="205">
        <v>0</v>
      </c>
      <c r="AI28" s="204">
        <f t="shared" ref="AI28:AI36" si="85">AK28*AM28</f>
        <v>674226.4</v>
      </c>
      <c r="AJ28" s="204">
        <f t="shared" si="77"/>
        <v>674226.4</v>
      </c>
      <c r="AK28" s="204">
        <f>'FB Sizing'!C5</f>
        <v>842783</v>
      </c>
      <c r="AL28" s="204">
        <f t="shared" si="78"/>
        <v>842783</v>
      </c>
      <c r="AM28" s="205">
        <v>0.8</v>
      </c>
      <c r="AN28" s="208">
        <v>6</v>
      </c>
      <c r="AO28" s="270">
        <v>45474</v>
      </c>
      <c r="AP28" s="270">
        <v>45515</v>
      </c>
      <c r="AQ28" s="209">
        <f t="shared" si="12"/>
        <v>42</v>
      </c>
      <c r="AR28" s="344">
        <f t="shared" si="13"/>
        <v>1011339.6000000001</v>
      </c>
      <c r="AS28" s="337">
        <f t="shared" si="79"/>
        <v>674226.4</v>
      </c>
      <c r="AT28" s="329">
        <f t="shared" si="79"/>
        <v>674226.4</v>
      </c>
      <c r="AU28" s="329">
        <f t="shared" si="79"/>
        <v>674226.4</v>
      </c>
      <c r="AV28" s="329">
        <f t="shared" si="79"/>
        <v>674226.4</v>
      </c>
      <c r="AW28" s="329">
        <f t="shared" si="79"/>
        <v>674226.4</v>
      </c>
      <c r="AX28" s="329">
        <f t="shared" si="79"/>
        <v>674226.4</v>
      </c>
      <c r="AY28" s="346">
        <f t="shared" si="80"/>
        <v>6</v>
      </c>
      <c r="AZ28" s="356">
        <f t="shared" si="81"/>
        <v>674226.4</v>
      </c>
      <c r="BA28" s="246">
        <f t="shared" si="82"/>
        <v>6</v>
      </c>
      <c r="BB28" s="337">
        <f t="shared" ref="BB28:BG36" si="86">$BI28</f>
        <v>539.38112000000012</v>
      </c>
      <c r="BC28" s="329">
        <f t="shared" si="86"/>
        <v>539.38112000000012</v>
      </c>
      <c r="BD28" s="329">
        <f t="shared" si="86"/>
        <v>539.38112000000012</v>
      </c>
      <c r="BE28" s="329">
        <f t="shared" si="86"/>
        <v>539.38112000000012</v>
      </c>
      <c r="BF28" s="329">
        <f t="shared" si="86"/>
        <v>539.38112000000012</v>
      </c>
      <c r="BG28" s="329">
        <f t="shared" si="86"/>
        <v>539.38112000000012</v>
      </c>
      <c r="BH28" s="331">
        <f t="shared" si="20"/>
        <v>6</v>
      </c>
      <c r="BI28" s="356">
        <f t="shared" ref="BI28:BI36" si="87">X28/BH28</f>
        <v>539.38112000000012</v>
      </c>
      <c r="BJ28" s="246">
        <f t="shared" si="84"/>
        <v>6</v>
      </c>
    </row>
    <row r="29" spans="1:62" ht="14.55" customHeight="1">
      <c r="A29" s="197" t="s">
        <v>183</v>
      </c>
      <c r="B29" s="197" t="s">
        <v>215</v>
      </c>
      <c r="C29" s="197" t="s">
        <v>117</v>
      </c>
      <c r="D29" s="198" t="s">
        <v>216</v>
      </c>
      <c r="E29" s="198" t="s">
        <v>198</v>
      </c>
      <c r="F29" s="198" t="s">
        <v>186</v>
      </c>
      <c r="G29" s="198" t="s">
        <v>207</v>
      </c>
      <c r="H29" s="197" t="s">
        <v>188</v>
      </c>
      <c r="I29" s="198" t="s">
        <v>200</v>
      </c>
      <c r="J29" s="199" t="s">
        <v>201</v>
      </c>
      <c r="K29" s="199" t="s">
        <v>205</v>
      </c>
      <c r="L29" s="199" t="s">
        <v>192</v>
      </c>
      <c r="M29" s="200" t="s">
        <v>185</v>
      </c>
      <c r="N29" s="200" t="s">
        <v>134</v>
      </c>
      <c r="O29" s="200" t="s">
        <v>202</v>
      </c>
      <c r="P29" s="201" t="s">
        <v>203</v>
      </c>
      <c r="Q29" s="200" t="s">
        <v>208</v>
      </c>
      <c r="R29" s="202">
        <f t="shared" si="69"/>
        <v>716150.4</v>
      </c>
      <c r="S29" s="203">
        <v>2E-3</v>
      </c>
      <c r="T29" s="204">
        <f t="shared" si="70"/>
        <v>1432.3008</v>
      </c>
      <c r="U29" s="205">
        <v>0.25</v>
      </c>
      <c r="V29" s="204">
        <f t="shared" si="71"/>
        <v>179037.6</v>
      </c>
      <c r="W29" s="265">
        <v>0.4</v>
      </c>
      <c r="X29" s="202">
        <f t="shared" si="72"/>
        <v>572.92032000000006</v>
      </c>
      <c r="Y29" s="266">
        <v>5.0000000000000001E-3</v>
      </c>
      <c r="Z29" s="202">
        <f t="shared" si="73"/>
        <v>7.1615039999999999</v>
      </c>
      <c r="AA29" s="267">
        <f t="shared" si="74"/>
        <v>85</v>
      </c>
      <c r="AB29" s="267">
        <f>AF29/T29</f>
        <v>42.5</v>
      </c>
      <c r="AC29" s="206">
        <f t="shared" si="75"/>
        <v>0.33999999999999997</v>
      </c>
      <c r="AD29" s="267">
        <f t="shared" si="76"/>
        <v>8500</v>
      </c>
      <c r="AE29" s="268">
        <v>85</v>
      </c>
      <c r="AF29" s="207">
        <f>R29*AE29/1000</f>
        <v>60872.784</v>
      </c>
      <c r="AG29" s="205">
        <f>AF29/SUM($AF$27:$AF$36)</f>
        <v>1.7341730153593346E-2</v>
      </c>
      <c r="AH29" s="205">
        <v>1</v>
      </c>
      <c r="AI29" s="204">
        <f t="shared" si="85"/>
        <v>179037.6</v>
      </c>
      <c r="AJ29" s="204">
        <f t="shared" si="77"/>
        <v>0</v>
      </c>
      <c r="AK29" s="204">
        <f>'FB Sizing'!D5</f>
        <v>223797</v>
      </c>
      <c r="AL29" s="204">
        <f t="shared" si="78"/>
        <v>0</v>
      </c>
      <c r="AM29" s="205">
        <v>0.8</v>
      </c>
      <c r="AN29" s="208">
        <v>4</v>
      </c>
      <c r="AO29" s="270">
        <v>45474</v>
      </c>
      <c r="AP29" s="270">
        <v>45515</v>
      </c>
      <c r="AQ29" s="209">
        <f t="shared" si="12"/>
        <v>42</v>
      </c>
      <c r="AR29" s="344">
        <f t="shared" si="13"/>
        <v>179037.6</v>
      </c>
      <c r="AS29" s="337">
        <f t="shared" si="79"/>
        <v>119358.40000000001</v>
      </c>
      <c r="AT29" s="329">
        <f t="shared" si="79"/>
        <v>119358.40000000001</v>
      </c>
      <c r="AU29" s="329">
        <f t="shared" si="79"/>
        <v>119358.40000000001</v>
      </c>
      <c r="AV29" s="329">
        <f t="shared" si="79"/>
        <v>119358.40000000001</v>
      </c>
      <c r="AW29" s="329">
        <f t="shared" si="79"/>
        <v>119358.40000000001</v>
      </c>
      <c r="AX29" s="329">
        <f t="shared" si="79"/>
        <v>119358.40000000001</v>
      </c>
      <c r="AY29" s="346">
        <f t="shared" si="80"/>
        <v>6</v>
      </c>
      <c r="AZ29" s="356">
        <f t="shared" si="81"/>
        <v>119358.40000000001</v>
      </c>
      <c r="BA29" s="246">
        <f t="shared" si="82"/>
        <v>6</v>
      </c>
      <c r="BB29" s="337">
        <f t="shared" si="86"/>
        <v>95.486720000000005</v>
      </c>
      <c r="BC29" s="329">
        <f t="shared" si="86"/>
        <v>95.486720000000005</v>
      </c>
      <c r="BD29" s="329">
        <f t="shared" si="86"/>
        <v>95.486720000000005</v>
      </c>
      <c r="BE29" s="329">
        <f t="shared" si="86"/>
        <v>95.486720000000005</v>
      </c>
      <c r="BF29" s="329">
        <f t="shared" si="86"/>
        <v>95.486720000000005</v>
      </c>
      <c r="BG29" s="329">
        <f t="shared" si="86"/>
        <v>95.486720000000005</v>
      </c>
      <c r="BH29" s="331">
        <f t="shared" si="20"/>
        <v>6</v>
      </c>
      <c r="BI29" s="356">
        <f t="shared" si="87"/>
        <v>95.486720000000005</v>
      </c>
      <c r="BJ29" s="246">
        <f t="shared" si="84"/>
        <v>6</v>
      </c>
    </row>
    <row r="30" spans="1:62" ht="14.55" customHeight="1">
      <c r="A30" s="197" t="s">
        <v>183</v>
      </c>
      <c r="B30" s="197" t="s">
        <v>215</v>
      </c>
      <c r="C30" s="197" t="s">
        <v>117</v>
      </c>
      <c r="D30" s="198" t="s">
        <v>216</v>
      </c>
      <c r="E30" s="198" t="s">
        <v>185</v>
      </c>
      <c r="F30" s="198" t="s">
        <v>186</v>
      </c>
      <c r="G30" s="198" t="s">
        <v>197</v>
      </c>
      <c r="H30" s="197" t="s">
        <v>188</v>
      </c>
      <c r="I30" s="198" t="s">
        <v>189</v>
      </c>
      <c r="J30" s="199" t="s">
        <v>209</v>
      </c>
      <c r="K30" s="199" t="s">
        <v>191</v>
      </c>
      <c r="L30" s="199" t="s">
        <v>192</v>
      </c>
      <c r="M30" s="200" t="s">
        <v>193</v>
      </c>
      <c r="N30" s="200" t="s">
        <v>135</v>
      </c>
      <c r="O30" s="200" t="s">
        <v>202</v>
      </c>
      <c r="P30" s="201" t="s">
        <v>195</v>
      </c>
      <c r="Q30" s="200" t="s">
        <v>4549</v>
      </c>
      <c r="R30" s="202">
        <f t="shared" si="69"/>
        <v>4064285.2394172577</v>
      </c>
      <c r="S30" s="203">
        <v>1E-3</v>
      </c>
      <c r="T30" s="204">
        <f t="shared" si="70"/>
        <v>4064.2852394172578</v>
      </c>
      <c r="U30" s="205">
        <v>0.75</v>
      </c>
      <c r="V30" s="204">
        <f t="shared" si="71"/>
        <v>3048213.9295629431</v>
      </c>
      <c r="W30" s="265">
        <v>0.4</v>
      </c>
      <c r="X30" s="202">
        <f t="shared" si="72"/>
        <v>1625.7140957669033</v>
      </c>
      <c r="Y30" s="266">
        <v>5.0000000000000001E-4</v>
      </c>
      <c r="Z30" s="202">
        <f t="shared" si="73"/>
        <v>2.0321426197086288</v>
      </c>
      <c r="AA30" s="267">
        <f t="shared" si="74"/>
        <v>139.99999999999997</v>
      </c>
      <c r="AB30" s="267">
        <f>AF30/T30</f>
        <v>139.99999999999997</v>
      </c>
      <c r="AC30" s="206">
        <f t="shared" si="75"/>
        <v>0.18666666666666665</v>
      </c>
      <c r="AD30" s="267">
        <f t="shared" si="76"/>
        <v>280000</v>
      </c>
      <c r="AE30" s="268">
        <v>140</v>
      </c>
      <c r="AF30" s="207">
        <f>IF(OR(P30="CPM",P30="CPM (RnF)",P30="CPM (Reservation)"),R30*AE30/1000,IF(OR(P30="CPC",P30="CPE"),AE30*T30,IF(OR(P30="CPV",P30="CPCV"),AE30*V30,IF(OR(P30="Fixed",P30="CPD"),AE30,IF(P30="CPL",AE30*Z30,"Error")))))</f>
        <v>568999.93351841602</v>
      </c>
      <c r="AG30" s="205">
        <f>AF30/SUM($AF$27:$AF$36)</f>
        <v>0.16209942532756386</v>
      </c>
      <c r="AH30" s="205">
        <v>0.95199999999999996</v>
      </c>
      <c r="AI30" s="204">
        <f t="shared" si="85"/>
        <v>677380.87323620962</v>
      </c>
      <c r="AJ30" s="204">
        <f t="shared" si="77"/>
        <v>32514.281915338091</v>
      </c>
      <c r="AK30" s="204">
        <f>'YT Size'!B5</f>
        <v>846726.09154526202</v>
      </c>
      <c r="AL30" s="204">
        <f t="shared" si="78"/>
        <v>40642.852394172616</v>
      </c>
      <c r="AM30" s="205">
        <v>0.8</v>
      </c>
      <c r="AN30" s="208">
        <v>6</v>
      </c>
      <c r="AO30" s="270">
        <v>45474</v>
      </c>
      <c r="AP30" s="270">
        <v>45515</v>
      </c>
      <c r="AQ30" s="209">
        <f t="shared" si="12"/>
        <v>42</v>
      </c>
      <c r="AR30" s="344">
        <f t="shared" si="13"/>
        <v>3048213.9295629431</v>
      </c>
      <c r="AS30" s="337">
        <f t="shared" si="79"/>
        <v>677380.87323620962</v>
      </c>
      <c r="AT30" s="329">
        <f t="shared" si="79"/>
        <v>677380.87323620962</v>
      </c>
      <c r="AU30" s="329">
        <f t="shared" si="79"/>
        <v>677380.87323620962</v>
      </c>
      <c r="AV30" s="329">
        <f t="shared" si="79"/>
        <v>677380.87323620962</v>
      </c>
      <c r="AW30" s="329">
        <f t="shared" si="79"/>
        <v>677380.87323620962</v>
      </c>
      <c r="AX30" s="329">
        <f t="shared" si="79"/>
        <v>677380.87323620962</v>
      </c>
      <c r="AY30" s="346">
        <f t="shared" si="80"/>
        <v>6</v>
      </c>
      <c r="AZ30" s="356">
        <f t="shared" si="81"/>
        <v>677380.87323620962</v>
      </c>
      <c r="BA30" s="249">
        <f t="shared" si="82"/>
        <v>6</v>
      </c>
      <c r="BB30" s="337">
        <f t="shared" si="86"/>
        <v>270.95234929448389</v>
      </c>
      <c r="BC30" s="329">
        <f t="shared" si="86"/>
        <v>270.95234929448389</v>
      </c>
      <c r="BD30" s="329">
        <f t="shared" si="86"/>
        <v>270.95234929448389</v>
      </c>
      <c r="BE30" s="329">
        <f t="shared" si="86"/>
        <v>270.95234929448389</v>
      </c>
      <c r="BF30" s="329">
        <f t="shared" si="86"/>
        <v>270.95234929448389</v>
      </c>
      <c r="BG30" s="329">
        <f t="shared" si="86"/>
        <v>270.95234929448389</v>
      </c>
      <c r="BH30" s="331">
        <f t="shared" si="20"/>
        <v>6</v>
      </c>
      <c r="BI30" s="356">
        <f t="shared" si="87"/>
        <v>270.95234929448389</v>
      </c>
      <c r="BJ30" s="249">
        <f t="shared" si="84"/>
        <v>6</v>
      </c>
    </row>
    <row r="31" spans="1:62" ht="14.55" customHeight="1">
      <c r="A31" s="197" t="s">
        <v>183</v>
      </c>
      <c r="B31" s="197" t="s">
        <v>215</v>
      </c>
      <c r="C31" s="197" t="s">
        <v>117</v>
      </c>
      <c r="D31" s="198" t="s">
        <v>216</v>
      </c>
      <c r="E31" s="198" t="s">
        <v>185</v>
      </c>
      <c r="F31" s="198" t="s">
        <v>186</v>
      </c>
      <c r="G31" s="198" t="s">
        <v>4509</v>
      </c>
      <c r="H31" s="197" t="s">
        <v>188</v>
      </c>
      <c r="I31" s="198" t="s">
        <v>189</v>
      </c>
      <c r="J31" s="199" t="s">
        <v>209</v>
      </c>
      <c r="K31" s="199" t="s">
        <v>191</v>
      </c>
      <c r="L31" s="199" t="s">
        <v>192</v>
      </c>
      <c r="M31" s="200" t="s">
        <v>193</v>
      </c>
      <c r="N31" s="200" t="s">
        <v>135</v>
      </c>
      <c r="O31" s="200" t="s">
        <v>202</v>
      </c>
      <c r="P31" s="201" t="s">
        <v>195</v>
      </c>
      <c r="Q31" s="200" t="s">
        <v>4549</v>
      </c>
      <c r="R31" s="202">
        <f t="shared" si="69"/>
        <v>812857.04788345145</v>
      </c>
      <c r="S31" s="203">
        <v>1E-3</v>
      </c>
      <c r="T31" s="204">
        <f t="shared" si="70"/>
        <v>812.85704788345151</v>
      </c>
      <c r="U31" s="205">
        <v>0.75</v>
      </c>
      <c r="V31" s="204">
        <f t="shared" si="71"/>
        <v>609642.78591258859</v>
      </c>
      <c r="W31" s="265">
        <v>0.4</v>
      </c>
      <c r="X31" s="202">
        <f t="shared" si="72"/>
        <v>325.14281915338063</v>
      </c>
      <c r="Y31" s="266">
        <v>5.0000000000000001E-4</v>
      </c>
      <c r="Z31" s="202">
        <f t="shared" si="73"/>
        <v>0.40642852394172574</v>
      </c>
      <c r="AA31" s="267">
        <f t="shared" si="74"/>
        <v>230.00000000000006</v>
      </c>
      <c r="AB31" s="267">
        <f t="shared" ref="AB31" si="88">AF31/T31</f>
        <v>230</v>
      </c>
      <c r="AC31" s="206">
        <f t="shared" si="75"/>
        <v>0.3066666666666667</v>
      </c>
      <c r="AD31" s="267">
        <f t="shared" si="76"/>
        <v>460000.00000000006</v>
      </c>
      <c r="AE31" s="268">
        <v>230</v>
      </c>
      <c r="AF31" s="207">
        <f>IF(OR(P31="CPM",P31="CPM (RnF)",P31="CPM (Reservation)"),R31*AE31/1000,IF(OR(P31="CPC",P31="CPE"),AE31*T31,IF(OR(P31="CPV",P31="CPCV"),AE31*V31,IF(OR(P31="Fixed",P31="CPD"),AE31,IF(P31="CPL",AE31*Z31,"Error")))))</f>
        <v>186957.12101319386</v>
      </c>
      <c r="AG31" s="205">
        <f>AF31/SUM($AF$16:$AF$25)</f>
        <v>2.1167504140504025E-2</v>
      </c>
      <c r="AH31" s="205">
        <v>1</v>
      </c>
      <c r="AI31" s="204">
        <f t="shared" si="85"/>
        <v>203214.26197086286</v>
      </c>
      <c r="AJ31" s="204">
        <f t="shared" si="77"/>
        <v>0</v>
      </c>
      <c r="AK31" s="204">
        <f>'YT Size'!C5</f>
        <v>254017.82746357858</v>
      </c>
      <c r="AL31" s="204">
        <f t="shared" si="78"/>
        <v>0</v>
      </c>
      <c r="AM31" s="205">
        <v>0.8</v>
      </c>
      <c r="AN31" s="208">
        <v>4</v>
      </c>
      <c r="AO31" s="270">
        <v>45474</v>
      </c>
      <c r="AP31" s="270">
        <v>45515</v>
      </c>
      <c r="AQ31" s="209">
        <f t="shared" si="12"/>
        <v>42</v>
      </c>
      <c r="AR31" s="344">
        <f t="shared" si="13"/>
        <v>609642.78591258859</v>
      </c>
      <c r="AS31" s="337">
        <f t="shared" si="79"/>
        <v>135476.17464724192</v>
      </c>
      <c r="AT31" s="329">
        <f t="shared" si="79"/>
        <v>135476.17464724192</v>
      </c>
      <c r="AU31" s="329">
        <f t="shared" si="79"/>
        <v>135476.17464724192</v>
      </c>
      <c r="AV31" s="329">
        <f t="shared" si="79"/>
        <v>135476.17464724192</v>
      </c>
      <c r="AW31" s="329">
        <f t="shared" si="79"/>
        <v>135476.17464724192</v>
      </c>
      <c r="AX31" s="329">
        <f t="shared" si="79"/>
        <v>135476.17464724192</v>
      </c>
      <c r="AY31" s="346">
        <f t="shared" si="80"/>
        <v>6</v>
      </c>
      <c r="AZ31" s="356">
        <f t="shared" si="81"/>
        <v>135476.17464724192</v>
      </c>
      <c r="BA31" s="250">
        <f t="shared" si="82"/>
        <v>6</v>
      </c>
      <c r="BB31" s="337">
        <f t="shared" si="86"/>
        <v>54.190469858896769</v>
      </c>
      <c r="BC31" s="329">
        <f t="shared" si="86"/>
        <v>54.190469858896769</v>
      </c>
      <c r="BD31" s="329">
        <f t="shared" si="86"/>
        <v>54.190469858896769</v>
      </c>
      <c r="BE31" s="329">
        <f t="shared" si="86"/>
        <v>54.190469858896769</v>
      </c>
      <c r="BF31" s="329">
        <f t="shared" si="86"/>
        <v>54.190469858896769</v>
      </c>
      <c r="BG31" s="329">
        <f t="shared" si="86"/>
        <v>54.190469858896769</v>
      </c>
      <c r="BH31" s="331">
        <f t="shared" si="20"/>
        <v>6</v>
      </c>
      <c r="BI31" s="356">
        <f t="shared" si="87"/>
        <v>54.190469858896769</v>
      </c>
      <c r="BJ31" s="250">
        <f t="shared" si="84"/>
        <v>6</v>
      </c>
    </row>
    <row r="32" spans="1:62" ht="14.55" customHeight="1" thickBot="1">
      <c r="A32" s="197" t="s">
        <v>183</v>
      </c>
      <c r="B32" s="197" t="s">
        <v>215</v>
      </c>
      <c r="C32" s="197" t="s">
        <v>117</v>
      </c>
      <c r="D32" s="198" t="s">
        <v>216</v>
      </c>
      <c r="E32" s="198" t="s">
        <v>185</v>
      </c>
      <c r="F32" s="198" t="s">
        <v>186</v>
      </c>
      <c r="G32" s="198" t="s">
        <v>187</v>
      </c>
      <c r="H32" s="197" t="s">
        <v>188</v>
      </c>
      <c r="I32" s="198" t="s">
        <v>189</v>
      </c>
      <c r="J32" s="199" t="s">
        <v>190</v>
      </c>
      <c r="K32" s="264" t="s">
        <v>191</v>
      </c>
      <c r="L32" s="199" t="s">
        <v>192</v>
      </c>
      <c r="M32" s="200" t="s">
        <v>193</v>
      </c>
      <c r="N32" s="200" t="s">
        <v>135</v>
      </c>
      <c r="O32" s="200" t="s">
        <v>202</v>
      </c>
      <c r="P32" s="201" t="s">
        <v>195</v>
      </c>
      <c r="Q32" s="200" t="s">
        <v>196</v>
      </c>
      <c r="R32" s="202">
        <f t="shared" si="69"/>
        <v>1030188.0361050162</v>
      </c>
      <c r="S32" s="203">
        <v>2E-3</v>
      </c>
      <c r="T32" s="204">
        <f t="shared" si="70"/>
        <v>2060.3760722100324</v>
      </c>
      <c r="U32" s="205">
        <v>0.75</v>
      </c>
      <c r="V32" s="204">
        <f t="shared" si="71"/>
        <v>772641.02707876218</v>
      </c>
      <c r="W32" s="265">
        <v>0.4</v>
      </c>
      <c r="X32" s="202">
        <f t="shared" si="72"/>
        <v>824.15042888401297</v>
      </c>
      <c r="Y32" s="266">
        <v>5.0000000000000001E-4</v>
      </c>
      <c r="Z32" s="202">
        <f t="shared" si="73"/>
        <v>1.0301880361050162</v>
      </c>
      <c r="AA32" s="267">
        <f t="shared" si="74"/>
        <v>140.00000000000003</v>
      </c>
      <c r="AB32" s="267">
        <f>AF32/T32</f>
        <v>70.000000000000014</v>
      </c>
      <c r="AC32" s="206">
        <f t="shared" si="75"/>
        <v>0.18666666666666668</v>
      </c>
      <c r="AD32" s="267">
        <f t="shared" si="76"/>
        <v>140000.00000000003</v>
      </c>
      <c r="AE32" s="268">
        <v>140</v>
      </c>
      <c r="AF32" s="207">
        <f>IF(OR(P32="CPM",P32="CPM (RnF)",P32="CPM (Reservation)"),R32*AE32/1000,IF(OR(P32="CPC",P32="CPE"),AE32*T32,IF(OR(P32="CPV",P32="CPCV"),AE32*V32,IF(OR(P32="Fixed",P32="CPD"),AE32,IF(P32="CPL",AE32*Z32,"Error")))))</f>
        <v>144226.32505470229</v>
      </c>
      <c r="AG32" s="205">
        <f>AF32/SUM($AF$27:$AF$36)</f>
        <v>4.108788601065274E-2</v>
      </c>
      <c r="AH32" s="205">
        <v>1</v>
      </c>
      <c r="AI32" s="204">
        <f t="shared" si="85"/>
        <v>171698.00601750272</v>
      </c>
      <c r="AJ32" s="204">
        <f t="shared" si="77"/>
        <v>0</v>
      </c>
      <c r="AK32" s="204">
        <f>'YT Size'!Y20</f>
        <v>214622.50752187837</v>
      </c>
      <c r="AL32" s="204">
        <f t="shared" si="78"/>
        <v>0</v>
      </c>
      <c r="AM32" s="269">
        <v>0.8</v>
      </c>
      <c r="AN32" s="208">
        <v>6</v>
      </c>
      <c r="AO32" s="270">
        <v>45474</v>
      </c>
      <c r="AP32" s="270">
        <v>45515</v>
      </c>
      <c r="AQ32" s="209">
        <f t="shared" si="12"/>
        <v>42</v>
      </c>
      <c r="AR32" s="344">
        <f t="shared" si="13"/>
        <v>772641.02707876218</v>
      </c>
      <c r="AS32" s="337">
        <f t="shared" si="79"/>
        <v>171698.00601750272</v>
      </c>
      <c r="AT32" s="329">
        <f t="shared" si="79"/>
        <v>171698.00601750272</v>
      </c>
      <c r="AU32" s="329">
        <f t="shared" si="79"/>
        <v>171698.00601750272</v>
      </c>
      <c r="AV32" s="329">
        <f t="shared" si="79"/>
        <v>171698.00601750272</v>
      </c>
      <c r="AW32" s="329">
        <f t="shared" si="79"/>
        <v>171698.00601750272</v>
      </c>
      <c r="AX32" s="329">
        <f t="shared" si="79"/>
        <v>171698.00601750272</v>
      </c>
      <c r="AY32" s="346">
        <f t="shared" si="80"/>
        <v>6</v>
      </c>
      <c r="AZ32" s="356">
        <f t="shared" si="81"/>
        <v>171698.00601750272</v>
      </c>
      <c r="BA32" s="25">
        <f t="shared" si="82"/>
        <v>6</v>
      </c>
      <c r="BB32" s="337">
        <f t="shared" si="86"/>
        <v>137.35840481400217</v>
      </c>
      <c r="BC32" s="329">
        <f t="shared" si="86"/>
        <v>137.35840481400217</v>
      </c>
      <c r="BD32" s="329">
        <f t="shared" si="86"/>
        <v>137.35840481400217</v>
      </c>
      <c r="BE32" s="329">
        <f t="shared" si="86"/>
        <v>137.35840481400217</v>
      </c>
      <c r="BF32" s="329">
        <f t="shared" si="86"/>
        <v>137.35840481400217</v>
      </c>
      <c r="BG32" s="329">
        <f t="shared" si="86"/>
        <v>137.35840481400217</v>
      </c>
      <c r="BH32" s="331">
        <f t="shared" si="20"/>
        <v>6</v>
      </c>
      <c r="BI32" s="356">
        <f t="shared" si="87"/>
        <v>137.35840481400217</v>
      </c>
      <c r="BJ32" s="25">
        <f t="shared" si="84"/>
        <v>6</v>
      </c>
    </row>
    <row r="33" spans="1:62" ht="14.55" customHeight="1" thickBot="1">
      <c r="A33" s="197" t="s">
        <v>183</v>
      </c>
      <c r="B33" s="197" t="s">
        <v>215</v>
      </c>
      <c r="C33" s="197" t="s">
        <v>117</v>
      </c>
      <c r="D33" s="198" t="s">
        <v>216</v>
      </c>
      <c r="E33" s="198" t="s">
        <v>185</v>
      </c>
      <c r="F33" s="198" t="s">
        <v>186</v>
      </c>
      <c r="G33" s="198" t="s">
        <v>197</v>
      </c>
      <c r="H33" s="197" t="s">
        <v>188</v>
      </c>
      <c r="I33" s="198" t="s">
        <v>189</v>
      </c>
      <c r="J33" s="366" t="s">
        <v>210</v>
      </c>
      <c r="K33" s="368" t="s">
        <v>191</v>
      </c>
      <c r="L33" s="365" t="s">
        <v>192</v>
      </c>
      <c r="M33" s="200" t="s">
        <v>193</v>
      </c>
      <c r="N33" s="200" t="s">
        <v>135</v>
      </c>
      <c r="O33" s="200" t="s">
        <v>202</v>
      </c>
      <c r="P33" s="201" t="s">
        <v>195</v>
      </c>
      <c r="Q33" s="200" t="s">
        <v>4548</v>
      </c>
      <c r="R33" s="202">
        <f t="shared" si="69"/>
        <v>2341336.4456932186</v>
      </c>
      <c r="S33" s="203">
        <v>0</v>
      </c>
      <c r="T33" s="204">
        <f t="shared" si="70"/>
        <v>0</v>
      </c>
      <c r="U33" s="205">
        <v>0.8</v>
      </c>
      <c r="V33" s="204">
        <f t="shared" si="71"/>
        <v>1873069.1565545751</v>
      </c>
      <c r="W33" s="265">
        <v>0</v>
      </c>
      <c r="X33" s="202">
        <f t="shared" si="72"/>
        <v>0</v>
      </c>
      <c r="Y33" s="265">
        <v>0</v>
      </c>
      <c r="Z33" s="202">
        <f t="shared" si="73"/>
        <v>0</v>
      </c>
      <c r="AA33" s="267">
        <f t="shared" si="74"/>
        <v>160</v>
      </c>
      <c r="AB33" s="267">
        <f t="shared" ref="AB33:AB35" si="89">IFERROR(AF33/T33,0)</f>
        <v>0</v>
      </c>
      <c r="AC33" s="206">
        <f t="shared" si="75"/>
        <v>0.19999999999999998</v>
      </c>
      <c r="AD33" s="374" t="s">
        <v>228</v>
      </c>
      <c r="AE33" s="268">
        <v>160</v>
      </c>
      <c r="AF33" s="207">
        <f>IF(OR(P33="CPM",P33="CPM (RnF)",P33="CPM (Reservation)"),R33*AE33/1000,IF(OR(P33="CPC",P33="CPE"),AE33*T33,IF(OR(P33="CPV",P33="CPCV"),AE33*V33,IF(OR(P33="Fixed",P33="CPD"),AE33,IF(P33="CPL",AE33*Z33,"Error")))))</f>
        <v>374613.831310915</v>
      </c>
      <c r="AG33" s="205">
        <f>AF33/SUM($AF$27:$AF$36)</f>
        <v>0.10672178184585127</v>
      </c>
      <c r="AH33" s="205">
        <v>1</v>
      </c>
      <c r="AI33" s="204">
        <f t="shared" si="85"/>
        <v>390222.74094886979</v>
      </c>
      <c r="AJ33" s="204">
        <f t="shared" si="77"/>
        <v>0</v>
      </c>
      <c r="AK33" s="204">
        <f>'YT Size'!Z20</f>
        <v>487778.42618608719</v>
      </c>
      <c r="AL33" s="204">
        <f t="shared" si="78"/>
        <v>0</v>
      </c>
      <c r="AM33" s="205">
        <v>0.8</v>
      </c>
      <c r="AN33" s="208">
        <v>6</v>
      </c>
      <c r="AO33" s="270">
        <v>45474</v>
      </c>
      <c r="AP33" s="270">
        <f t="shared" ref="AP33:AP35" si="90">AO33+41</f>
        <v>45515</v>
      </c>
      <c r="AQ33" s="209">
        <f t="shared" si="12"/>
        <v>42</v>
      </c>
      <c r="AR33" s="344">
        <f t="shared" si="13"/>
        <v>1873069.1565545751</v>
      </c>
      <c r="AS33" s="337">
        <f t="shared" si="79"/>
        <v>390222.74094886979</v>
      </c>
      <c r="AT33" s="329">
        <f t="shared" si="79"/>
        <v>390222.74094886979</v>
      </c>
      <c r="AU33" s="329">
        <f t="shared" si="79"/>
        <v>390222.74094886979</v>
      </c>
      <c r="AV33" s="329">
        <f t="shared" si="79"/>
        <v>390222.74094886979</v>
      </c>
      <c r="AW33" s="329">
        <f t="shared" si="79"/>
        <v>390222.74094886979</v>
      </c>
      <c r="AX33" s="329">
        <f t="shared" si="79"/>
        <v>390222.74094886979</v>
      </c>
      <c r="AY33" s="346">
        <f t="shared" si="80"/>
        <v>6</v>
      </c>
      <c r="AZ33" s="356">
        <f t="shared" si="81"/>
        <v>390222.74094886979</v>
      </c>
      <c r="BA33" s="25">
        <f t="shared" si="82"/>
        <v>6</v>
      </c>
      <c r="BB33" s="337">
        <f t="shared" si="86"/>
        <v>0</v>
      </c>
      <c r="BC33" s="329">
        <f t="shared" si="86"/>
        <v>0</v>
      </c>
      <c r="BD33" s="329">
        <f t="shared" si="86"/>
        <v>0</v>
      </c>
      <c r="BE33" s="329">
        <f t="shared" si="86"/>
        <v>0</v>
      </c>
      <c r="BF33" s="329">
        <f t="shared" si="86"/>
        <v>0</v>
      </c>
      <c r="BG33" s="329">
        <f t="shared" si="86"/>
        <v>0</v>
      </c>
      <c r="BH33" s="331">
        <f t="shared" si="20"/>
        <v>6</v>
      </c>
      <c r="BI33" s="356">
        <f t="shared" si="87"/>
        <v>0</v>
      </c>
      <c r="BJ33" s="25">
        <f t="shared" si="84"/>
        <v>6</v>
      </c>
    </row>
    <row r="34" spans="1:62" ht="14.55" customHeight="1">
      <c r="A34" s="197" t="s">
        <v>183</v>
      </c>
      <c r="B34" s="197" t="s">
        <v>215</v>
      </c>
      <c r="C34" s="197" t="s">
        <v>117</v>
      </c>
      <c r="D34" s="198" t="s">
        <v>216</v>
      </c>
      <c r="E34" s="198" t="s">
        <v>185</v>
      </c>
      <c r="F34" s="198" t="s">
        <v>186</v>
      </c>
      <c r="G34" s="198" t="s">
        <v>4512</v>
      </c>
      <c r="H34" s="197" t="s">
        <v>188</v>
      </c>
      <c r="I34" s="198" t="s">
        <v>361</v>
      </c>
      <c r="J34" s="199" t="s">
        <v>210</v>
      </c>
      <c r="K34" s="367" t="s">
        <v>4513</v>
      </c>
      <c r="L34" s="199" t="s">
        <v>192</v>
      </c>
      <c r="M34" s="200" t="s">
        <v>193</v>
      </c>
      <c r="N34" s="200" t="s">
        <v>135</v>
      </c>
      <c r="O34" s="200" t="s">
        <v>202</v>
      </c>
      <c r="P34" s="201" t="s">
        <v>195</v>
      </c>
      <c r="Q34" s="200" t="s">
        <v>4512</v>
      </c>
      <c r="R34" s="202">
        <f t="shared" si="69"/>
        <v>1648640.0000000002</v>
      </c>
      <c r="S34" s="203">
        <v>0</v>
      </c>
      <c r="T34" s="204">
        <v>0</v>
      </c>
      <c r="U34" s="205">
        <v>0.8</v>
      </c>
      <c r="V34" s="204">
        <f t="shared" si="71"/>
        <v>1318912.0000000002</v>
      </c>
      <c r="W34" s="265">
        <v>0</v>
      </c>
      <c r="X34" s="202">
        <f t="shared" si="72"/>
        <v>0</v>
      </c>
      <c r="Y34" s="265">
        <v>0</v>
      </c>
      <c r="Z34" s="202">
        <f t="shared" si="73"/>
        <v>0</v>
      </c>
      <c r="AA34" s="267">
        <f t="shared" si="74"/>
        <v>318.99999999999994</v>
      </c>
      <c r="AB34" s="267">
        <f t="shared" si="89"/>
        <v>0</v>
      </c>
      <c r="AC34" s="206">
        <f t="shared" si="75"/>
        <v>0.39874999999999994</v>
      </c>
      <c r="AD34" s="374" t="s">
        <v>228</v>
      </c>
      <c r="AE34" s="268">
        <v>319</v>
      </c>
      <c r="AF34" s="207">
        <f t="shared" ref="AF34:AF35" si="91">IF(OR(P34="CPM",P34="CPM (RnF)",P34="CPM (Reservation)"),R34*AE34/1000,IF(OR(P34="CPC",P34="CPE"),AE34*T34,IF(OR(P34="CPV",P34="CPCV"),AE34*V34,IF(OR(P34="Fixed",P34="CPD"),AE34,IF(P34="CPL",AE34*Z34,"Error")))))</f>
        <v>525916.16000000003</v>
      </c>
      <c r="AG34" s="205">
        <v>0.14200132046562566</v>
      </c>
      <c r="AH34" s="205">
        <v>0.99399999999999999</v>
      </c>
      <c r="AI34" s="204">
        <v>412160.00000000006</v>
      </c>
      <c r="AJ34" s="204">
        <v>2472.9600000000028</v>
      </c>
      <c r="AK34" s="204">
        <v>515200.00000000006</v>
      </c>
      <c r="AL34" s="204">
        <v>3091.200000000003</v>
      </c>
      <c r="AM34" s="205">
        <v>0.7</v>
      </c>
      <c r="AN34" s="208">
        <v>4</v>
      </c>
      <c r="AO34" s="270">
        <v>45474</v>
      </c>
      <c r="AP34" s="270">
        <f t="shared" si="90"/>
        <v>45515</v>
      </c>
      <c r="AQ34" s="209">
        <f t="shared" si="12"/>
        <v>42</v>
      </c>
      <c r="AR34" s="344">
        <f t="shared" si="13"/>
        <v>1318912.0000000002</v>
      </c>
      <c r="AS34" s="337">
        <f t="shared" si="79"/>
        <v>549546.66666666674</v>
      </c>
      <c r="AT34" s="329">
        <f t="shared" si="79"/>
        <v>549546.66666666674</v>
      </c>
      <c r="AU34" s="329">
        <f t="shared" si="79"/>
        <v>549546.66666666674</v>
      </c>
      <c r="AV34" s="329"/>
      <c r="AW34" s="329"/>
      <c r="AX34" s="329"/>
      <c r="AY34" s="346">
        <v>3</v>
      </c>
      <c r="AZ34" s="356">
        <f>R34/AY34</f>
        <v>549546.66666666674</v>
      </c>
      <c r="BA34" s="250"/>
      <c r="BB34" s="337">
        <f t="shared" si="86"/>
        <v>0</v>
      </c>
      <c r="BC34" s="329">
        <f t="shared" si="86"/>
        <v>0</v>
      </c>
      <c r="BD34" s="329">
        <f t="shared" si="86"/>
        <v>0</v>
      </c>
      <c r="BE34" s="329">
        <f t="shared" si="86"/>
        <v>0</v>
      </c>
      <c r="BF34" s="329">
        <f t="shared" si="86"/>
        <v>0</v>
      </c>
      <c r="BG34" s="329">
        <f t="shared" si="86"/>
        <v>0</v>
      </c>
      <c r="BH34" s="331">
        <f t="shared" si="20"/>
        <v>6</v>
      </c>
      <c r="BI34" s="356">
        <f t="shared" si="87"/>
        <v>0</v>
      </c>
      <c r="BJ34" s="250"/>
    </row>
    <row r="35" spans="1:62" ht="14.55" customHeight="1">
      <c r="A35" s="197" t="s">
        <v>183</v>
      </c>
      <c r="B35" s="197" t="s">
        <v>215</v>
      </c>
      <c r="C35" s="197" t="s">
        <v>117</v>
      </c>
      <c r="D35" s="198" t="s">
        <v>216</v>
      </c>
      <c r="E35" s="198" t="s">
        <v>185</v>
      </c>
      <c r="F35" s="198" t="s">
        <v>186</v>
      </c>
      <c r="G35" s="200" t="s">
        <v>4512</v>
      </c>
      <c r="H35" s="197" t="s">
        <v>188</v>
      </c>
      <c r="I35" s="198" t="s">
        <v>4514</v>
      </c>
      <c r="J35" s="199" t="s">
        <v>210</v>
      </c>
      <c r="K35" s="199" t="s">
        <v>4513</v>
      </c>
      <c r="L35" s="199" t="s">
        <v>192</v>
      </c>
      <c r="M35" s="200" t="s">
        <v>193</v>
      </c>
      <c r="N35" s="200" t="s">
        <v>135</v>
      </c>
      <c r="O35" s="200" t="s">
        <v>202</v>
      </c>
      <c r="P35" s="201" t="s">
        <v>195</v>
      </c>
      <c r="Q35" s="200" t="s">
        <v>4512</v>
      </c>
      <c r="R35" s="202">
        <f t="shared" si="69"/>
        <v>1777920</v>
      </c>
      <c r="S35" s="203">
        <v>0</v>
      </c>
      <c r="T35" s="204">
        <v>0</v>
      </c>
      <c r="U35" s="205">
        <v>0.8</v>
      </c>
      <c r="V35" s="204">
        <f t="shared" si="71"/>
        <v>1422336</v>
      </c>
      <c r="W35" s="265">
        <v>0</v>
      </c>
      <c r="X35" s="202">
        <f t="shared" si="72"/>
        <v>0</v>
      </c>
      <c r="Y35" s="265">
        <v>0</v>
      </c>
      <c r="Z35" s="202">
        <f t="shared" si="73"/>
        <v>0</v>
      </c>
      <c r="AA35" s="267">
        <f t="shared" si="74"/>
        <v>404.99999999999994</v>
      </c>
      <c r="AB35" s="267">
        <f t="shared" si="89"/>
        <v>0</v>
      </c>
      <c r="AC35" s="206">
        <f t="shared" si="75"/>
        <v>0.50624999999999998</v>
      </c>
      <c r="AD35" s="374" t="s">
        <v>228</v>
      </c>
      <c r="AE35" s="268">
        <v>405</v>
      </c>
      <c r="AF35" s="207">
        <f t="shared" si="91"/>
        <v>720057.6</v>
      </c>
      <c r="AG35" s="205">
        <v>0.19440382538003351</v>
      </c>
      <c r="AH35" s="205">
        <v>0.98599999999999999</v>
      </c>
      <c r="AI35" s="204">
        <v>444480</v>
      </c>
      <c r="AJ35" s="204">
        <v>6222.7200000000057</v>
      </c>
      <c r="AK35" s="204">
        <v>555600</v>
      </c>
      <c r="AL35" s="204">
        <v>7778.4000000000069</v>
      </c>
      <c r="AM35" s="205">
        <v>0.7</v>
      </c>
      <c r="AN35" s="208">
        <v>4</v>
      </c>
      <c r="AO35" s="270">
        <v>45474</v>
      </c>
      <c r="AP35" s="270">
        <f t="shared" si="90"/>
        <v>45515</v>
      </c>
      <c r="AQ35" s="209">
        <f t="shared" si="12"/>
        <v>42</v>
      </c>
      <c r="AR35" s="344">
        <f t="shared" si="13"/>
        <v>1422336</v>
      </c>
      <c r="AS35" s="337">
        <f t="shared" si="79"/>
        <v>592640</v>
      </c>
      <c r="AT35" s="329">
        <f t="shared" si="79"/>
        <v>592640</v>
      </c>
      <c r="AU35" s="329">
        <f t="shared" si="79"/>
        <v>592640</v>
      </c>
      <c r="AV35" s="329"/>
      <c r="AW35" s="329"/>
      <c r="AX35" s="329"/>
      <c r="AY35" s="346">
        <v>3</v>
      </c>
      <c r="AZ35" s="356">
        <f>R35/AY35</f>
        <v>592640</v>
      </c>
      <c r="BA35" s="250"/>
      <c r="BB35" s="337">
        <f t="shared" si="86"/>
        <v>0</v>
      </c>
      <c r="BC35" s="329">
        <f t="shared" si="86"/>
        <v>0</v>
      </c>
      <c r="BD35" s="329">
        <f t="shared" si="86"/>
        <v>0</v>
      </c>
      <c r="BE35" s="329">
        <f t="shared" si="86"/>
        <v>0</v>
      </c>
      <c r="BF35" s="329">
        <f t="shared" si="86"/>
        <v>0</v>
      </c>
      <c r="BG35" s="329">
        <f t="shared" si="86"/>
        <v>0</v>
      </c>
      <c r="BH35" s="331">
        <f t="shared" si="20"/>
        <v>6</v>
      </c>
      <c r="BI35" s="356">
        <f t="shared" si="87"/>
        <v>0</v>
      </c>
      <c r="BJ35" s="250"/>
    </row>
    <row r="36" spans="1:62" ht="14.55" customHeight="1">
      <c r="A36" s="197" t="s">
        <v>183</v>
      </c>
      <c r="B36" s="197" t="s">
        <v>215</v>
      </c>
      <c r="C36" s="197" t="s">
        <v>117</v>
      </c>
      <c r="D36" s="198" t="s">
        <v>216</v>
      </c>
      <c r="E36" s="198" t="s">
        <v>185</v>
      </c>
      <c r="F36" s="198" t="s">
        <v>211</v>
      </c>
      <c r="G36" s="198" t="s">
        <v>212</v>
      </c>
      <c r="H36" s="197" t="s">
        <v>188</v>
      </c>
      <c r="I36" s="198" t="s">
        <v>189</v>
      </c>
      <c r="J36" s="199" t="s">
        <v>190</v>
      </c>
      <c r="K36" s="199" t="s">
        <v>191</v>
      </c>
      <c r="L36" s="199" t="s">
        <v>213</v>
      </c>
      <c r="M36" s="200" t="s">
        <v>193</v>
      </c>
      <c r="N36" s="200" t="s">
        <v>135</v>
      </c>
      <c r="O36" s="200" t="s">
        <v>202</v>
      </c>
      <c r="P36" s="201" t="s">
        <v>195</v>
      </c>
      <c r="Q36" s="200" t="s">
        <v>214</v>
      </c>
      <c r="R36" s="202">
        <f t="shared" si="69"/>
        <v>2955914.304</v>
      </c>
      <c r="S36" s="203">
        <v>1E-3</v>
      </c>
      <c r="T36" s="204">
        <f t="shared" si="70"/>
        <v>2955.9143039999999</v>
      </c>
      <c r="U36" s="205">
        <v>0.75</v>
      </c>
      <c r="V36" s="204">
        <f t="shared" si="71"/>
        <v>2216935.7280000001</v>
      </c>
      <c r="W36" s="265">
        <v>0.4</v>
      </c>
      <c r="X36" s="202">
        <f t="shared" si="72"/>
        <v>1182.3657215999999</v>
      </c>
      <c r="Y36" s="266">
        <v>5.0000000000000001E-4</v>
      </c>
      <c r="Z36" s="202">
        <f t="shared" si="73"/>
        <v>1.4779571519999999</v>
      </c>
      <c r="AA36" s="267">
        <f t="shared" si="74"/>
        <v>155</v>
      </c>
      <c r="AB36" s="267">
        <f>AF36/T36</f>
        <v>155</v>
      </c>
      <c r="AC36" s="206">
        <f t="shared" si="75"/>
        <v>0.20666666666666664</v>
      </c>
      <c r="AD36" s="267">
        <f t="shared" si="76"/>
        <v>310000</v>
      </c>
      <c r="AE36" s="268">
        <v>155</v>
      </c>
      <c r="AF36" s="207">
        <f>IF(OR(P36="CPM",P36="CPM (RnF)",P36="CPM (Reservation)"),R36*AE36/1000,IF(OR(P36="CPC",P36="CPE"),AE36*T36,IF(OR(P36="CPV",P36="CPCV"),AE36*V36,IF(OR(P36="Fixed",P36="CPD"),AE36,IF(P36="CPL",AE36*Z36,"Error")))))</f>
        <v>458166.71711999999</v>
      </c>
      <c r="AG36" s="205">
        <f>AF36/SUM($AF$27:$AF$36)</f>
        <v>0.13052472799096515</v>
      </c>
      <c r="AH36" s="205">
        <v>1</v>
      </c>
      <c r="AI36" s="204">
        <f t="shared" si="85"/>
        <v>492652.38400000002</v>
      </c>
      <c r="AJ36" s="204">
        <f t="shared" si="77"/>
        <v>0</v>
      </c>
      <c r="AK36" s="204">
        <v>615815.48</v>
      </c>
      <c r="AL36" s="204">
        <f t="shared" si="78"/>
        <v>0</v>
      </c>
      <c r="AM36" s="205">
        <v>0.8</v>
      </c>
      <c r="AN36" s="208">
        <v>6</v>
      </c>
      <c r="AO36" s="270">
        <v>45474</v>
      </c>
      <c r="AP36" s="270">
        <v>45494</v>
      </c>
      <c r="AQ36" s="209">
        <v>14</v>
      </c>
      <c r="AR36" s="344">
        <f t="shared" si="13"/>
        <v>2216935.7280000001</v>
      </c>
      <c r="AS36" s="337">
        <f>$AZ36</f>
        <v>1477957.152</v>
      </c>
      <c r="AT36" s="329">
        <f>$AZ36</f>
        <v>1477957.152</v>
      </c>
      <c r="AU36" s="329"/>
      <c r="AV36" s="330"/>
      <c r="AW36" s="330"/>
      <c r="AX36" s="328"/>
      <c r="AY36" s="346">
        <f t="shared" si="80"/>
        <v>2</v>
      </c>
      <c r="AZ36" s="356">
        <f t="shared" si="81"/>
        <v>1477957.152</v>
      </c>
      <c r="BA36" s="25">
        <f t="shared" si="82"/>
        <v>2</v>
      </c>
      <c r="BB36" s="337">
        <f t="shared" si="86"/>
        <v>591.18286079999996</v>
      </c>
      <c r="BC36" s="329">
        <f t="shared" si="86"/>
        <v>591.18286079999996</v>
      </c>
      <c r="BD36" s="329">
        <f t="shared" si="86"/>
        <v>591.18286079999996</v>
      </c>
      <c r="BE36" s="329">
        <f t="shared" si="86"/>
        <v>591.18286079999996</v>
      </c>
      <c r="BF36" s="329">
        <f t="shared" si="86"/>
        <v>591.18286079999996</v>
      </c>
      <c r="BG36" s="329">
        <f t="shared" si="86"/>
        <v>591.18286079999996</v>
      </c>
      <c r="BH36" s="331">
        <f t="shared" si="20"/>
        <v>2</v>
      </c>
      <c r="BI36" s="356">
        <f t="shared" si="87"/>
        <v>591.18286079999996</v>
      </c>
      <c r="BJ36" s="25">
        <f t="shared" ref="BJ36" si="92">COUNTA(BB36:BG36)</f>
        <v>6</v>
      </c>
    </row>
    <row r="37" spans="1:62" ht="14.55" customHeight="1">
      <c r="A37" s="26" t="s">
        <v>118</v>
      </c>
      <c r="B37" s="26"/>
      <c r="C37" s="26"/>
      <c r="D37" s="26"/>
      <c r="E37" s="26"/>
      <c r="F37" s="26"/>
      <c r="G37" s="26"/>
      <c r="H37" s="26"/>
      <c r="I37" s="26"/>
      <c r="J37" s="26"/>
      <c r="K37" s="27"/>
      <c r="L37" s="27"/>
      <c r="M37" s="27"/>
      <c r="N37" s="27"/>
      <c r="O37" s="27"/>
      <c r="P37" s="27"/>
      <c r="Q37" s="28"/>
      <c r="R37" s="29"/>
      <c r="S37" s="30"/>
      <c r="T37" s="31"/>
      <c r="U37" s="31"/>
      <c r="V37" s="31"/>
      <c r="W37" s="32"/>
      <c r="X37" s="32"/>
      <c r="Y37" s="32"/>
      <c r="Z37" s="32"/>
      <c r="AA37" s="32"/>
      <c r="AB37" s="32"/>
      <c r="AC37" s="33"/>
      <c r="AD37" s="33"/>
      <c r="AE37" s="33"/>
      <c r="AF37" s="186"/>
      <c r="AG37" s="34"/>
      <c r="AH37" s="35"/>
      <c r="AI37" s="31"/>
      <c r="AJ37" s="31"/>
      <c r="AK37" s="31"/>
      <c r="AL37" s="31"/>
      <c r="AM37" s="192"/>
      <c r="AN37" s="36"/>
      <c r="AO37" s="36"/>
      <c r="AP37" s="36"/>
      <c r="AQ37" s="36"/>
      <c r="AR37" s="343"/>
      <c r="AS37" s="336"/>
      <c r="AT37" s="325"/>
      <c r="AU37" s="326"/>
      <c r="AV37" s="326"/>
      <c r="AW37" s="327"/>
      <c r="AX37" s="326"/>
      <c r="AY37" s="327"/>
      <c r="AZ37" s="357"/>
      <c r="BA37" s="25"/>
      <c r="BB37" s="336"/>
      <c r="BC37" s="325"/>
      <c r="BD37" s="326"/>
      <c r="BE37" s="326"/>
      <c r="BF37" s="327"/>
      <c r="BG37" s="326"/>
      <c r="BH37" s="327"/>
      <c r="BI37" s="357"/>
      <c r="BJ37" s="25"/>
    </row>
    <row r="38" spans="1:62" ht="14.55" customHeight="1">
      <c r="A38" s="197" t="s">
        <v>183</v>
      </c>
      <c r="B38" s="197" t="s">
        <v>215</v>
      </c>
      <c r="C38" s="198" t="s">
        <v>217</v>
      </c>
      <c r="D38" s="198" t="s">
        <v>216</v>
      </c>
      <c r="E38" s="198" t="s">
        <v>198</v>
      </c>
      <c r="F38" s="198" t="s">
        <v>186</v>
      </c>
      <c r="G38" s="198" t="s">
        <v>199</v>
      </c>
      <c r="H38" s="197" t="s">
        <v>188</v>
      </c>
      <c r="I38" s="198" t="s">
        <v>200</v>
      </c>
      <c r="J38" s="199" t="s">
        <v>201</v>
      </c>
      <c r="K38" s="199" t="s">
        <v>4524</v>
      </c>
      <c r="L38" s="199" t="s">
        <v>192</v>
      </c>
      <c r="M38" s="200" t="s">
        <v>185</v>
      </c>
      <c r="N38" s="200" t="s">
        <v>134</v>
      </c>
      <c r="O38" s="200" t="s">
        <v>202</v>
      </c>
      <c r="P38" s="201" t="s">
        <v>203</v>
      </c>
      <c r="Q38" s="200" t="s">
        <v>204</v>
      </c>
      <c r="R38" s="202">
        <f t="shared" ref="R38:R47" si="93">AN38*AI38</f>
        <v>1304000</v>
      </c>
      <c r="S38" s="203">
        <v>2E-3</v>
      </c>
      <c r="T38" s="204">
        <f t="shared" ref="T38:T47" si="94">R38*S38</f>
        <v>2608</v>
      </c>
      <c r="U38" s="205">
        <v>0.25</v>
      </c>
      <c r="V38" s="204">
        <f t="shared" ref="V38:V47" si="95">R38*U38</f>
        <v>326000</v>
      </c>
      <c r="W38" s="265">
        <v>0.4</v>
      </c>
      <c r="X38" s="202">
        <f t="shared" ref="X38:X47" si="96">T38*W38</f>
        <v>1043.2</v>
      </c>
      <c r="Y38" s="266">
        <v>5.0000000000000001E-3</v>
      </c>
      <c r="Z38" s="202">
        <f t="shared" ref="Z38:Z47" si="97">T38*Y38</f>
        <v>13.040000000000001</v>
      </c>
      <c r="AA38" s="267">
        <f t="shared" ref="AA38:AA47" si="98">AF38/(R38/1000)</f>
        <v>70</v>
      </c>
      <c r="AB38" s="267">
        <f>AF38/T38</f>
        <v>35</v>
      </c>
      <c r="AC38" s="206">
        <f t="shared" ref="AC38:AC47" si="99">IFERROR(AF38/V38,"-")</f>
        <v>0.28000000000000003</v>
      </c>
      <c r="AD38" s="267">
        <f t="shared" ref="AD38:AD47" si="100">AF38/Z38</f>
        <v>6999.9999999999991</v>
      </c>
      <c r="AE38" s="268">
        <v>70</v>
      </c>
      <c r="AF38" s="207">
        <f>R38*AE38/1000</f>
        <v>91280</v>
      </c>
      <c r="AG38" s="205">
        <f>AF38/SUM($AF$38:$AF$47)</f>
        <v>1.9634275630483162E-2</v>
      </c>
      <c r="AH38" s="205">
        <v>1</v>
      </c>
      <c r="AI38" s="204">
        <f>'Lookalike SS'!AQ26</f>
        <v>260800</v>
      </c>
      <c r="AJ38" s="204">
        <f t="shared" ref="AJ38:AJ47" si="101">(1-AH38)*AI38</f>
        <v>0</v>
      </c>
      <c r="AK38" s="204">
        <f>'Lookalike SS'!AQ26</f>
        <v>260800</v>
      </c>
      <c r="AL38" s="204">
        <f t="shared" ref="AL38:AL47" si="102">(1-AH38)*AK38</f>
        <v>0</v>
      </c>
      <c r="AM38" s="269">
        <v>0.8</v>
      </c>
      <c r="AN38" s="208">
        <v>5</v>
      </c>
      <c r="AO38" s="270">
        <v>45474</v>
      </c>
      <c r="AP38" s="270">
        <v>45515</v>
      </c>
      <c r="AQ38" s="209">
        <f t="shared" si="12"/>
        <v>42</v>
      </c>
      <c r="AR38" s="344">
        <f t="shared" si="13"/>
        <v>326000</v>
      </c>
      <c r="AS38" s="337">
        <f t="shared" ref="AS38:AX46" si="103">$AZ38</f>
        <v>217333.33333333334</v>
      </c>
      <c r="AT38" s="329">
        <f t="shared" si="103"/>
        <v>217333.33333333334</v>
      </c>
      <c r="AU38" s="329">
        <f t="shared" si="103"/>
        <v>217333.33333333334</v>
      </c>
      <c r="AV38" s="329">
        <f t="shared" si="103"/>
        <v>217333.33333333334</v>
      </c>
      <c r="AW38" s="329">
        <f t="shared" si="103"/>
        <v>217333.33333333334</v>
      </c>
      <c r="AX38" s="329">
        <f t="shared" si="103"/>
        <v>217333.33333333334</v>
      </c>
      <c r="AY38" s="346">
        <f t="shared" ref="AY38:AY47" si="104">AQ38/7</f>
        <v>6</v>
      </c>
      <c r="AZ38" s="356">
        <f t="shared" ref="AZ38:AZ47" si="105">R38/AY38</f>
        <v>217333.33333333334</v>
      </c>
      <c r="BA38" s="25">
        <f t="shared" ref="BA38:BA47" si="106">COUNTA(AS38:AX38)</f>
        <v>6</v>
      </c>
      <c r="BB38" s="337">
        <f t="shared" ref="BB38:BG38" si="107">$BI38</f>
        <v>173.86666666666667</v>
      </c>
      <c r="BC38" s="329">
        <f t="shared" si="107"/>
        <v>173.86666666666667</v>
      </c>
      <c r="BD38" s="329">
        <f t="shared" si="107"/>
        <v>173.86666666666667</v>
      </c>
      <c r="BE38" s="329">
        <f t="shared" si="107"/>
        <v>173.86666666666667</v>
      </c>
      <c r="BF38" s="329">
        <f t="shared" si="107"/>
        <v>173.86666666666667</v>
      </c>
      <c r="BG38" s="329">
        <f t="shared" si="107"/>
        <v>173.86666666666667</v>
      </c>
      <c r="BH38" s="331">
        <f t="shared" si="20"/>
        <v>6</v>
      </c>
      <c r="BI38" s="356">
        <f>X38/BH38</f>
        <v>173.86666666666667</v>
      </c>
      <c r="BJ38" s="25">
        <f t="shared" ref="BJ38:BJ44" si="108">COUNTA(BB38:BG38)</f>
        <v>6</v>
      </c>
    </row>
    <row r="39" spans="1:62" ht="14.55" customHeight="1">
      <c r="A39" s="197" t="s">
        <v>183</v>
      </c>
      <c r="B39" s="197" t="s">
        <v>215</v>
      </c>
      <c r="C39" s="198" t="s">
        <v>218</v>
      </c>
      <c r="D39" s="198" t="s">
        <v>216</v>
      </c>
      <c r="E39" s="198" t="s">
        <v>198</v>
      </c>
      <c r="F39" s="198" t="s">
        <v>186</v>
      </c>
      <c r="G39" s="198" t="s">
        <v>197</v>
      </c>
      <c r="H39" s="197" t="s">
        <v>188</v>
      </c>
      <c r="I39" s="198" t="s">
        <v>200</v>
      </c>
      <c r="J39" s="199" t="s">
        <v>201</v>
      </c>
      <c r="K39" s="199" t="s">
        <v>205</v>
      </c>
      <c r="L39" s="199" t="s">
        <v>192</v>
      </c>
      <c r="M39" s="200" t="s">
        <v>185</v>
      </c>
      <c r="N39" s="200" t="s">
        <v>134</v>
      </c>
      <c r="O39" s="200" t="s">
        <v>202</v>
      </c>
      <c r="P39" s="201" t="s">
        <v>203</v>
      </c>
      <c r="Q39" s="200" t="s">
        <v>206</v>
      </c>
      <c r="R39" s="202">
        <f t="shared" si="93"/>
        <v>8960000</v>
      </c>
      <c r="S39" s="203">
        <v>2E-3</v>
      </c>
      <c r="T39" s="204">
        <f t="shared" si="94"/>
        <v>17920</v>
      </c>
      <c r="U39" s="205">
        <v>0.25</v>
      </c>
      <c r="V39" s="204">
        <f t="shared" si="95"/>
        <v>2240000</v>
      </c>
      <c r="W39" s="265">
        <v>0.4</v>
      </c>
      <c r="X39" s="202">
        <f t="shared" si="96"/>
        <v>7168</v>
      </c>
      <c r="Y39" s="266">
        <v>5.0000000000000001E-3</v>
      </c>
      <c r="Z39" s="202">
        <f t="shared" si="97"/>
        <v>89.600000000000009</v>
      </c>
      <c r="AA39" s="267">
        <f t="shared" si="98"/>
        <v>85</v>
      </c>
      <c r="AB39" s="267">
        <f>AF39/T39</f>
        <v>42.5</v>
      </c>
      <c r="AC39" s="206">
        <f t="shared" si="99"/>
        <v>0.34</v>
      </c>
      <c r="AD39" s="267">
        <f t="shared" si="100"/>
        <v>8500</v>
      </c>
      <c r="AE39" s="268">
        <v>85</v>
      </c>
      <c r="AF39" s="207">
        <f>R39*AE39/1000</f>
        <v>761600</v>
      </c>
      <c r="AG39" s="205">
        <f>AF39/SUM($AF$38:$AF$47)</f>
        <v>0.16381972305188405</v>
      </c>
      <c r="AH39" s="205">
        <v>0</v>
      </c>
      <c r="AI39" s="204">
        <f t="shared" ref="AI39:AI47" si="109">AK39*AM39</f>
        <v>1120000</v>
      </c>
      <c r="AJ39" s="204">
        <f t="shared" si="101"/>
        <v>1120000</v>
      </c>
      <c r="AK39" s="204">
        <f>'FB Sizing'!C6</f>
        <v>1400000</v>
      </c>
      <c r="AL39" s="204">
        <f t="shared" si="102"/>
        <v>1400000</v>
      </c>
      <c r="AM39" s="269">
        <v>0.8</v>
      </c>
      <c r="AN39" s="208">
        <v>8</v>
      </c>
      <c r="AO39" s="270">
        <v>45474</v>
      </c>
      <c r="AP39" s="270">
        <v>45515</v>
      </c>
      <c r="AQ39" s="209">
        <f t="shared" si="12"/>
        <v>42</v>
      </c>
      <c r="AR39" s="344">
        <f t="shared" si="13"/>
        <v>2240000</v>
      </c>
      <c r="AS39" s="337">
        <f t="shared" si="103"/>
        <v>1493333.3333333333</v>
      </c>
      <c r="AT39" s="329">
        <f t="shared" si="103"/>
        <v>1493333.3333333333</v>
      </c>
      <c r="AU39" s="329">
        <f t="shared" si="103"/>
        <v>1493333.3333333333</v>
      </c>
      <c r="AV39" s="329">
        <f t="shared" si="103"/>
        <v>1493333.3333333333</v>
      </c>
      <c r="AW39" s="329">
        <f t="shared" si="103"/>
        <v>1493333.3333333333</v>
      </c>
      <c r="AX39" s="329">
        <f t="shared" si="103"/>
        <v>1493333.3333333333</v>
      </c>
      <c r="AY39" s="346">
        <f t="shared" si="104"/>
        <v>6</v>
      </c>
      <c r="AZ39" s="356">
        <f t="shared" si="105"/>
        <v>1493333.3333333333</v>
      </c>
      <c r="BA39" s="246">
        <f t="shared" si="106"/>
        <v>6</v>
      </c>
      <c r="BB39" s="337">
        <f t="shared" ref="BB39:BG47" si="110">$BI39</f>
        <v>1194.6666666666667</v>
      </c>
      <c r="BC39" s="329">
        <f t="shared" si="110"/>
        <v>1194.6666666666667</v>
      </c>
      <c r="BD39" s="329">
        <f t="shared" si="110"/>
        <v>1194.6666666666667</v>
      </c>
      <c r="BE39" s="329">
        <f t="shared" si="110"/>
        <v>1194.6666666666667</v>
      </c>
      <c r="BF39" s="329">
        <f t="shared" si="110"/>
        <v>1194.6666666666667</v>
      </c>
      <c r="BG39" s="329">
        <f t="shared" si="110"/>
        <v>1194.6666666666667</v>
      </c>
      <c r="BH39" s="331">
        <f t="shared" si="20"/>
        <v>6</v>
      </c>
      <c r="BI39" s="356">
        <f t="shared" ref="BI39:BI105" si="111">X39/BH39</f>
        <v>1194.6666666666667</v>
      </c>
      <c r="BJ39" s="246">
        <f t="shared" si="108"/>
        <v>6</v>
      </c>
    </row>
    <row r="40" spans="1:62" ht="14.55" customHeight="1">
      <c r="A40" s="197" t="s">
        <v>183</v>
      </c>
      <c r="B40" s="197" t="s">
        <v>215</v>
      </c>
      <c r="C40" s="198" t="s">
        <v>218</v>
      </c>
      <c r="D40" s="198" t="s">
        <v>216</v>
      </c>
      <c r="E40" s="198" t="s">
        <v>198</v>
      </c>
      <c r="F40" s="198" t="s">
        <v>186</v>
      </c>
      <c r="G40" s="198" t="s">
        <v>207</v>
      </c>
      <c r="H40" s="197" t="s">
        <v>188</v>
      </c>
      <c r="I40" s="198" t="s">
        <v>200</v>
      </c>
      <c r="J40" s="199" t="s">
        <v>201</v>
      </c>
      <c r="K40" s="199" t="s">
        <v>205</v>
      </c>
      <c r="L40" s="199" t="s">
        <v>192</v>
      </c>
      <c r="M40" s="200" t="s">
        <v>185</v>
      </c>
      <c r="N40" s="200" t="s">
        <v>134</v>
      </c>
      <c r="O40" s="200" t="s">
        <v>202</v>
      </c>
      <c r="P40" s="201" t="s">
        <v>203</v>
      </c>
      <c r="Q40" s="200" t="s">
        <v>208</v>
      </c>
      <c r="R40" s="202">
        <f t="shared" si="93"/>
        <v>1158198.4000000001</v>
      </c>
      <c r="S40" s="203">
        <v>2E-3</v>
      </c>
      <c r="T40" s="204">
        <f t="shared" si="94"/>
        <v>2316.3968000000004</v>
      </c>
      <c r="U40" s="205">
        <v>0.25</v>
      </c>
      <c r="V40" s="204">
        <f t="shared" si="95"/>
        <v>289549.60000000003</v>
      </c>
      <c r="W40" s="265">
        <v>0.4</v>
      </c>
      <c r="X40" s="202">
        <f t="shared" si="96"/>
        <v>926.55872000000022</v>
      </c>
      <c r="Y40" s="266">
        <v>5.0000000000000001E-3</v>
      </c>
      <c r="Z40" s="202">
        <f t="shared" si="97"/>
        <v>11.581984000000002</v>
      </c>
      <c r="AA40" s="267">
        <f t="shared" si="98"/>
        <v>85</v>
      </c>
      <c r="AB40" s="267">
        <f>AF40/T40</f>
        <v>42.5</v>
      </c>
      <c r="AC40" s="206">
        <f t="shared" si="99"/>
        <v>0.34</v>
      </c>
      <c r="AD40" s="267">
        <f t="shared" si="100"/>
        <v>8500</v>
      </c>
      <c r="AE40" s="268">
        <v>85</v>
      </c>
      <c r="AF40" s="207">
        <f>R40*AE40/1000</f>
        <v>98446.864000000016</v>
      </c>
      <c r="AG40" s="205">
        <f>AF40/SUM($AF$38:$AF$47)</f>
        <v>2.1175863965082059E-2</v>
      </c>
      <c r="AH40" s="205">
        <v>1</v>
      </c>
      <c r="AI40" s="204">
        <f t="shared" si="109"/>
        <v>289549.60000000003</v>
      </c>
      <c r="AJ40" s="204">
        <f t="shared" si="101"/>
        <v>0</v>
      </c>
      <c r="AK40" s="204">
        <f>'FB Sizing'!D6</f>
        <v>361937</v>
      </c>
      <c r="AL40" s="204">
        <f t="shared" si="102"/>
        <v>0</v>
      </c>
      <c r="AM40" s="269">
        <v>0.8</v>
      </c>
      <c r="AN40" s="208">
        <v>4</v>
      </c>
      <c r="AO40" s="270">
        <v>45474</v>
      </c>
      <c r="AP40" s="270">
        <v>45515</v>
      </c>
      <c r="AQ40" s="209">
        <f t="shared" si="12"/>
        <v>42</v>
      </c>
      <c r="AR40" s="344">
        <f t="shared" si="13"/>
        <v>289549.60000000003</v>
      </c>
      <c r="AS40" s="337">
        <f t="shared" si="103"/>
        <v>193033.06666666668</v>
      </c>
      <c r="AT40" s="329">
        <f t="shared" si="103"/>
        <v>193033.06666666668</v>
      </c>
      <c r="AU40" s="329">
        <f t="shared" si="103"/>
        <v>193033.06666666668</v>
      </c>
      <c r="AV40" s="329">
        <f t="shared" si="103"/>
        <v>193033.06666666668</v>
      </c>
      <c r="AW40" s="329">
        <f t="shared" si="103"/>
        <v>193033.06666666668</v>
      </c>
      <c r="AX40" s="329">
        <f t="shared" si="103"/>
        <v>193033.06666666668</v>
      </c>
      <c r="AY40" s="346">
        <f t="shared" si="104"/>
        <v>6</v>
      </c>
      <c r="AZ40" s="356">
        <f t="shared" si="105"/>
        <v>193033.06666666668</v>
      </c>
      <c r="BA40" s="246">
        <f t="shared" si="106"/>
        <v>6</v>
      </c>
      <c r="BB40" s="337">
        <f t="shared" si="110"/>
        <v>154.42645333333337</v>
      </c>
      <c r="BC40" s="329">
        <f t="shared" si="110"/>
        <v>154.42645333333337</v>
      </c>
      <c r="BD40" s="329">
        <f t="shared" si="110"/>
        <v>154.42645333333337</v>
      </c>
      <c r="BE40" s="329">
        <f t="shared" si="110"/>
        <v>154.42645333333337</v>
      </c>
      <c r="BF40" s="329">
        <f t="shared" si="110"/>
        <v>154.42645333333337</v>
      </c>
      <c r="BG40" s="329">
        <f t="shared" si="110"/>
        <v>154.42645333333337</v>
      </c>
      <c r="BH40" s="331">
        <f t="shared" si="20"/>
        <v>6</v>
      </c>
      <c r="BI40" s="356">
        <f t="shared" si="111"/>
        <v>154.42645333333337</v>
      </c>
      <c r="BJ40" s="246">
        <f t="shared" si="108"/>
        <v>6</v>
      </c>
    </row>
    <row r="41" spans="1:62" ht="14.55" customHeight="1">
      <c r="A41" s="197" t="s">
        <v>183</v>
      </c>
      <c r="B41" s="197" t="s">
        <v>215</v>
      </c>
      <c r="C41" s="198" t="s">
        <v>217</v>
      </c>
      <c r="D41" s="198" t="s">
        <v>216</v>
      </c>
      <c r="E41" s="198" t="s">
        <v>185</v>
      </c>
      <c r="F41" s="198" t="s">
        <v>186</v>
      </c>
      <c r="G41" s="198" t="s">
        <v>197</v>
      </c>
      <c r="H41" s="197" t="s">
        <v>188</v>
      </c>
      <c r="I41" s="198" t="s">
        <v>189</v>
      </c>
      <c r="J41" s="199" t="s">
        <v>209</v>
      </c>
      <c r="K41" s="199" t="s">
        <v>191</v>
      </c>
      <c r="L41" s="199" t="s">
        <v>192</v>
      </c>
      <c r="M41" s="200" t="s">
        <v>193</v>
      </c>
      <c r="N41" s="200" t="s">
        <v>135</v>
      </c>
      <c r="O41" s="200" t="s">
        <v>202</v>
      </c>
      <c r="P41" s="201" t="s">
        <v>195</v>
      </c>
      <c r="Q41" s="200" t="s">
        <v>4549</v>
      </c>
      <c r="R41" s="202">
        <f t="shared" si="93"/>
        <v>7041481.4971630648</v>
      </c>
      <c r="S41" s="203">
        <v>1E-3</v>
      </c>
      <c r="T41" s="204">
        <f t="shared" si="94"/>
        <v>7041.4814971630649</v>
      </c>
      <c r="U41" s="205">
        <v>0.75</v>
      </c>
      <c r="V41" s="204">
        <f t="shared" si="95"/>
        <v>5281111.1228722986</v>
      </c>
      <c r="W41" s="265">
        <v>0.4</v>
      </c>
      <c r="X41" s="202">
        <f t="shared" si="96"/>
        <v>2816.5925988652261</v>
      </c>
      <c r="Y41" s="266">
        <v>5.0000000000000001E-4</v>
      </c>
      <c r="Z41" s="202">
        <f t="shared" si="97"/>
        <v>3.5207407485815323</v>
      </c>
      <c r="AA41" s="267">
        <f t="shared" si="98"/>
        <v>140</v>
      </c>
      <c r="AB41" s="267">
        <f>AF41/T41</f>
        <v>140</v>
      </c>
      <c r="AC41" s="206">
        <f t="shared" si="99"/>
        <v>0.18666666666666668</v>
      </c>
      <c r="AD41" s="267">
        <f t="shared" si="100"/>
        <v>280000</v>
      </c>
      <c r="AE41" s="268">
        <v>140</v>
      </c>
      <c r="AF41" s="207">
        <f>IF(OR(P41="CPM",P41="CPM (RnF)",P41="CPM (Reservation)"),R41*AE41/1000,IF(OR(P41="CPC",P41="CPE"),AE41*T41,IF(OR(P41="CPV",P41="CPCV"),AE41*V41,IF(OR(P41="Fixed",P41="CPD"),AE41,IF(P41="CPL",AE41*Z41,"Error")))))</f>
        <v>985807.40960282914</v>
      </c>
      <c r="AG41" s="205">
        <f>AF41/SUM($AF$38:$AF$47)</f>
        <v>0.21204660822430499</v>
      </c>
      <c r="AH41" s="205">
        <v>0.95199999999999996</v>
      </c>
      <c r="AI41" s="204">
        <f t="shared" si="109"/>
        <v>1173580.2495271775</v>
      </c>
      <c r="AJ41" s="204">
        <f t="shared" si="101"/>
        <v>56331.85197730457</v>
      </c>
      <c r="AK41" s="204">
        <f>'YT Size'!B6</f>
        <v>1466975.3119089718</v>
      </c>
      <c r="AL41" s="204">
        <f t="shared" si="102"/>
        <v>70414.814971630709</v>
      </c>
      <c r="AM41" s="269">
        <v>0.8</v>
      </c>
      <c r="AN41" s="208">
        <v>6</v>
      </c>
      <c r="AO41" s="270">
        <v>45474</v>
      </c>
      <c r="AP41" s="270">
        <v>45515</v>
      </c>
      <c r="AQ41" s="209">
        <f t="shared" si="12"/>
        <v>42</v>
      </c>
      <c r="AR41" s="344">
        <f t="shared" si="13"/>
        <v>5281111.1228722986</v>
      </c>
      <c r="AS41" s="337">
        <f t="shared" si="103"/>
        <v>1173580.2495271775</v>
      </c>
      <c r="AT41" s="329">
        <f t="shared" si="103"/>
        <v>1173580.2495271775</v>
      </c>
      <c r="AU41" s="329">
        <f t="shared" si="103"/>
        <v>1173580.2495271775</v>
      </c>
      <c r="AV41" s="329">
        <f t="shared" si="103"/>
        <v>1173580.2495271775</v>
      </c>
      <c r="AW41" s="329">
        <f t="shared" si="103"/>
        <v>1173580.2495271775</v>
      </c>
      <c r="AX41" s="329">
        <f t="shared" si="103"/>
        <v>1173580.2495271775</v>
      </c>
      <c r="AY41" s="346">
        <f t="shared" si="104"/>
        <v>6</v>
      </c>
      <c r="AZ41" s="356">
        <f t="shared" si="105"/>
        <v>1173580.2495271775</v>
      </c>
      <c r="BA41" s="249">
        <f t="shared" si="106"/>
        <v>6</v>
      </c>
      <c r="BB41" s="337">
        <f t="shared" si="110"/>
        <v>469.43209981087102</v>
      </c>
      <c r="BC41" s="329">
        <f t="shared" si="110"/>
        <v>469.43209981087102</v>
      </c>
      <c r="BD41" s="329">
        <f t="shared" si="110"/>
        <v>469.43209981087102</v>
      </c>
      <c r="BE41" s="329">
        <f t="shared" si="110"/>
        <v>469.43209981087102</v>
      </c>
      <c r="BF41" s="329">
        <f t="shared" si="110"/>
        <v>469.43209981087102</v>
      </c>
      <c r="BG41" s="329">
        <f t="shared" si="110"/>
        <v>469.43209981087102</v>
      </c>
      <c r="BH41" s="331">
        <f t="shared" si="20"/>
        <v>6</v>
      </c>
      <c r="BI41" s="356">
        <f t="shared" si="111"/>
        <v>469.43209981087102</v>
      </c>
      <c r="BJ41" s="249">
        <f t="shared" si="108"/>
        <v>6</v>
      </c>
    </row>
    <row r="42" spans="1:62" ht="14.55" customHeight="1">
      <c r="A42" s="197" t="s">
        <v>183</v>
      </c>
      <c r="B42" s="197" t="s">
        <v>215</v>
      </c>
      <c r="C42" s="198" t="s">
        <v>217</v>
      </c>
      <c r="D42" s="198" t="s">
        <v>216</v>
      </c>
      <c r="E42" s="198" t="s">
        <v>185</v>
      </c>
      <c r="F42" s="198" t="s">
        <v>186</v>
      </c>
      <c r="G42" s="198" t="s">
        <v>4509</v>
      </c>
      <c r="H42" s="197" t="s">
        <v>188</v>
      </c>
      <c r="I42" s="198" t="s">
        <v>189</v>
      </c>
      <c r="J42" s="199" t="s">
        <v>209</v>
      </c>
      <c r="K42" s="199" t="s">
        <v>191</v>
      </c>
      <c r="L42" s="199" t="s">
        <v>192</v>
      </c>
      <c r="M42" s="200" t="s">
        <v>193</v>
      </c>
      <c r="N42" s="200" t="s">
        <v>135</v>
      </c>
      <c r="O42" s="200" t="s">
        <v>202</v>
      </c>
      <c r="P42" s="201" t="s">
        <v>195</v>
      </c>
      <c r="Q42" s="200" t="s">
        <v>4549</v>
      </c>
      <c r="R42" s="202">
        <f t="shared" si="93"/>
        <v>1408296.299432613</v>
      </c>
      <c r="S42" s="203">
        <v>1E-3</v>
      </c>
      <c r="T42" s="204">
        <f t="shared" si="94"/>
        <v>1408.2962994326131</v>
      </c>
      <c r="U42" s="205">
        <v>0.75</v>
      </c>
      <c r="V42" s="204">
        <f t="shared" si="95"/>
        <v>1056222.2245744597</v>
      </c>
      <c r="W42" s="265">
        <v>0.4</v>
      </c>
      <c r="X42" s="202">
        <f t="shared" si="96"/>
        <v>563.3185197730453</v>
      </c>
      <c r="Y42" s="266">
        <v>5.0000000000000001E-4</v>
      </c>
      <c r="Z42" s="202">
        <f t="shared" si="97"/>
        <v>0.70414814971630657</v>
      </c>
      <c r="AA42" s="267">
        <f t="shared" si="98"/>
        <v>230</v>
      </c>
      <c r="AB42" s="267">
        <f t="shared" ref="AB42" si="112">AF42/T42</f>
        <v>230</v>
      </c>
      <c r="AC42" s="206">
        <f t="shared" si="99"/>
        <v>0.3066666666666667</v>
      </c>
      <c r="AD42" s="267">
        <f t="shared" si="100"/>
        <v>460000</v>
      </c>
      <c r="AE42" s="268">
        <v>230</v>
      </c>
      <c r="AF42" s="207">
        <f>IF(OR(P42="CPM",P42="CPM (RnF)",P42="CPM (Reservation)"),R42*AE42/1000,IF(OR(P42="CPC",P42="CPE"),AE42*T42,IF(OR(P42="CPV",P42="CPCV"),AE42*V42,IF(OR(P42="Fixed",P42="CPD"),AE42,IF(P42="CPL",AE42*Z42,"Error")))))</f>
        <v>323908.14886950102</v>
      </c>
      <c r="AG42" s="205">
        <f>AF42/SUM($AF$16:$AF$25)</f>
        <v>3.6673259863978624E-2</v>
      </c>
      <c r="AH42" s="205">
        <v>1</v>
      </c>
      <c r="AI42" s="204">
        <f t="shared" si="109"/>
        <v>352074.07485815324</v>
      </c>
      <c r="AJ42" s="204">
        <f t="shared" si="101"/>
        <v>0</v>
      </c>
      <c r="AK42" s="204">
        <f>'YT Size'!C6</f>
        <v>440092.59357269155</v>
      </c>
      <c r="AL42" s="204">
        <f t="shared" si="102"/>
        <v>0</v>
      </c>
      <c r="AM42" s="205">
        <v>0.8</v>
      </c>
      <c r="AN42" s="208">
        <v>4</v>
      </c>
      <c r="AO42" s="270">
        <v>45474</v>
      </c>
      <c r="AP42" s="270">
        <v>45515</v>
      </c>
      <c r="AQ42" s="209">
        <f t="shared" si="12"/>
        <v>42</v>
      </c>
      <c r="AR42" s="344">
        <f t="shared" si="13"/>
        <v>1056222.2245744597</v>
      </c>
      <c r="AS42" s="337">
        <f t="shared" si="103"/>
        <v>234716.0499054355</v>
      </c>
      <c r="AT42" s="329">
        <f t="shared" si="103"/>
        <v>234716.0499054355</v>
      </c>
      <c r="AU42" s="329">
        <f t="shared" si="103"/>
        <v>234716.0499054355</v>
      </c>
      <c r="AV42" s="329">
        <f t="shared" si="103"/>
        <v>234716.0499054355</v>
      </c>
      <c r="AW42" s="329">
        <f t="shared" si="103"/>
        <v>234716.0499054355</v>
      </c>
      <c r="AX42" s="329">
        <f t="shared" si="103"/>
        <v>234716.0499054355</v>
      </c>
      <c r="AY42" s="346">
        <f t="shared" si="104"/>
        <v>6</v>
      </c>
      <c r="AZ42" s="356">
        <f t="shared" si="105"/>
        <v>234716.0499054355</v>
      </c>
      <c r="BA42" s="250">
        <f t="shared" si="106"/>
        <v>6</v>
      </c>
      <c r="BB42" s="337">
        <f t="shared" si="110"/>
        <v>93.886419962174216</v>
      </c>
      <c r="BC42" s="329">
        <f t="shared" si="110"/>
        <v>93.886419962174216</v>
      </c>
      <c r="BD42" s="329">
        <f t="shared" si="110"/>
        <v>93.886419962174216</v>
      </c>
      <c r="BE42" s="329">
        <f t="shared" si="110"/>
        <v>93.886419962174216</v>
      </c>
      <c r="BF42" s="329">
        <f t="shared" si="110"/>
        <v>93.886419962174216</v>
      </c>
      <c r="BG42" s="329">
        <f t="shared" si="110"/>
        <v>93.886419962174216</v>
      </c>
      <c r="BH42" s="331">
        <f t="shared" si="20"/>
        <v>6</v>
      </c>
      <c r="BI42" s="356">
        <f t="shared" si="111"/>
        <v>93.886419962174216</v>
      </c>
      <c r="BJ42" s="250">
        <f t="shared" si="108"/>
        <v>6</v>
      </c>
    </row>
    <row r="43" spans="1:62" ht="14.55" customHeight="1" thickBot="1">
      <c r="A43" s="197" t="s">
        <v>183</v>
      </c>
      <c r="B43" s="197" t="s">
        <v>215</v>
      </c>
      <c r="C43" s="198" t="s">
        <v>217</v>
      </c>
      <c r="D43" s="198" t="s">
        <v>216</v>
      </c>
      <c r="E43" s="198" t="s">
        <v>185</v>
      </c>
      <c r="F43" s="198" t="s">
        <v>186</v>
      </c>
      <c r="G43" s="198" t="s">
        <v>187</v>
      </c>
      <c r="H43" s="197" t="s">
        <v>188</v>
      </c>
      <c r="I43" s="198" t="s">
        <v>189</v>
      </c>
      <c r="J43" s="199" t="s">
        <v>190</v>
      </c>
      <c r="K43" s="264" t="s">
        <v>191</v>
      </c>
      <c r="L43" s="199" t="s">
        <v>192</v>
      </c>
      <c r="M43" s="200" t="s">
        <v>193</v>
      </c>
      <c r="N43" s="200" t="s">
        <v>135</v>
      </c>
      <c r="O43" s="200" t="s">
        <v>202</v>
      </c>
      <c r="P43" s="201" t="s">
        <v>195</v>
      </c>
      <c r="Q43" s="200" t="s">
        <v>196</v>
      </c>
      <c r="R43" s="202">
        <f t="shared" si="93"/>
        <v>1011753.6505237066</v>
      </c>
      <c r="S43" s="203">
        <v>2E-3</v>
      </c>
      <c r="T43" s="204">
        <f t="shared" si="94"/>
        <v>2023.5073010474132</v>
      </c>
      <c r="U43" s="205">
        <v>0.75</v>
      </c>
      <c r="V43" s="204">
        <f t="shared" si="95"/>
        <v>758815.23789277999</v>
      </c>
      <c r="W43" s="265">
        <v>0.4</v>
      </c>
      <c r="X43" s="202">
        <f t="shared" si="96"/>
        <v>809.40292041896532</v>
      </c>
      <c r="Y43" s="266">
        <v>5.0000000000000001E-4</v>
      </c>
      <c r="Z43" s="202">
        <f t="shared" si="97"/>
        <v>1.0117536505237066</v>
      </c>
      <c r="AA43" s="267">
        <f t="shared" si="98"/>
        <v>140</v>
      </c>
      <c r="AB43" s="267">
        <f>AF43/T43</f>
        <v>70</v>
      </c>
      <c r="AC43" s="206">
        <f t="shared" si="99"/>
        <v>0.18666666666666665</v>
      </c>
      <c r="AD43" s="267">
        <f t="shared" si="100"/>
        <v>140000</v>
      </c>
      <c r="AE43" s="268">
        <v>140</v>
      </c>
      <c r="AF43" s="207">
        <f>IF(OR(P43="CPM",P43="CPM (RnF)",P43="CPM (Reservation)"),R43*AE43/1000,IF(OR(P43="CPC",P43="CPE"),AE43*T43,IF(OR(P43="CPV",P43="CPCV"),AE43*V43,IF(OR(P43="Fixed",P43="CPD"),AE43,IF(P43="CPL",AE43*Z43,"Error")))))</f>
        <v>141645.51107331892</v>
      </c>
      <c r="AG43" s="205">
        <f>AF43/SUM($AF$38:$AF$47)</f>
        <v>3.0467868166457038E-2</v>
      </c>
      <c r="AH43" s="205">
        <v>1</v>
      </c>
      <c r="AI43" s="204">
        <f t="shared" si="109"/>
        <v>252938.41263092664</v>
      </c>
      <c r="AJ43" s="204">
        <f t="shared" si="101"/>
        <v>0</v>
      </c>
      <c r="AK43" s="204">
        <f>SUM('YT Size'!Y21:Y35)</f>
        <v>316173.01578865829</v>
      </c>
      <c r="AL43" s="204">
        <f t="shared" si="102"/>
        <v>0</v>
      </c>
      <c r="AM43" s="269">
        <v>0.8</v>
      </c>
      <c r="AN43" s="208">
        <v>4</v>
      </c>
      <c r="AO43" s="270">
        <v>45474</v>
      </c>
      <c r="AP43" s="270">
        <v>45515</v>
      </c>
      <c r="AQ43" s="209">
        <f t="shared" si="12"/>
        <v>42</v>
      </c>
      <c r="AR43" s="344">
        <f t="shared" si="13"/>
        <v>758815.23789277999</v>
      </c>
      <c r="AS43" s="337">
        <f t="shared" si="103"/>
        <v>168625.60842061776</v>
      </c>
      <c r="AT43" s="329">
        <f t="shared" si="103"/>
        <v>168625.60842061776</v>
      </c>
      <c r="AU43" s="329">
        <f t="shared" si="103"/>
        <v>168625.60842061776</v>
      </c>
      <c r="AV43" s="329">
        <f t="shared" si="103"/>
        <v>168625.60842061776</v>
      </c>
      <c r="AW43" s="329">
        <f t="shared" si="103"/>
        <v>168625.60842061776</v>
      </c>
      <c r="AX43" s="329">
        <f t="shared" si="103"/>
        <v>168625.60842061776</v>
      </c>
      <c r="AY43" s="346">
        <f t="shared" si="104"/>
        <v>6</v>
      </c>
      <c r="AZ43" s="356">
        <f t="shared" si="105"/>
        <v>168625.60842061776</v>
      </c>
      <c r="BA43" s="25">
        <f t="shared" si="106"/>
        <v>6</v>
      </c>
      <c r="BB43" s="337">
        <f t="shared" si="110"/>
        <v>134.90048673649423</v>
      </c>
      <c r="BC43" s="329">
        <f t="shared" si="110"/>
        <v>134.90048673649423</v>
      </c>
      <c r="BD43" s="329">
        <f t="shared" si="110"/>
        <v>134.90048673649423</v>
      </c>
      <c r="BE43" s="329">
        <f t="shared" si="110"/>
        <v>134.90048673649423</v>
      </c>
      <c r="BF43" s="329">
        <f t="shared" si="110"/>
        <v>134.90048673649423</v>
      </c>
      <c r="BG43" s="329">
        <f t="shared" si="110"/>
        <v>134.90048673649423</v>
      </c>
      <c r="BH43" s="331">
        <f t="shared" si="20"/>
        <v>6</v>
      </c>
      <c r="BI43" s="356">
        <f t="shared" si="111"/>
        <v>134.90048673649423</v>
      </c>
      <c r="BJ43" s="25">
        <f t="shared" si="108"/>
        <v>6</v>
      </c>
    </row>
    <row r="44" spans="1:62" ht="14.55" customHeight="1" thickBot="1">
      <c r="A44" s="197" t="s">
        <v>183</v>
      </c>
      <c r="B44" s="197" t="s">
        <v>215</v>
      </c>
      <c r="C44" s="198" t="s">
        <v>217</v>
      </c>
      <c r="D44" s="198" t="s">
        <v>216</v>
      </c>
      <c r="E44" s="198" t="s">
        <v>185</v>
      </c>
      <c r="F44" s="198" t="s">
        <v>186</v>
      </c>
      <c r="G44" s="198" t="s">
        <v>197</v>
      </c>
      <c r="H44" s="197" t="s">
        <v>188</v>
      </c>
      <c r="I44" s="198" t="s">
        <v>189</v>
      </c>
      <c r="J44" s="366" t="s">
        <v>210</v>
      </c>
      <c r="K44" s="368" t="s">
        <v>191</v>
      </c>
      <c r="L44" s="365" t="s">
        <v>192</v>
      </c>
      <c r="M44" s="200" t="s">
        <v>193</v>
      </c>
      <c r="N44" s="200" t="s">
        <v>135</v>
      </c>
      <c r="O44" s="200" t="s">
        <v>202</v>
      </c>
      <c r="P44" s="201" t="s">
        <v>195</v>
      </c>
      <c r="Q44" s="200" t="s">
        <v>4548</v>
      </c>
      <c r="R44" s="202">
        <f t="shared" si="93"/>
        <v>2634841.8572483859</v>
      </c>
      <c r="S44" s="203">
        <v>0</v>
      </c>
      <c r="T44" s="204">
        <f t="shared" si="94"/>
        <v>0</v>
      </c>
      <c r="U44" s="205">
        <v>0.8</v>
      </c>
      <c r="V44" s="204">
        <f t="shared" si="95"/>
        <v>2107873.4857987086</v>
      </c>
      <c r="W44" s="265">
        <v>0</v>
      </c>
      <c r="X44" s="202">
        <f t="shared" si="96"/>
        <v>0</v>
      </c>
      <c r="Y44" s="265">
        <v>0</v>
      </c>
      <c r="Z44" s="202">
        <f t="shared" si="97"/>
        <v>0</v>
      </c>
      <c r="AA44" s="267">
        <f t="shared" si="98"/>
        <v>160</v>
      </c>
      <c r="AB44" s="267">
        <f t="shared" ref="AB44:AB46" si="113">IFERROR(AF44/T44,0)</f>
        <v>0</v>
      </c>
      <c r="AC44" s="206">
        <f t="shared" si="99"/>
        <v>0.2</v>
      </c>
      <c r="AD44" s="374" t="s">
        <v>228</v>
      </c>
      <c r="AE44" s="268">
        <v>160</v>
      </c>
      <c r="AF44" s="207">
        <f t="shared" ref="AF44:AF46" si="114">IF(OR(P44="CPM",P44="CPM (RnF)",P44="CPM (Reservation)"),R44*AE44/1000,IF(OR(P44="CPC",P44="CPE"),AE44*T44,IF(OR(P44="CPV",P44="CPCV"),AE44*V44,IF(OR(P44="Fixed",P44="CPD"),AE44,IF(P44="CPL",AE44*Z44,"Error")))))</f>
        <v>421574.69715974177</v>
      </c>
      <c r="AG44" s="205">
        <f>AF44/SUM($AF$38:$AF$47)</f>
        <v>9.0680475491584533E-2</v>
      </c>
      <c r="AH44" s="205">
        <v>1</v>
      </c>
      <c r="AI44" s="204">
        <f t="shared" si="109"/>
        <v>439140.30954139767</v>
      </c>
      <c r="AJ44" s="204">
        <f t="shared" si="101"/>
        <v>0</v>
      </c>
      <c r="AK44" s="204">
        <f>SUM('YT Size'!Z22:Z35)</f>
        <v>548925.38692674704</v>
      </c>
      <c r="AL44" s="204">
        <f t="shared" si="102"/>
        <v>0</v>
      </c>
      <c r="AM44" s="269">
        <v>0.8</v>
      </c>
      <c r="AN44" s="208">
        <v>6</v>
      </c>
      <c r="AO44" s="270">
        <v>45474</v>
      </c>
      <c r="AP44" s="270">
        <f t="shared" ref="AP44:AP46" si="115">AO44+41</f>
        <v>45515</v>
      </c>
      <c r="AQ44" s="209">
        <f t="shared" si="12"/>
        <v>42</v>
      </c>
      <c r="AR44" s="344">
        <f t="shared" si="13"/>
        <v>2107873.4857987086</v>
      </c>
      <c r="AS44" s="337">
        <f t="shared" si="103"/>
        <v>439140.30954139767</v>
      </c>
      <c r="AT44" s="329">
        <f t="shared" si="103"/>
        <v>439140.30954139767</v>
      </c>
      <c r="AU44" s="329">
        <f t="shared" si="103"/>
        <v>439140.30954139767</v>
      </c>
      <c r="AV44" s="329">
        <f t="shared" si="103"/>
        <v>439140.30954139767</v>
      </c>
      <c r="AW44" s="329">
        <f t="shared" si="103"/>
        <v>439140.30954139767</v>
      </c>
      <c r="AX44" s="329">
        <f t="shared" si="103"/>
        <v>439140.30954139767</v>
      </c>
      <c r="AY44" s="346">
        <f t="shared" si="104"/>
        <v>6</v>
      </c>
      <c r="AZ44" s="356">
        <f t="shared" si="105"/>
        <v>439140.30954139767</v>
      </c>
      <c r="BA44" s="25">
        <f t="shared" si="106"/>
        <v>6</v>
      </c>
      <c r="BB44" s="337">
        <f t="shared" si="110"/>
        <v>0</v>
      </c>
      <c r="BC44" s="329">
        <f t="shared" si="110"/>
        <v>0</v>
      </c>
      <c r="BD44" s="329">
        <f t="shared" si="110"/>
        <v>0</v>
      </c>
      <c r="BE44" s="329">
        <f t="shared" si="110"/>
        <v>0</v>
      </c>
      <c r="BF44" s="329">
        <f t="shared" si="110"/>
        <v>0</v>
      </c>
      <c r="BG44" s="329">
        <f t="shared" si="110"/>
        <v>0</v>
      </c>
      <c r="BH44" s="331">
        <f t="shared" si="20"/>
        <v>6</v>
      </c>
      <c r="BI44" s="356">
        <f t="shared" si="111"/>
        <v>0</v>
      </c>
      <c r="BJ44" s="25">
        <f t="shared" si="108"/>
        <v>6</v>
      </c>
    </row>
    <row r="45" spans="1:62" ht="14.55" customHeight="1">
      <c r="A45" s="197" t="s">
        <v>183</v>
      </c>
      <c r="B45" s="197" t="s">
        <v>215</v>
      </c>
      <c r="C45" s="198" t="s">
        <v>217</v>
      </c>
      <c r="D45" s="198" t="s">
        <v>216</v>
      </c>
      <c r="E45" s="198" t="s">
        <v>185</v>
      </c>
      <c r="F45" s="198" t="s">
        <v>186</v>
      </c>
      <c r="G45" s="198" t="s">
        <v>4512</v>
      </c>
      <c r="H45" s="197" t="s">
        <v>188</v>
      </c>
      <c r="I45" s="198" t="s">
        <v>361</v>
      </c>
      <c r="J45" s="199" t="s">
        <v>210</v>
      </c>
      <c r="K45" s="367" t="s">
        <v>4513</v>
      </c>
      <c r="L45" s="199" t="s">
        <v>192</v>
      </c>
      <c r="M45" s="200" t="s">
        <v>193</v>
      </c>
      <c r="N45" s="200" t="s">
        <v>135</v>
      </c>
      <c r="O45" s="200" t="s">
        <v>202</v>
      </c>
      <c r="P45" s="201" t="s">
        <v>195</v>
      </c>
      <c r="Q45" s="200" t="s">
        <v>4512</v>
      </c>
      <c r="R45" s="202">
        <f t="shared" si="93"/>
        <v>1324800</v>
      </c>
      <c r="S45" s="203">
        <v>0</v>
      </c>
      <c r="T45" s="204">
        <v>0</v>
      </c>
      <c r="U45" s="205">
        <v>0.8</v>
      </c>
      <c r="V45" s="204">
        <f t="shared" si="95"/>
        <v>1059840</v>
      </c>
      <c r="W45" s="265">
        <v>0</v>
      </c>
      <c r="X45" s="202">
        <f t="shared" si="96"/>
        <v>0</v>
      </c>
      <c r="Y45" s="265">
        <v>0</v>
      </c>
      <c r="Z45" s="202">
        <f t="shared" si="97"/>
        <v>0</v>
      </c>
      <c r="AA45" s="267">
        <f t="shared" si="98"/>
        <v>319</v>
      </c>
      <c r="AB45" s="267">
        <f t="shared" si="113"/>
        <v>0</v>
      </c>
      <c r="AC45" s="206">
        <f t="shared" si="99"/>
        <v>0.39874999999999999</v>
      </c>
      <c r="AD45" s="374" t="s">
        <v>228</v>
      </c>
      <c r="AE45" s="268">
        <v>319</v>
      </c>
      <c r="AF45" s="207">
        <f t="shared" si="114"/>
        <v>422611.20000000001</v>
      </c>
      <c r="AG45" s="205">
        <v>0.13990636280054727</v>
      </c>
      <c r="AH45" s="205">
        <v>0.99399999999999999</v>
      </c>
      <c r="AI45" s="204">
        <v>441600</v>
      </c>
      <c r="AJ45" s="204">
        <v>2649.6000000000022</v>
      </c>
      <c r="AK45" s="204">
        <f>AK44*70%</f>
        <v>384247.7708487229</v>
      </c>
      <c r="AL45" s="204">
        <v>3312.0000000000027</v>
      </c>
      <c r="AM45" s="205">
        <v>0.7</v>
      </c>
      <c r="AN45" s="208">
        <v>3</v>
      </c>
      <c r="AO45" s="270">
        <v>45474</v>
      </c>
      <c r="AP45" s="270">
        <f t="shared" si="115"/>
        <v>45515</v>
      </c>
      <c r="AQ45" s="209">
        <f t="shared" si="12"/>
        <v>42</v>
      </c>
      <c r="AR45" s="344">
        <f t="shared" si="13"/>
        <v>1059840</v>
      </c>
      <c r="AS45" s="337">
        <f t="shared" si="103"/>
        <v>441600</v>
      </c>
      <c r="AT45" s="329">
        <f t="shared" si="103"/>
        <v>441600</v>
      </c>
      <c r="AU45" s="329">
        <f t="shared" si="103"/>
        <v>441600</v>
      </c>
      <c r="AV45" s="329"/>
      <c r="AW45" s="329"/>
      <c r="AX45" s="329"/>
      <c r="AY45" s="346">
        <v>3</v>
      </c>
      <c r="AZ45" s="356">
        <f>R45/AY45</f>
        <v>441600</v>
      </c>
      <c r="BA45" s="250"/>
      <c r="BB45" s="337">
        <f t="shared" si="110"/>
        <v>0</v>
      </c>
      <c r="BC45" s="329">
        <f t="shared" si="110"/>
        <v>0</v>
      </c>
      <c r="BD45" s="329">
        <f t="shared" si="110"/>
        <v>0</v>
      </c>
      <c r="BE45" s="329">
        <f t="shared" si="110"/>
        <v>0</v>
      </c>
      <c r="BF45" s="329">
        <f t="shared" si="110"/>
        <v>0</v>
      </c>
      <c r="BG45" s="329">
        <f t="shared" si="110"/>
        <v>0</v>
      </c>
      <c r="BH45" s="331">
        <f t="shared" si="20"/>
        <v>6</v>
      </c>
      <c r="BI45" s="356">
        <f t="shared" si="111"/>
        <v>0</v>
      </c>
      <c r="BJ45" s="250"/>
    </row>
    <row r="46" spans="1:62" ht="14.55" customHeight="1">
      <c r="A46" s="197" t="s">
        <v>183</v>
      </c>
      <c r="B46" s="197" t="s">
        <v>215</v>
      </c>
      <c r="C46" s="198" t="s">
        <v>217</v>
      </c>
      <c r="D46" s="198" t="s">
        <v>216</v>
      </c>
      <c r="E46" s="198" t="s">
        <v>185</v>
      </c>
      <c r="F46" s="198" t="s">
        <v>186</v>
      </c>
      <c r="G46" s="200" t="s">
        <v>4512</v>
      </c>
      <c r="H46" s="197" t="s">
        <v>188</v>
      </c>
      <c r="I46" s="198" t="s">
        <v>4514</v>
      </c>
      <c r="J46" s="199" t="s">
        <v>210</v>
      </c>
      <c r="K46" s="199" t="s">
        <v>4513</v>
      </c>
      <c r="L46" s="199" t="s">
        <v>192</v>
      </c>
      <c r="M46" s="200" t="s">
        <v>193</v>
      </c>
      <c r="N46" s="200" t="s">
        <v>135</v>
      </c>
      <c r="O46" s="200" t="s">
        <v>202</v>
      </c>
      <c r="P46" s="201" t="s">
        <v>195</v>
      </c>
      <c r="Q46" s="200" t="s">
        <v>4512</v>
      </c>
      <c r="R46" s="202">
        <f t="shared" si="93"/>
        <v>1199520</v>
      </c>
      <c r="S46" s="203">
        <v>0</v>
      </c>
      <c r="T46" s="204">
        <v>0</v>
      </c>
      <c r="U46" s="205">
        <v>0.8</v>
      </c>
      <c r="V46" s="204">
        <f t="shared" si="95"/>
        <v>959616</v>
      </c>
      <c r="W46" s="265">
        <v>0</v>
      </c>
      <c r="X46" s="202">
        <f t="shared" si="96"/>
        <v>0</v>
      </c>
      <c r="Y46" s="265">
        <v>0</v>
      </c>
      <c r="Z46" s="202">
        <f t="shared" si="97"/>
        <v>0</v>
      </c>
      <c r="AA46" s="267">
        <f t="shared" si="98"/>
        <v>405</v>
      </c>
      <c r="AB46" s="267">
        <f t="shared" si="113"/>
        <v>0</v>
      </c>
      <c r="AC46" s="206">
        <f t="shared" si="99"/>
        <v>0.50624999999999998</v>
      </c>
      <c r="AD46" s="374" t="s">
        <v>228</v>
      </c>
      <c r="AE46" s="268">
        <v>405</v>
      </c>
      <c r="AF46" s="207">
        <f t="shared" si="114"/>
        <v>485805.6</v>
      </c>
      <c r="AG46" s="205">
        <v>0.16081282496903815</v>
      </c>
      <c r="AH46" s="205">
        <v>0.98599999999999999</v>
      </c>
      <c r="AI46" s="204">
        <v>399840</v>
      </c>
      <c r="AJ46" s="204">
        <v>5597.7600000000048</v>
      </c>
      <c r="AK46" s="204">
        <f>AK45*70%</f>
        <v>268973.43959410599</v>
      </c>
      <c r="AL46" s="204">
        <v>6997.2000000000062</v>
      </c>
      <c r="AM46" s="205">
        <v>0.7</v>
      </c>
      <c r="AN46" s="208">
        <v>3</v>
      </c>
      <c r="AO46" s="270">
        <v>45474</v>
      </c>
      <c r="AP46" s="270">
        <f t="shared" si="115"/>
        <v>45515</v>
      </c>
      <c r="AQ46" s="209">
        <f t="shared" si="12"/>
        <v>42</v>
      </c>
      <c r="AR46" s="344">
        <f t="shared" si="13"/>
        <v>959616</v>
      </c>
      <c r="AS46" s="337">
        <f t="shared" si="103"/>
        <v>399840</v>
      </c>
      <c r="AT46" s="329">
        <f t="shared" si="103"/>
        <v>399840</v>
      </c>
      <c r="AU46" s="329">
        <f t="shared" si="103"/>
        <v>399840</v>
      </c>
      <c r="AV46" s="329"/>
      <c r="AW46" s="329"/>
      <c r="AX46" s="329"/>
      <c r="AY46" s="346">
        <v>3</v>
      </c>
      <c r="AZ46" s="356">
        <f>R46/AY46</f>
        <v>399840</v>
      </c>
      <c r="BA46" s="250"/>
      <c r="BB46" s="337">
        <f t="shared" si="110"/>
        <v>0</v>
      </c>
      <c r="BC46" s="329">
        <f t="shared" si="110"/>
        <v>0</v>
      </c>
      <c r="BD46" s="329">
        <f t="shared" si="110"/>
        <v>0</v>
      </c>
      <c r="BE46" s="329">
        <f t="shared" si="110"/>
        <v>0</v>
      </c>
      <c r="BF46" s="329">
        <f t="shared" si="110"/>
        <v>0</v>
      </c>
      <c r="BG46" s="329">
        <f t="shared" si="110"/>
        <v>0</v>
      </c>
      <c r="BH46" s="331">
        <f t="shared" si="20"/>
        <v>6</v>
      </c>
      <c r="BI46" s="356">
        <f t="shared" si="111"/>
        <v>0</v>
      </c>
      <c r="BJ46" s="250"/>
    </row>
    <row r="47" spans="1:62" ht="14.55" customHeight="1">
      <c r="A47" s="197" t="s">
        <v>183</v>
      </c>
      <c r="B47" s="197" t="s">
        <v>215</v>
      </c>
      <c r="C47" s="198" t="s">
        <v>217</v>
      </c>
      <c r="D47" s="198" t="s">
        <v>216</v>
      </c>
      <c r="E47" s="198" t="s">
        <v>185</v>
      </c>
      <c r="F47" s="198" t="s">
        <v>211</v>
      </c>
      <c r="G47" s="198" t="s">
        <v>212</v>
      </c>
      <c r="H47" s="197" t="s">
        <v>188</v>
      </c>
      <c r="I47" s="198" t="s">
        <v>189</v>
      </c>
      <c r="J47" s="199" t="s">
        <v>190</v>
      </c>
      <c r="K47" s="199" t="s">
        <v>191</v>
      </c>
      <c r="L47" s="199" t="s">
        <v>213</v>
      </c>
      <c r="M47" s="200" t="s">
        <v>193</v>
      </c>
      <c r="N47" s="200" t="s">
        <v>135</v>
      </c>
      <c r="O47" s="200" t="s">
        <v>202</v>
      </c>
      <c r="P47" s="201" t="s">
        <v>195</v>
      </c>
      <c r="Q47" s="200" t="s">
        <v>214</v>
      </c>
      <c r="R47" s="202">
        <f t="shared" si="93"/>
        <v>5911828.608</v>
      </c>
      <c r="S47" s="203">
        <v>1E-3</v>
      </c>
      <c r="T47" s="204">
        <f t="shared" si="94"/>
        <v>5911.8286079999998</v>
      </c>
      <c r="U47" s="205">
        <v>0.75</v>
      </c>
      <c r="V47" s="204">
        <f t="shared" si="95"/>
        <v>4433871.4560000002</v>
      </c>
      <c r="W47" s="265">
        <v>0.4</v>
      </c>
      <c r="X47" s="202">
        <f t="shared" si="96"/>
        <v>2364.7314431999998</v>
      </c>
      <c r="Y47" s="266">
        <v>5.0000000000000001E-4</v>
      </c>
      <c r="Z47" s="202">
        <f t="shared" si="97"/>
        <v>2.9559143039999998</v>
      </c>
      <c r="AA47" s="267">
        <f t="shared" si="98"/>
        <v>155</v>
      </c>
      <c r="AB47" s="267">
        <f>AF47/T47</f>
        <v>155</v>
      </c>
      <c r="AC47" s="206">
        <f t="shared" si="99"/>
        <v>0.20666666666666664</v>
      </c>
      <c r="AD47" s="267">
        <f t="shared" si="100"/>
        <v>310000</v>
      </c>
      <c r="AE47" s="268">
        <v>155</v>
      </c>
      <c r="AF47" s="207">
        <f>IF(OR(P47="CPM",P47="CPM (RnF)",P47="CPM (Reservation)"),R47*AE47/1000,IF(OR(P47="CPC",P47="CPE"),AE47*T47,IF(OR(P47="CPV",P47="CPCV"),AE47*V47,IF(OR(P47="Fixed",P47="CPD"),AE47,IF(P47="CPL",AE47*Z47,"Error")))))</f>
        <v>916333.43423999997</v>
      </c>
      <c r="AG47" s="205">
        <f>AF47/SUM($AF$38:$AF$47)</f>
        <v>0.19710279598263997</v>
      </c>
      <c r="AH47" s="205">
        <v>1</v>
      </c>
      <c r="AI47" s="204">
        <f t="shared" si="109"/>
        <v>985304.76800000004</v>
      </c>
      <c r="AJ47" s="204">
        <f t="shared" si="101"/>
        <v>0</v>
      </c>
      <c r="AK47" s="204">
        <v>1231630.96</v>
      </c>
      <c r="AL47" s="204">
        <f t="shared" si="102"/>
        <v>0</v>
      </c>
      <c r="AM47" s="205">
        <v>0.8</v>
      </c>
      <c r="AN47" s="208">
        <v>6</v>
      </c>
      <c r="AO47" s="270">
        <v>45474</v>
      </c>
      <c r="AP47" s="270">
        <v>45494</v>
      </c>
      <c r="AQ47" s="209">
        <v>14</v>
      </c>
      <c r="AR47" s="344">
        <f t="shared" si="13"/>
        <v>4433871.4560000002</v>
      </c>
      <c r="AS47" s="337">
        <f>$AZ47</f>
        <v>2955914.304</v>
      </c>
      <c r="AT47" s="329">
        <f>$AZ47</f>
        <v>2955914.304</v>
      </c>
      <c r="AU47" s="329"/>
      <c r="AV47" s="330"/>
      <c r="AW47" s="330"/>
      <c r="AX47" s="328"/>
      <c r="AY47" s="346">
        <f t="shared" si="104"/>
        <v>2</v>
      </c>
      <c r="AZ47" s="356">
        <f t="shared" si="105"/>
        <v>2955914.304</v>
      </c>
      <c r="BA47" s="25">
        <f t="shared" si="106"/>
        <v>2</v>
      </c>
      <c r="BB47" s="337">
        <f t="shared" si="110"/>
        <v>1182.3657215999999</v>
      </c>
      <c r="BC47" s="329">
        <f t="shared" si="110"/>
        <v>1182.3657215999999</v>
      </c>
      <c r="BD47" s="329">
        <f t="shared" si="110"/>
        <v>1182.3657215999999</v>
      </c>
      <c r="BE47" s="329">
        <f t="shared" si="110"/>
        <v>1182.3657215999999</v>
      </c>
      <c r="BF47" s="329">
        <f t="shared" si="110"/>
        <v>1182.3657215999999</v>
      </c>
      <c r="BG47" s="329">
        <f t="shared" si="110"/>
        <v>1182.3657215999999</v>
      </c>
      <c r="BH47" s="331">
        <f t="shared" si="20"/>
        <v>2</v>
      </c>
      <c r="BI47" s="356">
        <f t="shared" si="111"/>
        <v>1182.3657215999999</v>
      </c>
      <c r="BJ47" s="25">
        <f t="shared" ref="BJ47" si="116">COUNTA(BB47:BG47)</f>
        <v>6</v>
      </c>
    </row>
    <row r="48" spans="1:62" ht="14.55" customHeight="1">
      <c r="A48" s="26" t="s">
        <v>119</v>
      </c>
      <c r="B48" s="26"/>
      <c r="C48" s="26"/>
      <c r="D48" s="26"/>
      <c r="E48" s="26"/>
      <c r="F48" s="26"/>
      <c r="G48" s="26"/>
      <c r="H48" s="26"/>
      <c r="I48" s="26"/>
      <c r="J48" s="26"/>
      <c r="K48" s="27"/>
      <c r="L48" s="27"/>
      <c r="M48" s="27"/>
      <c r="N48" s="27"/>
      <c r="O48" s="27"/>
      <c r="P48" s="27"/>
      <c r="Q48" s="28"/>
      <c r="R48" s="29"/>
      <c r="S48" s="30"/>
      <c r="T48" s="31"/>
      <c r="U48" s="31"/>
      <c r="V48" s="31"/>
      <c r="W48" s="32"/>
      <c r="X48" s="32"/>
      <c r="Y48" s="32"/>
      <c r="Z48" s="32"/>
      <c r="AA48" s="32"/>
      <c r="AB48" s="32"/>
      <c r="AC48" s="33"/>
      <c r="AD48" s="33"/>
      <c r="AE48" s="33"/>
      <c r="AF48" s="186"/>
      <c r="AG48" s="34"/>
      <c r="AH48" s="35"/>
      <c r="AI48" s="31"/>
      <c r="AJ48" s="31"/>
      <c r="AK48" s="31"/>
      <c r="AL48" s="31"/>
      <c r="AM48" s="192"/>
      <c r="AN48" s="36"/>
      <c r="AO48" s="36"/>
      <c r="AP48" s="36"/>
      <c r="AQ48" s="36"/>
      <c r="AR48" s="343"/>
      <c r="AS48" s="336"/>
      <c r="AT48" s="325"/>
      <c r="AU48" s="326"/>
      <c r="AV48" s="326"/>
      <c r="AW48" s="327"/>
      <c r="AX48" s="326"/>
      <c r="AY48" s="327"/>
      <c r="AZ48" s="357"/>
      <c r="BA48" s="25"/>
      <c r="BB48" s="336"/>
      <c r="BC48" s="325"/>
      <c r="BD48" s="326"/>
      <c r="BE48" s="326"/>
      <c r="BF48" s="327"/>
      <c r="BG48" s="326"/>
      <c r="BH48" s="327"/>
      <c r="BI48" s="357"/>
      <c r="BJ48" s="25"/>
    </row>
    <row r="49" spans="1:62" ht="14.55" customHeight="1">
      <c r="A49" s="197" t="s">
        <v>183</v>
      </c>
      <c r="B49" s="216" t="s">
        <v>119</v>
      </c>
      <c r="C49" s="198" t="s">
        <v>217</v>
      </c>
      <c r="D49" s="198" t="s">
        <v>219</v>
      </c>
      <c r="E49" s="198" t="s">
        <v>198</v>
      </c>
      <c r="F49" s="198" t="s">
        <v>186</v>
      </c>
      <c r="G49" s="198" t="s">
        <v>199</v>
      </c>
      <c r="H49" s="197" t="s">
        <v>188</v>
      </c>
      <c r="I49" s="198" t="s">
        <v>200</v>
      </c>
      <c r="J49" s="199" t="s">
        <v>201</v>
      </c>
      <c r="K49" s="199" t="s">
        <v>4524</v>
      </c>
      <c r="L49" s="199" t="s">
        <v>192</v>
      </c>
      <c r="M49" s="200" t="s">
        <v>185</v>
      </c>
      <c r="N49" s="200" t="s">
        <v>134</v>
      </c>
      <c r="O49" s="200" t="s">
        <v>202</v>
      </c>
      <c r="P49" s="201" t="s">
        <v>203</v>
      </c>
      <c r="Q49" s="200" t="s">
        <v>204</v>
      </c>
      <c r="R49" s="202">
        <f t="shared" ref="R49:R58" si="117">AN49*AI49</f>
        <v>1543800</v>
      </c>
      <c r="S49" s="203">
        <v>2E-3</v>
      </c>
      <c r="T49" s="204">
        <f t="shared" ref="T49:T58" si="118">R49*S49</f>
        <v>3087.6</v>
      </c>
      <c r="U49" s="205">
        <v>0.25</v>
      </c>
      <c r="V49" s="204">
        <f t="shared" ref="V49:V58" si="119">R49*U49</f>
        <v>385950</v>
      </c>
      <c r="W49" s="265">
        <v>0.4</v>
      </c>
      <c r="X49" s="202">
        <f t="shared" ref="X49:X58" si="120">T49*W49</f>
        <v>1235.04</v>
      </c>
      <c r="Y49" s="266">
        <v>5.0000000000000001E-3</v>
      </c>
      <c r="Z49" s="202">
        <f t="shared" ref="Z49:Z58" si="121">T49*Y49</f>
        <v>15.438000000000001</v>
      </c>
      <c r="AA49" s="267">
        <f t="shared" ref="AA49:AA58" si="122">AF49/(R49/1000)</f>
        <v>70</v>
      </c>
      <c r="AB49" s="267">
        <f>AF49/T49</f>
        <v>35</v>
      </c>
      <c r="AC49" s="206">
        <f t="shared" ref="AC49:AC58" si="123">IFERROR(AF49/V49,"-")</f>
        <v>0.28000000000000003</v>
      </c>
      <c r="AD49" s="267">
        <f t="shared" ref="AD49:AD58" si="124">AF49/Z49</f>
        <v>7000</v>
      </c>
      <c r="AE49" s="268">
        <v>70</v>
      </c>
      <c r="AF49" s="207">
        <f>R49*AE49/1000</f>
        <v>108066</v>
      </c>
      <c r="AG49" s="205">
        <f>AF49/SUM($AF$49:$AF$58)</f>
        <v>1.3193278335677064E-2</v>
      </c>
      <c r="AH49" s="205">
        <v>1</v>
      </c>
      <c r="AI49" s="204">
        <f>'Lookalike SS'!AV3</f>
        <v>257300</v>
      </c>
      <c r="AJ49" s="204">
        <f t="shared" ref="AJ49:AJ58" si="125">(1-AH49)*AI49</f>
        <v>0</v>
      </c>
      <c r="AK49" s="204">
        <f>'Lookalike SS'!AV3</f>
        <v>257300</v>
      </c>
      <c r="AL49" s="204">
        <f t="shared" ref="AL49:AL58" si="126">(1-AH49)*AK49</f>
        <v>0</v>
      </c>
      <c r="AM49" s="205">
        <v>0.8</v>
      </c>
      <c r="AN49" s="208">
        <v>6</v>
      </c>
      <c r="AO49" s="270">
        <v>45474</v>
      </c>
      <c r="AP49" s="270">
        <v>45515</v>
      </c>
      <c r="AQ49" s="209">
        <f t="shared" si="12"/>
        <v>42</v>
      </c>
      <c r="AR49" s="344">
        <f t="shared" si="13"/>
        <v>385950</v>
      </c>
      <c r="AS49" s="337">
        <f t="shared" ref="AS49:AX57" si="127">$AZ49</f>
        <v>257300</v>
      </c>
      <c r="AT49" s="329">
        <f t="shared" si="127"/>
        <v>257300</v>
      </c>
      <c r="AU49" s="329">
        <f t="shared" si="127"/>
        <v>257300</v>
      </c>
      <c r="AV49" s="329">
        <f t="shared" si="127"/>
        <v>257300</v>
      </c>
      <c r="AW49" s="329">
        <f t="shared" si="127"/>
        <v>257300</v>
      </c>
      <c r="AX49" s="329">
        <f t="shared" si="127"/>
        <v>257300</v>
      </c>
      <c r="AY49" s="346">
        <f t="shared" ref="AY49:AY58" si="128">AQ49/7</f>
        <v>6</v>
      </c>
      <c r="AZ49" s="356">
        <f t="shared" ref="AZ49:AZ58" si="129">R49/AY49</f>
        <v>257300</v>
      </c>
      <c r="BA49" s="25">
        <f t="shared" ref="BA49:BA58" si="130">COUNTA(AS49:AX49)</f>
        <v>6</v>
      </c>
      <c r="BB49" s="337">
        <f t="shared" ref="BB49:BG49" si="131">$BI49</f>
        <v>205.84</v>
      </c>
      <c r="BC49" s="329">
        <f t="shared" si="131"/>
        <v>205.84</v>
      </c>
      <c r="BD49" s="329">
        <f t="shared" si="131"/>
        <v>205.84</v>
      </c>
      <c r="BE49" s="329">
        <f t="shared" si="131"/>
        <v>205.84</v>
      </c>
      <c r="BF49" s="329">
        <f t="shared" si="131"/>
        <v>205.84</v>
      </c>
      <c r="BG49" s="329">
        <f t="shared" si="131"/>
        <v>205.84</v>
      </c>
      <c r="BH49" s="331">
        <f t="shared" si="20"/>
        <v>6</v>
      </c>
      <c r="BI49" s="356">
        <f t="shared" si="111"/>
        <v>205.84</v>
      </c>
      <c r="BJ49" s="25">
        <f t="shared" ref="BJ49:BJ55" si="132">COUNTA(BB49:BG49)</f>
        <v>6</v>
      </c>
    </row>
    <row r="50" spans="1:62" ht="14.55" customHeight="1">
      <c r="A50" s="197" t="s">
        <v>183</v>
      </c>
      <c r="B50" s="216" t="s">
        <v>119</v>
      </c>
      <c r="C50" s="198" t="s">
        <v>217</v>
      </c>
      <c r="D50" s="198" t="s">
        <v>219</v>
      </c>
      <c r="E50" s="198" t="s">
        <v>198</v>
      </c>
      <c r="F50" s="198" t="s">
        <v>186</v>
      </c>
      <c r="G50" s="198" t="s">
        <v>197</v>
      </c>
      <c r="H50" s="197" t="s">
        <v>188</v>
      </c>
      <c r="I50" s="198" t="s">
        <v>200</v>
      </c>
      <c r="J50" s="199" t="s">
        <v>201</v>
      </c>
      <c r="K50" s="199" t="s">
        <v>205</v>
      </c>
      <c r="L50" s="199" t="s">
        <v>192</v>
      </c>
      <c r="M50" s="200" t="s">
        <v>185</v>
      </c>
      <c r="N50" s="200" t="s">
        <v>134</v>
      </c>
      <c r="O50" s="200" t="s">
        <v>202</v>
      </c>
      <c r="P50" s="201" t="s">
        <v>203</v>
      </c>
      <c r="Q50" s="200" t="s">
        <v>206</v>
      </c>
      <c r="R50" s="202">
        <f t="shared" si="117"/>
        <v>12160000</v>
      </c>
      <c r="S50" s="203">
        <v>2E-3</v>
      </c>
      <c r="T50" s="204">
        <f t="shared" si="118"/>
        <v>24320</v>
      </c>
      <c r="U50" s="205">
        <v>0.25</v>
      </c>
      <c r="V50" s="204">
        <f t="shared" si="119"/>
        <v>3040000</v>
      </c>
      <c r="W50" s="265">
        <v>0.4</v>
      </c>
      <c r="X50" s="202">
        <f t="shared" si="120"/>
        <v>9728</v>
      </c>
      <c r="Y50" s="266">
        <v>5.0000000000000001E-3</v>
      </c>
      <c r="Z50" s="202">
        <f t="shared" si="121"/>
        <v>121.60000000000001</v>
      </c>
      <c r="AA50" s="267">
        <f t="shared" si="122"/>
        <v>85</v>
      </c>
      <c r="AB50" s="267">
        <f>AF50/T50</f>
        <v>42.5</v>
      </c>
      <c r="AC50" s="206">
        <f t="shared" si="123"/>
        <v>0.34</v>
      </c>
      <c r="AD50" s="267">
        <f t="shared" si="124"/>
        <v>8500</v>
      </c>
      <c r="AE50" s="268">
        <v>85</v>
      </c>
      <c r="AF50" s="207">
        <f>R50*AE50/1000</f>
        <v>1033600</v>
      </c>
      <c r="AG50" s="205">
        <f>AF50/SUM($AF$49:$AF$58)</f>
        <v>0.126187445521772</v>
      </c>
      <c r="AH50" s="205">
        <v>0.93600000000000005</v>
      </c>
      <c r="AI50" s="204">
        <f t="shared" ref="AI50:AI58" si="133">AK50*AM50</f>
        <v>1520000</v>
      </c>
      <c r="AJ50" s="204">
        <f t="shared" si="125"/>
        <v>97279.999999999913</v>
      </c>
      <c r="AK50" s="204">
        <f>'FB Sizing'!C7</f>
        <v>1900000</v>
      </c>
      <c r="AL50" s="204">
        <f t="shared" si="126"/>
        <v>121599.9999999999</v>
      </c>
      <c r="AM50" s="205">
        <v>0.8</v>
      </c>
      <c r="AN50" s="208">
        <v>8</v>
      </c>
      <c r="AO50" s="270">
        <v>45474</v>
      </c>
      <c r="AP50" s="270">
        <v>45515</v>
      </c>
      <c r="AQ50" s="209">
        <f t="shared" si="12"/>
        <v>42</v>
      </c>
      <c r="AR50" s="344">
        <f t="shared" si="13"/>
        <v>3040000</v>
      </c>
      <c r="AS50" s="337">
        <f t="shared" si="127"/>
        <v>2026666.6666666667</v>
      </c>
      <c r="AT50" s="329">
        <f t="shared" si="127"/>
        <v>2026666.6666666667</v>
      </c>
      <c r="AU50" s="329">
        <f t="shared" si="127"/>
        <v>2026666.6666666667</v>
      </c>
      <c r="AV50" s="329">
        <f t="shared" si="127"/>
        <v>2026666.6666666667</v>
      </c>
      <c r="AW50" s="329">
        <f t="shared" si="127"/>
        <v>2026666.6666666667</v>
      </c>
      <c r="AX50" s="329">
        <f t="shared" si="127"/>
        <v>2026666.6666666667</v>
      </c>
      <c r="AY50" s="346">
        <f t="shared" si="128"/>
        <v>6</v>
      </c>
      <c r="AZ50" s="356">
        <f t="shared" si="129"/>
        <v>2026666.6666666667</v>
      </c>
      <c r="BA50" s="246">
        <f t="shared" si="130"/>
        <v>6</v>
      </c>
      <c r="BB50" s="337">
        <f t="shared" ref="BB50:BG58" si="134">$BI50</f>
        <v>1621.3333333333333</v>
      </c>
      <c r="BC50" s="329">
        <f t="shared" si="134"/>
        <v>1621.3333333333333</v>
      </c>
      <c r="BD50" s="329">
        <f t="shared" si="134"/>
        <v>1621.3333333333333</v>
      </c>
      <c r="BE50" s="329">
        <f t="shared" si="134"/>
        <v>1621.3333333333333</v>
      </c>
      <c r="BF50" s="329">
        <f t="shared" si="134"/>
        <v>1621.3333333333333</v>
      </c>
      <c r="BG50" s="329">
        <f t="shared" si="134"/>
        <v>1621.3333333333333</v>
      </c>
      <c r="BH50" s="331">
        <f t="shared" si="20"/>
        <v>6</v>
      </c>
      <c r="BI50" s="356">
        <f t="shared" si="111"/>
        <v>1621.3333333333333</v>
      </c>
      <c r="BJ50" s="246">
        <f t="shared" si="132"/>
        <v>6</v>
      </c>
    </row>
    <row r="51" spans="1:62" ht="14.55" customHeight="1">
      <c r="A51" s="197" t="s">
        <v>183</v>
      </c>
      <c r="B51" s="216" t="s">
        <v>119</v>
      </c>
      <c r="C51" s="198" t="s">
        <v>217</v>
      </c>
      <c r="D51" s="198" t="s">
        <v>219</v>
      </c>
      <c r="E51" s="198" t="s">
        <v>198</v>
      </c>
      <c r="F51" s="198" t="s">
        <v>186</v>
      </c>
      <c r="G51" s="198" t="s">
        <v>207</v>
      </c>
      <c r="H51" s="197" t="s">
        <v>188</v>
      </c>
      <c r="I51" s="198" t="s">
        <v>200</v>
      </c>
      <c r="J51" s="199" t="s">
        <v>201</v>
      </c>
      <c r="K51" s="199" t="s">
        <v>205</v>
      </c>
      <c r="L51" s="199" t="s">
        <v>192</v>
      </c>
      <c r="M51" s="200" t="s">
        <v>185</v>
      </c>
      <c r="N51" s="200" t="s">
        <v>134</v>
      </c>
      <c r="O51" s="200" t="s">
        <v>202</v>
      </c>
      <c r="P51" s="201" t="s">
        <v>203</v>
      </c>
      <c r="Q51" s="200" t="s">
        <v>208</v>
      </c>
      <c r="R51" s="202">
        <f t="shared" si="117"/>
        <v>2834529.6</v>
      </c>
      <c r="S51" s="203">
        <v>2E-3</v>
      </c>
      <c r="T51" s="204">
        <f t="shared" si="118"/>
        <v>5669.0592000000006</v>
      </c>
      <c r="U51" s="205">
        <v>0.25</v>
      </c>
      <c r="V51" s="204">
        <f t="shared" si="119"/>
        <v>708632.4</v>
      </c>
      <c r="W51" s="265">
        <v>0.4</v>
      </c>
      <c r="X51" s="202">
        <f t="shared" si="120"/>
        <v>2267.6236800000001</v>
      </c>
      <c r="Y51" s="266">
        <v>5.0000000000000001E-3</v>
      </c>
      <c r="Z51" s="202">
        <f t="shared" si="121"/>
        <v>28.345296000000005</v>
      </c>
      <c r="AA51" s="267">
        <f t="shared" si="122"/>
        <v>84.999999999999986</v>
      </c>
      <c r="AB51" s="267">
        <f>AF51/T51</f>
        <v>42.499999999999993</v>
      </c>
      <c r="AC51" s="206">
        <f t="shared" si="123"/>
        <v>0.33999999999999997</v>
      </c>
      <c r="AD51" s="267">
        <f t="shared" si="124"/>
        <v>8499.9999999999982</v>
      </c>
      <c r="AE51" s="268">
        <v>85</v>
      </c>
      <c r="AF51" s="207">
        <f>R51*AE51/1000</f>
        <v>240935.016</v>
      </c>
      <c r="AG51" s="205">
        <f>AF51/SUM($AF$49:$AF$58)</f>
        <v>2.9414642226961364E-2</v>
      </c>
      <c r="AH51" s="205">
        <v>1</v>
      </c>
      <c r="AI51" s="204">
        <f t="shared" si="133"/>
        <v>472421.60000000003</v>
      </c>
      <c r="AJ51" s="204">
        <f t="shared" si="125"/>
        <v>0</v>
      </c>
      <c r="AK51" s="204">
        <f>'FB Sizing'!D7</f>
        <v>590527</v>
      </c>
      <c r="AL51" s="204">
        <f t="shared" si="126"/>
        <v>0</v>
      </c>
      <c r="AM51" s="205">
        <v>0.8</v>
      </c>
      <c r="AN51" s="208">
        <v>6</v>
      </c>
      <c r="AO51" s="270">
        <v>45474</v>
      </c>
      <c r="AP51" s="270">
        <v>45515</v>
      </c>
      <c r="AQ51" s="209">
        <f t="shared" si="12"/>
        <v>42</v>
      </c>
      <c r="AR51" s="344">
        <f t="shared" si="13"/>
        <v>708632.4</v>
      </c>
      <c r="AS51" s="337">
        <f t="shared" si="127"/>
        <v>472421.60000000003</v>
      </c>
      <c r="AT51" s="329">
        <f t="shared" si="127"/>
        <v>472421.60000000003</v>
      </c>
      <c r="AU51" s="329">
        <f t="shared" si="127"/>
        <v>472421.60000000003</v>
      </c>
      <c r="AV51" s="329">
        <f t="shared" si="127"/>
        <v>472421.60000000003</v>
      </c>
      <c r="AW51" s="329">
        <f t="shared" si="127"/>
        <v>472421.60000000003</v>
      </c>
      <c r="AX51" s="329">
        <f t="shared" si="127"/>
        <v>472421.60000000003</v>
      </c>
      <c r="AY51" s="346">
        <f t="shared" si="128"/>
        <v>6</v>
      </c>
      <c r="AZ51" s="356">
        <f t="shared" si="129"/>
        <v>472421.60000000003</v>
      </c>
      <c r="BA51" s="246">
        <f t="shared" si="130"/>
        <v>6</v>
      </c>
      <c r="BB51" s="337">
        <f t="shared" si="134"/>
        <v>377.93728000000004</v>
      </c>
      <c r="BC51" s="329">
        <f t="shared" si="134"/>
        <v>377.93728000000004</v>
      </c>
      <c r="BD51" s="329">
        <f t="shared" si="134"/>
        <v>377.93728000000004</v>
      </c>
      <c r="BE51" s="329">
        <f t="shared" si="134"/>
        <v>377.93728000000004</v>
      </c>
      <c r="BF51" s="329">
        <f t="shared" si="134"/>
        <v>377.93728000000004</v>
      </c>
      <c r="BG51" s="329">
        <f t="shared" si="134"/>
        <v>377.93728000000004</v>
      </c>
      <c r="BH51" s="331">
        <f t="shared" si="20"/>
        <v>6</v>
      </c>
      <c r="BI51" s="356">
        <f t="shared" si="111"/>
        <v>377.93728000000004</v>
      </c>
      <c r="BJ51" s="246">
        <f t="shared" si="132"/>
        <v>6</v>
      </c>
    </row>
    <row r="52" spans="1:62" ht="14.55" customHeight="1">
      <c r="A52" s="197" t="s">
        <v>183</v>
      </c>
      <c r="B52" s="216" t="s">
        <v>119</v>
      </c>
      <c r="C52" s="198" t="s">
        <v>217</v>
      </c>
      <c r="D52" s="198" t="s">
        <v>219</v>
      </c>
      <c r="E52" s="198" t="s">
        <v>185</v>
      </c>
      <c r="F52" s="198" t="s">
        <v>186</v>
      </c>
      <c r="G52" s="198" t="s">
        <v>197</v>
      </c>
      <c r="H52" s="197" t="s">
        <v>188</v>
      </c>
      <c r="I52" s="198" t="s">
        <v>189</v>
      </c>
      <c r="J52" s="199" t="s">
        <v>209</v>
      </c>
      <c r="K52" s="199" t="s">
        <v>191</v>
      </c>
      <c r="L52" s="199" t="s">
        <v>192</v>
      </c>
      <c r="M52" s="200" t="s">
        <v>193</v>
      </c>
      <c r="N52" s="200" t="s">
        <v>135</v>
      </c>
      <c r="O52" s="200" t="s">
        <v>202</v>
      </c>
      <c r="P52" s="201" t="s">
        <v>195</v>
      </c>
      <c r="Q52" s="200" t="s">
        <v>4549</v>
      </c>
      <c r="R52" s="202">
        <f t="shared" si="117"/>
        <v>17172459.0023317</v>
      </c>
      <c r="S52" s="203">
        <v>1E-3</v>
      </c>
      <c r="T52" s="204">
        <f t="shared" si="118"/>
        <v>17172.4590023317</v>
      </c>
      <c r="U52" s="205">
        <v>0.75</v>
      </c>
      <c r="V52" s="204">
        <f t="shared" si="119"/>
        <v>12879344.251748774</v>
      </c>
      <c r="W52" s="265">
        <v>0.4</v>
      </c>
      <c r="X52" s="202">
        <f t="shared" si="120"/>
        <v>6868.98360093268</v>
      </c>
      <c r="Y52" s="266">
        <v>5.0000000000000001E-4</v>
      </c>
      <c r="Z52" s="202">
        <f t="shared" si="121"/>
        <v>8.5862295011658496</v>
      </c>
      <c r="AA52" s="267">
        <f t="shared" si="122"/>
        <v>140</v>
      </c>
      <c r="AB52" s="267">
        <f>AF52/T52</f>
        <v>140</v>
      </c>
      <c r="AC52" s="206">
        <f t="shared" si="123"/>
        <v>0.18666666666666668</v>
      </c>
      <c r="AD52" s="267">
        <f t="shared" si="124"/>
        <v>280000</v>
      </c>
      <c r="AE52" s="268">
        <v>140</v>
      </c>
      <c r="AF52" s="207">
        <f>IF(OR(P52="CPM",P52="CPM (RnF)",P52="CPM (Reservation)"),R52*AE52/1000,IF(OR(P52="CPC",P52="CPE"),AE52*T52,IF(OR(P52="CPV",P52="CPCV"),AE52*V52,IF(OR(P52="Fixed",P52="CPD"),AE52,IF(P52="CPL",AE52*Z52,"Error")))))</f>
        <v>2404144.2603264381</v>
      </c>
      <c r="AG52" s="205">
        <f>AF52/SUM($AF$60:$AF$69)</f>
        <v>0.37763125908835898</v>
      </c>
      <c r="AH52" s="205">
        <v>0</v>
      </c>
      <c r="AI52" s="204">
        <f t="shared" si="133"/>
        <v>2146557.3752914625</v>
      </c>
      <c r="AJ52" s="204">
        <f t="shared" si="125"/>
        <v>2146557.3752914625</v>
      </c>
      <c r="AK52" s="204">
        <f>'YT Size'!B7</f>
        <v>2683196.7191143283</v>
      </c>
      <c r="AL52" s="204">
        <f t="shared" si="126"/>
        <v>2683196.7191143283</v>
      </c>
      <c r="AM52" s="269">
        <v>0.8</v>
      </c>
      <c r="AN52" s="208">
        <v>8</v>
      </c>
      <c r="AO52" s="270">
        <v>45474</v>
      </c>
      <c r="AP52" s="270">
        <v>45515</v>
      </c>
      <c r="AQ52" s="209">
        <f t="shared" si="12"/>
        <v>42</v>
      </c>
      <c r="AR52" s="344">
        <f t="shared" si="13"/>
        <v>12879344.251748774</v>
      </c>
      <c r="AS52" s="337">
        <f t="shared" si="127"/>
        <v>2862076.5003886167</v>
      </c>
      <c r="AT52" s="329">
        <f t="shared" si="127"/>
        <v>2862076.5003886167</v>
      </c>
      <c r="AU52" s="329">
        <f t="shared" si="127"/>
        <v>2862076.5003886167</v>
      </c>
      <c r="AV52" s="329">
        <f t="shared" si="127"/>
        <v>2862076.5003886167</v>
      </c>
      <c r="AW52" s="329">
        <f t="shared" si="127"/>
        <v>2862076.5003886167</v>
      </c>
      <c r="AX52" s="329">
        <f t="shared" si="127"/>
        <v>2862076.5003886167</v>
      </c>
      <c r="AY52" s="346">
        <f t="shared" si="128"/>
        <v>6</v>
      </c>
      <c r="AZ52" s="356">
        <f t="shared" si="129"/>
        <v>2862076.5003886167</v>
      </c>
      <c r="BA52" s="249">
        <f t="shared" si="130"/>
        <v>6</v>
      </c>
      <c r="BB52" s="337">
        <f t="shared" si="134"/>
        <v>1144.8306001554467</v>
      </c>
      <c r="BC52" s="329">
        <f t="shared" si="134"/>
        <v>1144.8306001554467</v>
      </c>
      <c r="BD52" s="329">
        <f t="shared" si="134"/>
        <v>1144.8306001554467</v>
      </c>
      <c r="BE52" s="329">
        <f t="shared" si="134"/>
        <v>1144.8306001554467</v>
      </c>
      <c r="BF52" s="329">
        <f t="shared" si="134"/>
        <v>1144.8306001554467</v>
      </c>
      <c r="BG52" s="329">
        <f t="shared" si="134"/>
        <v>1144.8306001554467</v>
      </c>
      <c r="BH52" s="331">
        <f t="shared" si="20"/>
        <v>6</v>
      </c>
      <c r="BI52" s="356">
        <f t="shared" si="111"/>
        <v>1144.8306001554467</v>
      </c>
      <c r="BJ52" s="249">
        <f t="shared" si="132"/>
        <v>6</v>
      </c>
    </row>
    <row r="53" spans="1:62" ht="14.55" customHeight="1">
      <c r="A53" s="197" t="s">
        <v>183</v>
      </c>
      <c r="B53" s="216" t="s">
        <v>119</v>
      </c>
      <c r="C53" s="198" t="s">
        <v>217</v>
      </c>
      <c r="D53" s="198" t="s">
        <v>219</v>
      </c>
      <c r="E53" s="198" t="s">
        <v>185</v>
      </c>
      <c r="F53" s="198" t="s">
        <v>186</v>
      </c>
      <c r="G53" s="198" t="s">
        <v>4509</v>
      </c>
      <c r="H53" s="197" t="s">
        <v>188</v>
      </c>
      <c r="I53" s="198" t="s">
        <v>189</v>
      </c>
      <c r="J53" s="199" t="s">
        <v>209</v>
      </c>
      <c r="K53" s="199" t="s">
        <v>191</v>
      </c>
      <c r="L53" s="199" t="s">
        <v>192</v>
      </c>
      <c r="M53" s="200" t="s">
        <v>193</v>
      </c>
      <c r="N53" s="200" t="s">
        <v>135</v>
      </c>
      <c r="O53" s="200" t="s">
        <v>202</v>
      </c>
      <c r="P53" s="201" t="s">
        <v>195</v>
      </c>
      <c r="Q53" s="200" t="s">
        <v>4549</v>
      </c>
      <c r="R53" s="202">
        <f t="shared" si="117"/>
        <v>3863803.275524633</v>
      </c>
      <c r="S53" s="203">
        <v>1E-3</v>
      </c>
      <c r="T53" s="204">
        <f t="shared" si="118"/>
        <v>3863.8032755246331</v>
      </c>
      <c r="U53" s="205">
        <v>0.75</v>
      </c>
      <c r="V53" s="204">
        <f t="shared" si="119"/>
        <v>2897852.4566434748</v>
      </c>
      <c r="W53" s="265">
        <v>0.4</v>
      </c>
      <c r="X53" s="202">
        <f t="shared" si="120"/>
        <v>1545.5213102098533</v>
      </c>
      <c r="Y53" s="266">
        <v>5.0000000000000001E-4</v>
      </c>
      <c r="Z53" s="202">
        <f t="shared" si="121"/>
        <v>1.9319016377623166</v>
      </c>
      <c r="AA53" s="267">
        <f t="shared" si="122"/>
        <v>230</v>
      </c>
      <c r="AB53" s="267">
        <f t="shared" ref="AB53" si="135">AF53/T53</f>
        <v>230</v>
      </c>
      <c r="AC53" s="206">
        <f t="shared" si="123"/>
        <v>0.30666666666666664</v>
      </c>
      <c r="AD53" s="267">
        <f t="shared" si="124"/>
        <v>460000</v>
      </c>
      <c r="AE53" s="268">
        <v>230</v>
      </c>
      <c r="AF53" s="207">
        <f>IF(OR(P53="CPM",P53="CPM (RnF)",P53="CPM (Reservation)"),R53*AE53/1000,IF(OR(P53="CPC",P53="CPE"),AE53*T53,IF(OR(P53="CPV",P53="CPCV"),AE53*V53,IF(OR(P53="Fixed",P53="CPD"),AE53,IF(P53="CPL",AE53*Z53,"Error")))))</f>
        <v>888674.7533706656</v>
      </c>
      <c r="AG53" s="205">
        <f>AF53/SUM($AF$16:$AF$25)</f>
        <v>0.10061679608452803</v>
      </c>
      <c r="AH53" s="205">
        <v>1</v>
      </c>
      <c r="AI53" s="204">
        <f t="shared" si="133"/>
        <v>643967.21258743887</v>
      </c>
      <c r="AJ53" s="204">
        <f t="shared" si="125"/>
        <v>0</v>
      </c>
      <c r="AK53" s="204">
        <f>'YT Size'!C7</f>
        <v>804959.0157342985</v>
      </c>
      <c r="AL53" s="204">
        <f t="shared" si="126"/>
        <v>0</v>
      </c>
      <c r="AM53" s="205">
        <v>0.8</v>
      </c>
      <c r="AN53" s="208">
        <v>6</v>
      </c>
      <c r="AO53" s="270">
        <v>45474</v>
      </c>
      <c r="AP53" s="270">
        <v>45515</v>
      </c>
      <c r="AQ53" s="209">
        <f t="shared" si="12"/>
        <v>42</v>
      </c>
      <c r="AR53" s="344">
        <f t="shared" si="13"/>
        <v>2897852.4566434748</v>
      </c>
      <c r="AS53" s="337">
        <f t="shared" si="127"/>
        <v>643967.21258743887</v>
      </c>
      <c r="AT53" s="329">
        <f t="shared" si="127"/>
        <v>643967.21258743887</v>
      </c>
      <c r="AU53" s="329">
        <f t="shared" si="127"/>
        <v>643967.21258743887</v>
      </c>
      <c r="AV53" s="329">
        <f t="shared" si="127"/>
        <v>643967.21258743887</v>
      </c>
      <c r="AW53" s="329">
        <f t="shared" si="127"/>
        <v>643967.21258743887</v>
      </c>
      <c r="AX53" s="329">
        <f t="shared" si="127"/>
        <v>643967.21258743887</v>
      </c>
      <c r="AY53" s="346">
        <f t="shared" si="128"/>
        <v>6</v>
      </c>
      <c r="AZ53" s="356">
        <f t="shared" si="129"/>
        <v>643967.21258743887</v>
      </c>
      <c r="BA53" s="250">
        <f t="shared" si="130"/>
        <v>6</v>
      </c>
      <c r="BB53" s="337">
        <f t="shared" si="134"/>
        <v>257.58688503497552</v>
      </c>
      <c r="BC53" s="329">
        <f t="shared" si="134"/>
        <v>257.58688503497552</v>
      </c>
      <c r="BD53" s="329">
        <f t="shared" si="134"/>
        <v>257.58688503497552</v>
      </c>
      <c r="BE53" s="329">
        <f t="shared" si="134"/>
        <v>257.58688503497552</v>
      </c>
      <c r="BF53" s="329">
        <f t="shared" si="134"/>
        <v>257.58688503497552</v>
      </c>
      <c r="BG53" s="329">
        <f t="shared" si="134"/>
        <v>257.58688503497552</v>
      </c>
      <c r="BH53" s="331">
        <f t="shared" si="20"/>
        <v>6</v>
      </c>
      <c r="BI53" s="356">
        <f t="shared" si="111"/>
        <v>257.58688503497552</v>
      </c>
      <c r="BJ53" s="250">
        <f t="shared" si="132"/>
        <v>6</v>
      </c>
    </row>
    <row r="54" spans="1:62" ht="14.55" customHeight="1">
      <c r="A54" s="197" t="s">
        <v>183</v>
      </c>
      <c r="B54" s="216" t="s">
        <v>119</v>
      </c>
      <c r="C54" s="198" t="s">
        <v>217</v>
      </c>
      <c r="D54" s="198" t="s">
        <v>219</v>
      </c>
      <c r="E54" s="198" t="s">
        <v>185</v>
      </c>
      <c r="F54" s="198" t="s">
        <v>186</v>
      </c>
      <c r="G54" s="198" t="s">
        <v>187</v>
      </c>
      <c r="H54" s="197" t="s">
        <v>188</v>
      </c>
      <c r="I54" s="198" t="s">
        <v>189</v>
      </c>
      <c r="J54" s="199" t="s">
        <v>190</v>
      </c>
      <c r="K54" s="199" t="s">
        <v>191</v>
      </c>
      <c r="L54" s="199" t="s">
        <v>192</v>
      </c>
      <c r="M54" s="200" t="s">
        <v>193</v>
      </c>
      <c r="N54" s="200" t="s">
        <v>135</v>
      </c>
      <c r="O54" s="200" t="s">
        <v>202</v>
      </c>
      <c r="P54" s="201" t="s">
        <v>195</v>
      </c>
      <c r="Q54" s="200" t="s">
        <v>196</v>
      </c>
      <c r="R54" s="202">
        <f t="shared" si="117"/>
        <v>4084183.9197786236</v>
      </c>
      <c r="S54" s="203">
        <v>2E-3</v>
      </c>
      <c r="T54" s="204">
        <f t="shared" si="118"/>
        <v>8168.367839557247</v>
      </c>
      <c r="U54" s="205">
        <v>0.75</v>
      </c>
      <c r="V54" s="204">
        <f t="shared" si="119"/>
        <v>3063137.9398339679</v>
      </c>
      <c r="W54" s="265">
        <v>0.4</v>
      </c>
      <c r="X54" s="202">
        <f t="shared" si="120"/>
        <v>3267.347135822899</v>
      </c>
      <c r="Y54" s="266">
        <v>5.0000000000000001E-4</v>
      </c>
      <c r="Z54" s="202">
        <f t="shared" si="121"/>
        <v>4.0841839197786234</v>
      </c>
      <c r="AA54" s="267">
        <f t="shared" si="122"/>
        <v>140</v>
      </c>
      <c r="AB54" s="267">
        <f>AF54/T54</f>
        <v>70</v>
      </c>
      <c r="AC54" s="206">
        <f t="shared" si="123"/>
        <v>0.18666666666666665</v>
      </c>
      <c r="AD54" s="267">
        <f t="shared" si="124"/>
        <v>140000</v>
      </c>
      <c r="AE54" s="268">
        <v>140</v>
      </c>
      <c r="AF54" s="207">
        <f>IF(OR(P54="CPM",P54="CPM (RnF)",P54="CPM (Reservation)"),R54*AE54/1000,IF(OR(P54="CPC",P54="CPE"),AE54*T54,IF(OR(P54="CPV",P54="CPCV"),AE54*V54,IF(OR(P54="Fixed",P54="CPD"),AE54,IF(P54="CPL",AE54*Z54,"Error")))))</f>
        <v>571785.74876900727</v>
      </c>
      <c r="AG54" s="205">
        <f>AF54/SUM($AF$49:$AF$58)</f>
        <v>6.9806678621241028E-2</v>
      </c>
      <c r="AH54" s="205">
        <v>1</v>
      </c>
      <c r="AI54" s="204">
        <f t="shared" si="133"/>
        <v>510522.98997232795</v>
      </c>
      <c r="AJ54" s="204">
        <f t="shared" si="125"/>
        <v>0</v>
      </c>
      <c r="AK54" s="204">
        <f>SUM('YT Size'!Y36:Y40)</f>
        <v>638153.73746540991</v>
      </c>
      <c r="AL54" s="204">
        <f t="shared" si="126"/>
        <v>0</v>
      </c>
      <c r="AM54" s="269">
        <v>0.8</v>
      </c>
      <c r="AN54" s="208">
        <v>8</v>
      </c>
      <c r="AO54" s="270">
        <v>45474</v>
      </c>
      <c r="AP54" s="270">
        <v>45515</v>
      </c>
      <c r="AQ54" s="209">
        <f t="shared" si="12"/>
        <v>42</v>
      </c>
      <c r="AR54" s="344">
        <f t="shared" si="13"/>
        <v>3063137.9398339679</v>
      </c>
      <c r="AS54" s="337">
        <f t="shared" si="127"/>
        <v>680697.31996310398</v>
      </c>
      <c r="AT54" s="329">
        <f t="shared" si="127"/>
        <v>680697.31996310398</v>
      </c>
      <c r="AU54" s="329">
        <f t="shared" si="127"/>
        <v>680697.31996310398</v>
      </c>
      <c r="AV54" s="329">
        <f t="shared" si="127"/>
        <v>680697.31996310398</v>
      </c>
      <c r="AW54" s="329">
        <f t="shared" si="127"/>
        <v>680697.31996310398</v>
      </c>
      <c r="AX54" s="329">
        <f t="shared" si="127"/>
        <v>680697.31996310398</v>
      </c>
      <c r="AY54" s="346">
        <f t="shared" si="128"/>
        <v>6</v>
      </c>
      <c r="AZ54" s="356">
        <f t="shared" si="129"/>
        <v>680697.31996310398</v>
      </c>
      <c r="BA54" s="25">
        <f t="shared" si="130"/>
        <v>6</v>
      </c>
      <c r="BB54" s="337">
        <f t="shared" si="134"/>
        <v>544.55785597048316</v>
      </c>
      <c r="BC54" s="329">
        <f t="shared" si="134"/>
        <v>544.55785597048316</v>
      </c>
      <c r="BD54" s="329">
        <f t="shared" si="134"/>
        <v>544.55785597048316</v>
      </c>
      <c r="BE54" s="329">
        <f t="shared" si="134"/>
        <v>544.55785597048316</v>
      </c>
      <c r="BF54" s="329">
        <f t="shared" si="134"/>
        <v>544.55785597048316</v>
      </c>
      <c r="BG54" s="329">
        <f t="shared" si="134"/>
        <v>544.55785597048316</v>
      </c>
      <c r="BH54" s="331">
        <f t="shared" si="20"/>
        <v>6</v>
      </c>
      <c r="BI54" s="356">
        <f t="shared" si="111"/>
        <v>544.55785597048316</v>
      </c>
      <c r="BJ54" s="25">
        <f t="shared" si="132"/>
        <v>6</v>
      </c>
    </row>
    <row r="55" spans="1:62" ht="14.55" customHeight="1">
      <c r="A55" s="197" t="s">
        <v>183</v>
      </c>
      <c r="B55" s="216" t="s">
        <v>119</v>
      </c>
      <c r="C55" s="198" t="s">
        <v>217</v>
      </c>
      <c r="D55" s="198" t="s">
        <v>219</v>
      </c>
      <c r="E55" s="198" t="s">
        <v>185</v>
      </c>
      <c r="F55" s="198" t="s">
        <v>186</v>
      </c>
      <c r="G55" s="198" t="s">
        <v>197</v>
      </c>
      <c r="H55" s="197" t="s">
        <v>188</v>
      </c>
      <c r="I55" s="198" t="s">
        <v>189</v>
      </c>
      <c r="J55" s="199" t="s">
        <v>210</v>
      </c>
      <c r="K55" s="199" t="s">
        <v>191</v>
      </c>
      <c r="L55" s="199" t="s">
        <v>192</v>
      </c>
      <c r="M55" s="200" t="s">
        <v>193</v>
      </c>
      <c r="N55" s="200" t="s">
        <v>135</v>
      </c>
      <c r="O55" s="200" t="s">
        <v>202</v>
      </c>
      <c r="P55" s="201" t="s">
        <v>195</v>
      </c>
      <c r="Q55" s="200" t="s">
        <v>4548</v>
      </c>
      <c r="R55" s="202">
        <f t="shared" si="117"/>
        <v>6961677.1359862899</v>
      </c>
      <c r="S55" s="203">
        <v>0</v>
      </c>
      <c r="T55" s="204">
        <f t="shared" si="118"/>
        <v>0</v>
      </c>
      <c r="U55" s="205">
        <v>0.8</v>
      </c>
      <c r="V55" s="204">
        <f t="shared" si="119"/>
        <v>5569341.708789032</v>
      </c>
      <c r="W55" s="265">
        <v>0</v>
      </c>
      <c r="X55" s="202">
        <f t="shared" si="120"/>
        <v>0</v>
      </c>
      <c r="Y55" s="265">
        <v>0</v>
      </c>
      <c r="Z55" s="202">
        <f t="shared" si="121"/>
        <v>0</v>
      </c>
      <c r="AA55" s="267">
        <f t="shared" si="122"/>
        <v>160</v>
      </c>
      <c r="AB55" s="267">
        <f t="shared" ref="AB55:AB57" si="136">IFERROR(AF55/T55,0)</f>
        <v>0</v>
      </c>
      <c r="AC55" s="206">
        <f t="shared" si="123"/>
        <v>0.19999999999999998</v>
      </c>
      <c r="AD55" s="374" t="s">
        <v>228</v>
      </c>
      <c r="AE55" s="268">
        <v>160</v>
      </c>
      <c r="AF55" s="207">
        <f t="shared" ref="AF55:AF57" si="137">IF(OR(P55="CPM",P55="CPM (RnF)",P55="CPM (Reservation)"),R55*AE55/1000,IF(OR(P55="CPC",P55="CPE"),AE55*T55,IF(OR(P55="CPV",P55="CPCV"),AE55*V55,IF(OR(P55="Fixed",P55="CPD"),AE55,IF(P55="CPL",AE55*Z55,"Error")))))</f>
        <v>1113868.3417578063</v>
      </c>
      <c r="AG55" s="205">
        <f>AF55/SUM($AF$49:$AF$58)</f>
        <v>0.13598703627514483</v>
      </c>
      <c r="AH55" s="205">
        <v>1</v>
      </c>
      <c r="AI55" s="204">
        <f t="shared" si="133"/>
        <v>1160279.5226643817</v>
      </c>
      <c r="AJ55" s="204">
        <f t="shared" si="125"/>
        <v>0</v>
      </c>
      <c r="AK55" s="204">
        <f>SUM('YT Size'!Z36:Z40)</f>
        <v>1450349.403330477</v>
      </c>
      <c r="AL55" s="204">
        <f t="shared" si="126"/>
        <v>0</v>
      </c>
      <c r="AM55" s="269">
        <v>0.8</v>
      </c>
      <c r="AN55" s="208">
        <v>6</v>
      </c>
      <c r="AO55" s="270">
        <v>45474</v>
      </c>
      <c r="AP55" s="270">
        <f t="shared" ref="AP55:AP57" si="138">AO55+41</f>
        <v>45515</v>
      </c>
      <c r="AQ55" s="209">
        <f t="shared" si="12"/>
        <v>42</v>
      </c>
      <c r="AR55" s="344">
        <f t="shared" si="13"/>
        <v>5569341.708789032</v>
      </c>
      <c r="AS55" s="337">
        <f t="shared" si="127"/>
        <v>1160279.5226643817</v>
      </c>
      <c r="AT55" s="329">
        <f t="shared" si="127"/>
        <v>1160279.5226643817</v>
      </c>
      <c r="AU55" s="329">
        <f t="shared" si="127"/>
        <v>1160279.5226643817</v>
      </c>
      <c r="AV55" s="329">
        <f t="shared" si="127"/>
        <v>1160279.5226643817</v>
      </c>
      <c r="AW55" s="329">
        <f t="shared" si="127"/>
        <v>1160279.5226643817</v>
      </c>
      <c r="AX55" s="329">
        <f t="shared" si="127"/>
        <v>1160279.5226643817</v>
      </c>
      <c r="AY55" s="346">
        <f t="shared" si="128"/>
        <v>6</v>
      </c>
      <c r="AZ55" s="356">
        <f t="shared" si="129"/>
        <v>1160279.5226643817</v>
      </c>
      <c r="BA55" s="25">
        <f t="shared" si="130"/>
        <v>6</v>
      </c>
      <c r="BB55" s="337">
        <f t="shared" si="134"/>
        <v>0</v>
      </c>
      <c r="BC55" s="329">
        <f t="shared" si="134"/>
        <v>0</v>
      </c>
      <c r="BD55" s="329">
        <f t="shared" si="134"/>
        <v>0</v>
      </c>
      <c r="BE55" s="329">
        <f t="shared" si="134"/>
        <v>0</v>
      </c>
      <c r="BF55" s="329">
        <f t="shared" si="134"/>
        <v>0</v>
      </c>
      <c r="BG55" s="329">
        <f t="shared" si="134"/>
        <v>0</v>
      </c>
      <c r="BH55" s="331">
        <f t="shared" si="20"/>
        <v>6</v>
      </c>
      <c r="BI55" s="356">
        <f t="shared" si="111"/>
        <v>0</v>
      </c>
      <c r="BJ55" s="25">
        <f t="shared" si="132"/>
        <v>6</v>
      </c>
    </row>
    <row r="56" spans="1:62" ht="14.55" customHeight="1">
      <c r="A56" s="197" t="s">
        <v>183</v>
      </c>
      <c r="B56" s="197" t="s">
        <v>119</v>
      </c>
      <c r="C56" s="198" t="s">
        <v>217</v>
      </c>
      <c r="D56" s="198" t="s">
        <v>216</v>
      </c>
      <c r="E56" s="198" t="s">
        <v>185</v>
      </c>
      <c r="F56" s="198" t="s">
        <v>186</v>
      </c>
      <c r="G56" s="198" t="s">
        <v>4512</v>
      </c>
      <c r="H56" s="197" t="s">
        <v>188</v>
      </c>
      <c r="I56" s="198" t="s">
        <v>361</v>
      </c>
      <c r="J56" s="199" t="s">
        <v>210</v>
      </c>
      <c r="K56" s="199" t="s">
        <v>4513</v>
      </c>
      <c r="L56" s="199" t="s">
        <v>192</v>
      </c>
      <c r="M56" s="200" t="s">
        <v>193</v>
      </c>
      <c r="N56" s="200" t="s">
        <v>135</v>
      </c>
      <c r="O56" s="200" t="s">
        <v>202</v>
      </c>
      <c r="P56" s="201" t="s">
        <v>195</v>
      </c>
      <c r="Q56" s="200" t="s">
        <v>4512</v>
      </c>
      <c r="R56" s="202">
        <f t="shared" si="117"/>
        <v>1324800</v>
      </c>
      <c r="S56" s="203">
        <v>0</v>
      </c>
      <c r="T56" s="204">
        <v>0</v>
      </c>
      <c r="U56" s="205">
        <v>0.8</v>
      </c>
      <c r="V56" s="204">
        <f t="shared" si="119"/>
        <v>1059840</v>
      </c>
      <c r="W56" s="265">
        <v>0</v>
      </c>
      <c r="X56" s="202">
        <f t="shared" si="120"/>
        <v>0</v>
      </c>
      <c r="Y56" s="265">
        <v>0</v>
      </c>
      <c r="Z56" s="202">
        <f t="shared" si="121"/>
        <v>0</v>
      </c>
      <c r="AA56" s="267">
        <f t="shared" si="122"/>
        <v>319</v>
      </c>
      <c r="AB56" s="267">
        <f t="shared" si="136"/>
        <v>0</v>
      </c>
      <c r="AC56" s="206">
        <f t="shared" si="123"/>
        <v>0.39874999999999999</v>
      </c>
      <c r="AD56" s="374" t="s">
        <v>228</v>
      </c>
      <c r="AE56" s="268">
        <v>319</v>
      </c>
      <c r="AF56" s="207">
        <f t="shared" si="137"/>
        <v>422611.20000000001</v>
      </c>
      <c r="AG56" s="205">
        <v>0.13990636280054727</v>
      </c>
      <c r="AH56" s="205">
        <v>0.99399999999999999</v>
      </c>
      <c r="AI56" s="204">
        <v>441600</v>
      </c>
      <c r="AJ56" s="204">
        <v>2649.6000000000022</v>
      </c>
      <c r="AK56" s="204">
        <f>AK55*70%</f>
        <v>1015244.5823313338</v>
      </c>
      <c r="AL56" s="204">
        <v>3312.0000000000027</v>
      </c>
      <c r="AM56" s="205">
        <v>0.7</v>
      </c>
      <c r="AN56" s="208">
        <v>3</v>
      </c>
      <c r="AO56" s="270">
        <v>45474</v>
      </c>
      <c r="AP56" s="270">
        <f t="shared" si="138"/>
        <v>45515</v>
      </c>
      <c r="AQ56" s="209">
        <f t="shared" si="12"/>
        <v>42</v>
      </c>
      <c r="AR56" s="344">
        <f t="shared" si="13"/>
        <v>1059840</v>
      </c>
      <c r="AS56" s="337">
        <f t="shared" si="127"/>
        <v>441600</v>
      </c>
      <c r="AT56" s="329">
        <f t="shared" si="127"/>
        <v>441600</v>
      </c>
      <c r="AU56" s="329">
        <f t="shared" si="127"/>
        <v>441600</v>
      </c>
      <c r="AV56" s="329"/>
      <c r="AW56" s="329"/>
      <c r="AX56" s="329"/>
      <c r="AY56" s="346">
        <v>3</v>
      </c>
      <c r="AZ56" s="356">
        <f>R56/AY56</f>
        <v>441600</v>
      </c>
      <c r="BA56" s="247"/>
      <c r="BB56" s="337">
        <f t="shared" si="134"/>
        <v>0</v>
      </c>
      <c r="BC56" s="329">
        <f t="shared" si="134"/>
        <v>0</v>
      </c>
      <c r="BD56" s="329">
        <f t="shared" si="134"/>
        <v>0</v>
      </c>
      <c r="BE56" s="329">
        <f t="shared" si="134"/>
        <v>0</v>
      </c>
      <c r="BF56" s="329">
        <f t="shared" si="134"/>
        <v>0</v>
      </c>
      <c r="BG56" s="329">
        <f t="shared" si="134"/>
        <v>0</v>
      </c>
      <c r="BH56" s="331">
        <f t="shared" si="20"/>
        <v>6</v>
      </c>
      <c r="BI56" s="356">
        <f t="shared" si="111"/>
        <v>0</v>
      </c>
      <c r="BJ56" s="247"/>
    </row>
    <row r="57" spans="1:62" ht="14.55" customHeight="1">
      <c r="A57" s="197" t="s">
        <v>183</v>
      </c>
      <c r="B57" s="197" t="s">
        <v>119</v>
      </c>
      <c r="C57" s="198" t="s">
        <v>217</v>
      </c>
      <c r="D57" s="198" t="s">
        <v>216</v>
      </c>
      <c r="E57" s="198" t="s">
        <v>185</v>
      </c>
      <c r="F57" s="198" t="s">
        <v>186</v>
      </c>
      <c r="G57" s="200" t="s">
        <v>4512</v>
      </c>
      <c r="H57" s="197" t="s">
        <v>188</v>
      </c>
      <c r="I57" s="198" t="s">
        <v>4514</v>
      </c>
      <c r="J57" s="199" t="s">
        <v>210</v>
      </c>
      <c r="K57" s="199" t="s">
        <v>4513</v>
      </c>
      <c r="L57" s="199" t="s">
        <v>192</v>
      </c>
      <c r="M57" s="200" t="s">
        <v>193</v>
      </c>
      <c r="N57" s="200" t="s">
        <v>135</v>
      </c>
      <c r="O57" s="200" t="s">
        <v>202</v>
      </c>
      <c r="P57" s="201" t="s">
        <v>195</v>
      </c>
      <c r="Q57" s="200" t="s">
        <v>4512</v>
      </c>
      <c r="R57" s="202">
        <f t="shared" si="117"/>
        <v>1199520</v>
      </c>
      <c r="S57" s="203">
        <v>0</v>
      </c>
      <c r="T57" s="204">
        <v>0</v>
      </c>
      <c r="U57" s="205">
        <v>0.8</v>
      </c>
      <c r="V57" s="204">
        <f t="shared" si="119"/>
        <v>959616</v>
      </c>
      <c r="W57" s="265">
        <v>0</v>
      </c>
      <c r="X57" s="202">
        <f t="shared" si="120"/>
        <v>0</v>
      </c>
      <c r="Y57" s="265">
        <v>0</v>
      </c>
      <c r="Z57" s="202">
        <f t="shared" si="121"/>
        <v>0</v>
      </c>
      <c r="AA57" s="267">
        <f t="shared" si="122"/>
        <v>405</v>
      </c>
      <c r="AB57" s="267">
        <f t="shared" si="136"/>
        <v>0</v>
      </c>
      <c r="AC57" s="206">
        <f t="shared" si="123"/>
        <v>0.50624999999999998</v>
      </c>
      <c r="AD57" s="374" t="s">
        <v>228</v>
      </c>
      <c r="AE57" s="268">
        <v>405</v>
      </c>
      <c r="AF57" s="207">
        <f t="shared" si="137"/>
        <v>485805.6</v>
      </c>
      <c r="AG57" s="205">
        <v>0.16081282496903815</v>
      </c>
      <c r="AH57" s="205">
        <v>0.98599999999999999</v>
      </c>
      <c r="AI57" s="204">
        <v>399840</v>
      </c>
      <c r="AJ57" s="204">
        <v>5597.7600000000048</v>
      </c>
      <c r="AK57" s="204">
        <f>AK56*70%</f>
        <v>710671.20763193362</v>
      </c>
      <c r="AL57" s="204">
        <v>6997.2000000000062</v>
      </c>
      <c r="AM57" s="205">
        <v>0.7</v>
      </c>
      <c r="AN57" s="208">
        <v>3</v>
      </c>
      <c r="AO57" s="270">
        <v>45474</v>
      </c>
      <c r="AP57" s="270">
        <f t="shared" si="138"/>
        <v>45515</v>
      </c>
      <c r="AQ57" s="209">
        <f t="shared" si="12"/>
        <v>42</v>
      </c>
      <c r="AR57" s="344">
        <f t="shared" si="13"/>
        <v>959616</v>
      </c>
      <c r="AS57" s="337">
        <f t="shared" si="127"/>
        <v>399840</v>
      </c>
      <c r="AT57" s="329">
        <f t="shared" si="127"/>
        <v>399840</v>
      </c>
      <c r="AU57" s="329">
        <f t="shared" si="127"/>
        <v>399840</v>
      </c>
      <c r="AV57" s="329"/>
      <c r="AW57" s="329"/>
      <c r="AX57" s="329"/>
      <c r="AY57" s="346">
        <v>3</v>
      </c>
      <c r="AZ57" s="356">
        <f>R57/AY57</f>
        <v>399840</v>
      </c>
      <c r="BA57" s="247"/>
      <c r="BB57" s="337">
        <f t="shared" si="134"/>
        <v>0</v>
      </c>
      <c r="BC57" s="329">
        <f t="shared" si="134"/>
        <v>0</v>
      </c>
      <c r="BD57" s="329">
        <f t="shared" si="134"/>
        <v>0</v>
      </c>
      <c r="BE57" s="329">
        <f t="shared" si="134"/>
        <v>0</v>
      </c>
      <c r="BF57" s="329">
        <f t="shared" si="134"/>
        <v>0</v>
      </c>
      <c r="BG57" s="329">
        <f t="shared" si="134"/>
        <v>0</v>
      </c>
      <c r="BH57" s="331">
        <f t="shared" si="20"/>
        <v>6</v>
      </c>
      <c r="BI57" s="356">
        <f t="shared" si="111"/>
        <v>0</v>
      </c>
      <c r="BJ57" s="247"/>
    </row>
    <row r="58" spans="1:62" ht="14.55" customHeight="1">
      <c r="A58" s="197" t="s">
        <v>183</v>
      </c>
      <c r="B58" s="216" t="s">
        <v>119</v>
      </c>
      <c r="C58" s="198" t="s">
        <v>217</v>
      </c>
      <c r="D58" s="198" t="s">
        <v>219</v>
      </c>
      <c r="E58" s="198" t="s">
        <v>185</v>
      </c>
      <c r="F58" s="198" t="s">
        <v>211</v>
      </c>
      <c r="G58" s="198" t="s">
        <v>212</v>
      </c>
      <c r="H58" s="197" t="s">
        <v>188</v>
      </c>
      <c r="I58" s="198" t="s">
        <v>189</v>
      </c>
      <c r="J58" s="199" t="s">
        <v>190</v>
      </c>
      <c r="K58" s="199" t="s">
        <v>191</v>
      </c>
      <c r="L58" s="199" t="s">
        <v>213</v>
      </c>
      <c r="M58" s="200" t="s">
        <v>193</v>
      </c>
      <c r="N58" s="200" t="s">
        <v>135</v>
      </c>
      <c r="O58" s="200" t="s">
        <v>202</v>
      </c>
      <c r="P58" s="201" t="s">
        <v>195</v>
      </c>
      <c r="Q58" s="200" t="s">
        <v>214</v>
      </c>
      <c r="R58" s="202">
        <f t="shared" si="117"/>
        <v>5945150.0160000008</v>
      </c>
      <c r="S58" s="203">
        <v>1E-3</v>
      </c>
      <c r="T58" s="204">
        <f t="shared" si="118"/>
        <v>5945.1500160000005</v>
      </c>
      <c r="U58" s="205">
        <v>0.75</v>
      </c>
      <c r="V58" s="204">
        <f t="shared" si="119"/>
        <v>4458862.5120000001</v>
      </c>
      <c r="W58" s="265">
        <v>0.4</v>
      </c>
      <c r="X58" s="202">
        <f t="shared" si="120"/>
        <v>2378.0600064000005</v>
      </c>
      <c r="Y58" s="266">
        <v>5.0000000000000001E-4</v>
      </c>
      <c r="Z58" s="202">
        <f t="shared" si="121"/>
        <v>2.9725750080000002</v>
      </c>
      <c r="AA58" s="267">
        <f t="shared" si="122"/>
        <v>155</v>
      </c>
      <c r="AB58" s="267">
        <f>AF58/T58</f>
        <v>155</v>
      </c>
      <c r="AC58" s="206">
        <f t="shared" si="123"/>
        <v>0.20666666666666669</v>
      </c>
      <c r="AD58" s="267">
        <f t="shared" si="124"/>
        <v>310000</v>
      </c>
      <c r="AE58" s="268">
        <v>155</v>
      </c>
      <c r="AF58" s="207">
        <f>IF(OR(P58="CPM",P58="CPM (RnF)",P58="CPM (Reservation)"),R58*AE58/1000,IF(OR(P58="CPC",P58="CPE"),AE58*T58,IF(OR(P58="CPV",P58="CPCV"),AE58*V58,IF(OR(P58="Fixed",P58="CPD"),AE58,IF(P58="CPL",AE58*Z58,"Error")))))</f>
        <v>921498.25248000014</v>
      </c>
      <c r="AG58" s="205">
        <f>AF58/SUM($AF$49:$AF$58)</f>
        <v>0.11250146142920678</v>
      </c>
      <c r="AH58" s="205">
        <v>1</v>
      </c>
      <c r="AI58" s="204">
        <f t="shared" si="133"/>
        <v>990858.33600000013</v>
      </c>
      <c r="AJ58" s="204">
        <f t="shared" si="125"/>
        <v>0</v>
      </c>
      <c r="AK58" s="204">
        <v>1238572.9200000002</v>
      </c>
      <c r="AL58" s="204">
        <f t="shared" si="126"/>
        <v>0</v>
      </c>
      <c r="AM58" s="205">
        <v>0.8</v>
      </c>
      <c r="AN58" s="208">
        <v>6</v>
      </c>
      <c r="AO58" s="270">
        <v>45474</v>
      </c>
      <c r="AP58" s="270">
        <v>45494</v>
      </c>
      <c r="AQ58" s="209">
        <v>14</v>
      </c>
      <c r="AR58" s="344">
        <f t="shared" si="13"/>
        <v>4458862.5120000001</v>
      </c>
      <c r="AS58" s="337">
        <f>$AZ58</f>
        <v>2972575.0080000004</v>
      </c>
      <c r="AT58" s="329">
        <f>$AZ58</f>
        <v>2972575.0080000004</v>
      </c>
      <c r="AU58" s="329"/>
      <c r="AV58" s="330"/>
      <c r="AW58" s="330"/>
      <c r="AX58" s="328"/>
      <c r="AY58" s="346">
        <f t="shared" si="128"/>
        <v>2</v>
      </c>
      <c r="AZ58" s="356">
        <f t="shared" si="129"/>
        <v>2972575.0080000004</v>
      </c>
      <c r="BA58" s="25">
        <f t="shared" si="130"/>
        <v>2</v>
      </c>
      <c r="BB58" s="337">
        <f t="shared" si="134"/>
        <v>1189.0300032000002</v>
      </c>
      <c r="BC58" s="329">
        <f t="shared" si="134"/>
        <v>1189.0300032000002</v>
      </c>
      <c r="BD58" s="329">
        <f t="shared" si="134"/>
        <v>1189.0300032000002</v>
      </c>
      <c r="BE58" s="329">
        <f t="shared" si="134"/>
        <v>1189.0300032000002</v>
      </c>
      <c r="BF58" s="329">
        <f t="shared" si="134"/>
        <v>1189.0300032000002</v>
      </c>
      <c r="BG58" s="329">
        <f t="shared" si="134"/>
        <v>1189.0300032000002</v>
      </c>
      <c r="BH58" s="331">
        <f t="shared" si="20"/>
        <v>2</v>
      </c>
      <c r="BI58" s="356">
        <f t="shared" si="111"/>
        <v>1189.0300032000002</v>
      </c>
      <c r="BJ58" s="25">
        <f t="shared" ref="BJ58" si="139">COUNTA(BB58:BG58)</f>
        <v>6</v>
      </c>
    </row>
    <row r="59" spans="1:62" ht="14.55" customHeight="1">
      <c r="A59" s="26" t="s">
        <v>75</v>
      </c>
      <c r="B59" s="26"/>
      <c r="C59" s="26"/>
      <c r="D59" s="26"/>
      <c r="E59" s="26"/>
      <c r="F59" s="26"/>
      <c r="G59" s="26"/>
      <c r="H59" s="26"/>
      <c r="I59" s="26"/>
      <c r="J59" s="26"/>
      <c r="K59" s="27"/>
      <c r="L59" s="27"/>
      <c r="M59" s="27"/>
      <c r="N59" s="27"/>
      <c r="O59" s="27"/>
      <c r="P59" s="27"/>
      <c r="Q59" s="28"/>
      <c r="R59" s="29"/>
      <c r="S59" s="30"/>
      <c r="T59" s="31"/>
      <c r="U59" s="31"/>
      <c r="V59" s="31"/>
      <c r="W59" s="32"/>
      <c r="X59" s="32"/>
      <c r="Y59" s="32"/>
      <c r="Z59" s="32"/>
      <c r="AA59" s="32"/>
      <c r="AB59" s="32"/>
      <c r="AC59" s="33"/>
      <c r="AD59" s="33"/>
      <c r="AE59" s="33"/>
      <c r="AF59" s="186"/>
      <c r="AG59" s="34"/>
      <c r="AH59" s="35"/>
      <c r="AI59" s="31"/>
      <c r="AJ59" s="31"/>
      <c r="AK59" s="31"/>
      <c r="AL59" s="31"/>
      <c r="AM59" s="192"/>
      <c r="AN59" s="36"/>
      <c r="AO59" s="36"/>
      <c r="AP59" s="36"/>
      <c r="AQ59" s="36"/>
      <c r="AR59" s="343"/>
      <c r="AS59" s="336"/>
      <c r="AT59" s="325"/>
      <c r="AU59" s="326"/>
      <c r="AV59" s="326"/>
      <c r="AW59" s="327"/>
      <c r="AX59" s="326"/>
      <c r="AY59" s="327"/>
      <c r="AZ59" s="357"/>
      <c r="BA59" s="25"/>
      <c r="BB59" s="336"/>
      <c r="BC59" s="325"/>
      <c r="BD59" s="326"/>
      <c r="BE59" s="326"/>
      <c r="BF59" s="327"/>
      <c r="BG59" s="326"/>
      <c r="BH59" s="327"/>
      <c r="BI59" s="357"/>
      <c r="BJ59" s="25"/>
    </row>
    <row r="60" spans="1:62" ht="14.55" customHeight="1">
      <c r="A60" s="197" t="s">
        <v>183</v>
      </c>
      <c r="B60" s="216" t="s">
        <v>75</v>
      </c>
      <c r="C60" s="198" t="s">
        <v>217</v>
      </c>
      <c r="D60" s="198" t="s">
        <v>220</v>
      </c>
      <c r="E60" s="198" t="s">
        <v>198</v>
      </c>
      <c r="F60" s="198" t="s">
        <v>186</v>
      </c>
      <c r="G60" s="198" t="s">
        <v>199</v>
      </c>
      <c r="H60" s="197" t="s">
        <v>188</v>
      </c>
      <c r="I60" s="198" t="s">
        <v>200</v>
      </c>
      <c r="J60" s="199" t="s">
        <v>201</v>
      </c>
      <c r="K60" s="199" t="s">
        <v>4524</v>
      </c>
      <c r="L60" s="199" t="s">
        <v>192</v>
      </c>
      <c r="M60" s="200" t="s">
        <v>185</v>
      </c>
      <c r="N60" s="200" t="s">
        <v>134</v>
      </c>
      <c r="O60" s="200" t="s">
        <v>202</v>
      </c>
      <c r="P60" s="201" t="s">
        <v>203</v>
      </c>
      <c r="Q60" s="200" t="s">
        <v>221</v>
      </c>
      <c r="R60" s="202">
        <f t="shared" ref="R60:R69" si="140">AN60*AI60</f>
        <v>924000</v>
      </c>
      <c r="S60" s="203">
        <v>2E-3</v>
      </c>
      <c r="T60" s="204">
        <f t="shared" ref="T60:T69" si="141">R60*S60</f>
        <v>1848</v>
      </c>
      <c r="U60" s="205">
        <v>0.25</v>
      </c>
      <c r="V60" s="204">
        <f t="shared" ref="V60:V69" si="142">R60*U60</f>
        <v>231000</v>
      </c>
      <c r="W60" s="265">
        <v>0.4</v>
      </c>
      <c r="X60" s="202">
        <f t="shared" ref="X60:X69" si="143">T60*W60</f>
        <v>739.2</v>
      </c>
      <c r="Y60" s="266">
        <v>5.0000000000000001E-3</v>
      </c>
      <c r="Z60" s="202">
        <f t="shared" ref="Z60:Z69" si="144">T60*Y60</f>
        <v>9.24</v>
      </c>
      <c r="AA60" s="267">
        <f t="shared" ref="AA60:AA69" si="145">AF60/(R60/1000)</f>
        <v>70</v>
      </c>
      <c r="AB60" s="267">
        <f t="shared" ref="AB60:AB65" si="146">AF60/T60</f>
        <v>35</v>
      </c>
      <c r="AC60" s="206">
        <f t="shared" ref="AC60:AC69" si="147">IFERROR(AF60/V60,"-")</f>
        <v>0.28000000000000003</v>
      </c>
      <c r="AD60" s="267">
        <f t="shared" ref="AD60:AD69" si="148">AF60/Z60</f>
        <v>7000</v>
      </c>
      <c r="AE60" s="268">
        <v>70</v>
      </c>
      <c r="AF60" s="207">
        <f>R60*AE60/1000</f>
        <v>64680</v>
      </c>
      <c r="AG60" s="205">
        <f>AF60/SUM($AF$60:$AF$69)</f>
        <v>1.0159619054855957E-2</v>
      </c>
      <c r="AH60" s="205">
        <v>1</v>
      </c>
      <c r="AI60" s="204">
        <f t="shared" ref="AI60:AI69" si="149">AK60*AM60</f>
        <v>184800</v>
      </c>
      <c r="AJ60" s="204">
        <f t="shared" ref="AJ60:AJ69" si="150">(1-AH60)*AI60</f>
        <v>0</v>
      </c>
      <c r="AK60" s="204">
        <f>'Lookalike SS'!X46</f>
        <v>231000</v>
      </c>
      <c r="AL60" s="204">
        <f t="shared" ref="AL60:AL69" si="151">(1-AH60)*AK60</f>
        <v>0</v>
      </c>
      <c r="AM60" s="205">
        <v>0.8</v>
      </c>
      <c r="AN60" s="208">
        <v>5</v>
      </c>
      <c r="AO60" s="270">
        <v>45474</v>
      </c>
      <c r="AP60" s="270">
        <v>45515</v>
      </c>
      <c r="AQ60" s="209">
        <f t="shared" si="12"/>
        <v>42</v>
      </c>
      <c r="AR60" s="344">
        <f t="shared" si="13"/>
        <v>231000</v>
      </c>
      <c r="AS60" s="337">
        <f t="shared" ref="AS60:AX68" si="152">$AZ60</f>
        <v>154000</v>
      </c>
      <c r="AT60" s="329">
        <f t="shared" si="152"/>
        <v>154000</v>
      </c>
      <c r="AU60" s="329">
        <f t="shared" si="152"/>
        <v>154000</v>
      </c>
      <c r="AV60" s="329">
        <f t="shared" si="152"/>
        <v>154000</v>
      </c>
      <c r="AW60" s="329">
        <f t="shared" si="152"/>
        <v>154000</v>
      </c>
      <c r="AX60" s="329">
        <f t="shared" si="152"/>
        <v>154000</v>
      </c>
      <c r="AY60" s="346">
        <f t="shared" ref="AY60:AY69" si="153">AQ60/7</f>
        <v>6</v>
      </c>
      <c r="AZ60" s="356">
        <f t="shared" ref="AZ60:AZ69" si="154">R60/AY60</f>
        <v>154000</v>
      </c>
      <c r="BA60" s="25">
        <f t="shared" ref="BA60:BA69" si="155">COUNTA(AS60:AX60)</f>
        <v>6</v>
      </c>
      <c r="BB60" s="337">
        <f t="shared" ref="BB60:BG60" si="156">$BI60</f>
        <v>123.2</v>
      </c>
      <c r="BC60" s="329">
        <f t="shared" si="156"/>
        <v>123.2</v>
      </c>
      <c r="BD60" s="329">
        <f t="shared" si="156"/>
        <v>123.2</v>
      </c>
      <c r="BE60" s="329">
        <f t="shared" si="156"/>
        <v>123.2</v>
      </c>
      <c r="BF60" s="329">
        <f t="shared" si="156"/>
        <v>123.2</v>
      </c>
      <c r="BG60" s="329">
        <f t="shared" si="156"/>
        <v>123.2</v>
      </c>
      <c r="BH60" s="331">
        <f t="shared" si="20"/>
        <v>6</v>
      </c>
      <c r="BI60" s="356">
        <f t="shared" si="111"/>
        <v>123.2</v>
      </c>
      <c r="BJ60" s="25">
        <f t="shared" ref="BJ60:BJ66" si="157">COUNTA(BB60:BG60)</f>
        <v>6</v>
      </c>
    </row>
    <row r="61" spans="1:62" ht="14.55" customHeight="1">
      <c r="A61" s="197" t="s">
        <v>183</v>
      </c>
      <c r="B61" s="216" t="s">
        <v>75</v>
      </c>
      <c r="C61" s="198" t="s">
        <v>217</v>
      </c>
      <c r="D61" s="198" t="s">
        <v>220</v>
      </c>
      <c r="E61" s="198" t="s">
        <v>198</v>
      </c>
      <c r="F61" s="198" t="s">
        <v>186</v>
      </c>
      <c r="G61" s="198" t="s">
        <v>197</v>
      </c>
      <c r="H61" s="197" t="s">
        <v>188</v>
      </c>
      <c r="I61" s="198" t="s">
        <v>200</v>
      </c>
      <c r="J61" s="199" t="s">
        <v>201</v>
      </c>
      <c r="K61" s="199" t="s">
        <v>205</v>
      </c>
      <c r="L61" s="199" t="s">
        <v>192</v>
      </c>
      <c r="M61" s="200" t="s">
        <v>185</v>
      </c>
      <c r="N61" s="200" t="s">
        <v>134</v>
      </c>
      <c r="O61" s="200" t="s">
        <v>202</v>
      </c>
      <c r="P61" s="201" t="s">
        <v>203</v>
      </c>
      <c r="Q61" s="200" t="s">
        <v>206</v>
      </c>
      <c r="R61" s="202">
        <f t="shared" si="140"/>
        <v>11370688</v>
      </c>
      <c r="S61" s="203">
        <v>2E-3</v>
      </c>
      <c r="T61" s="204">
        <f t="shared" si="141"/>
        <v>22741.376</v>
      </c>
      <c r="U61" s="205">
        <v>0.25</v>
      </c>
      <c r="V61" s="204">
        <f t="shared" si="142"/>
        <v>2842672</v>
      </c>
      <c r="W61" s="265">
        <v>0.4</v>
      </c>
      <c r="X61" s="202">
        <f t="shared" si="143"/>
        <v>9096.5504000000001</v>
      </c>
      <c r="Y61" s="266">
        <v>5.0000000000000001E-3</v>
      </c>
      <c r="Z61" s="202">
        <f t="shared" si="144"/>
        <v>113.70688</v>
      </c>
      <c r="AA61" s="267">
        <f t="shared" si="145"/>
        <v>85</v>
      </c>
      <c r="AB61" s="267">
        <f t="shared" si="146"/>
        <v>42.5</v>
      </c>
      <c r="AC61" s="206">
        <f t="shared" si="147"/>
        <v>0.33999999999999997</v>
      </c>
      <c r="AD61" s="267">
        <f t="shared" si="148"/>
        <v>8500</v>
      </c>
      <c r="AE61" s="268">
        <v>85</v>
      </c>
      <c r="AF61" s="207">
        <f>R61*AE61/1000</f>
        <v>966508.48</v>
      </c>
      <c r="AG61" s="205">
        <f>AF61/SUM($AF$60:$AF$69)</f>
        <v>0.15181443985911977</v>
      </c>
      <c r="AH61" s="205">
        <v>0</v>
      </c>
      <c r="AI61" s="204">
        <f t="shared" si="149"/>
        <v>1421336</v>
      </c>
      <c r="AJ61" s="204">
        <f t="shared" si="150"/>
        <v>1421336</v>
      </c>
      <c r="AK61" s="204">
        <f>'FB Sizing'!C8</f>
        <v>1776670</v>
      </c>
      <c r="AL61" s="204">
        <f t="shared" si="151"/>
        <v>1776670</v>
      </c>
      <c r="AM61" s="205">
        <v>0.8</v>
      </c>
      <c r="AN61" s="208">
        <v>8</v>
      </c>
      <c r="AO61" s="270">
        <v>45474</v>
      </c>
      <c r="AP61" s="270">
        <v>45515</v>
      </c>
      <c r="AQ61" s="209">
        <f t="shared" si="12"/>
        <v>42</v>
      </c>
      <c r="AR61" s="344">
        <f t="shared" si="13"/>
        <v>2842672</v>
      </c>
      <c r="AS61" s="337">
        <f t="shared" si="152"/>
        <v>1895114.6666666667</v>
      </c>
      <c r="AT61" s="329">
        <f t="shared" si="152"/>
        <v>1895114.6666666667</v>
      </c>
      <c r="AU61" s="329">
        <f t="shared" si="152"/>
        <v>1895114.6666666667</v>
      </c>
      <c r="AV61" s="329">
        <f t="shared" si="152"/>
        <v>1895114.6666666667</v>
      </c>
      <c r="AW61" s="329">
        <f t="shared" si="152"/>
        <v>1895114.6666666667</v>
      </c>
      <c r="AX61" s="329">
        <f t="shared" si="152"/>
        <v>1895114.6666666667</v>
      </c>
      <c r="AY61" s="346">
        <f t="shared" si="153"/>
        <v>6</v>
      </c>
      <c r="AZ61" s="356">
        <f t="shared" si="154"/>
        <v>1895114.6666666667</v>
      </c>
      <c r="BA61" s="246">
        <f t="shared" si="155"/>
        <v>6</v>
      </c>
      <c r="BB61" s="337">
        <f t="shared" ref="BB61:BG69" si="158">$BI61</f>
        <v>1516.0917333333334</v>
      </c>
      <c r="BC61" s="329">
        <f t="shared" si="158"/>
        <v>1516.0917333333334</v>
      </c>
      <c r="BD61" s="329">
        <f t="shared" si="158"/>
        <v>1516.0917333333334</v>
      </c>
      <c r="BE61" s="329">
        <f t="shared" si="158"/>
        <v>1516.0917333333334</v>
      </c>
      <c r="BF61" s="329">
        <f t="shared" si="158"/>
        <v>1516.0917333333334</v>
      </c>
      <c r="BG61" s="329">
        <f t="shared" si="158"/>
        <v>1516.0917333333334</v>
      </c>
      <c r="BH61" s="331">
        <f t="shared" si="20"/>
        <v>6</v>
      </c>
      <c r="BI61" s="356">
        <f t="shared" si="111"/>
        <v>1516.0917333333334</v>
      </c>
      <c r="BJ61" s="246">
        <f t="shared" si="157"/>
        <v>6</v>
      </c>
    </row>
    <row r="62" spans="1:62" ht="14.55" customHeight="1">
      <c r="A62" s="197" t="s">
        <v>183</v>
      </c>
      <c r="B62" s="216" t="s">
        <v>75</v>
      </c>
      <c r="C62" s="198" t="s">
        <v>217</v>
      </c>
      <c r="D62" s="198" t="s">
        <v>220</v>
      </c>
      <c r="E62" s="198" t="s">
        <v>198</v>
      </c>
      <c r="F62" s="198" t="s">
        <v>186</v>
      </c>
      <c r="G62" s="198" t="s">
        <v>207</v>
      </c>
      <c r="H62" s="197" t="s">
        <v>188</v>
      </c>
      <c r="I62" s="198" t="s">
        <v>200</v>
      </c>
      <c r="J62" s="199" t="s">
        <v>201</v>
      </c>
      <c r="K62" s="199" t="s">
        <v>205</v>
      </c>
      <c r="L62" s="199" t="s">
        <v>192</v>
      </c>
      <c r="M62" s="200" t="s">
        <v>185</v>
      </c>
      <c r="N62" s="200" t="s">
        <v>134</v>
      </c>
      <c r="O62" s="200" t="s">
        <v>202</v>
      </c>
      <c r="P62" s="201" t="s">
        <v>203</v>
      </c>
      <c r="Q62" s="200" t="s">
        <v>208</v>
      </c>
      <c r="R62" s="202">
        <f t="shared" si="140"/>
        <v>1509952</v>
      </c>
      <c r="S62" s="203">
        <v>2E-3</v>
      </c>
      <c r="T62" s="204">
        <f t="shared" si="141"/>
        <v>3019.904</v>
      </c>
      <c r="U62" s="205">
        <v>0.25</v>
      </c>
      <c r="V62" s="204">
        <f t="shared" si="142"/>
        <v>377488</v>
      </c>
      <c r="W62" s="265">
        <v>0.4</v>
      </c>
      <c r="X62" s="202">
        <f t="shared" si="143"/>
        <v>1207.9616000000001</v>
      </c>
      <c r="Y62" s="266">
        <v>5.0000000000000001E-3</v>
      </c>
      <c r="Z62" s="202">
        <f t="shared" si="144"/>
        <v>15.09952</v>
      </c>
      <c r="AA62" s="267">
        <f t="shared" si="145"/>
        <v>85</v>
      </c>
      <c r="AB62" s="267">
        <f t="shared" si="146"/>
        <v>42.5</v>
      </c>
      <c r="AC62" s="206">
        <f t="shared" si="147"/>
        <v>0.33999999999999997</v>
      </c>
      <c r="AD62" s="267">
        <f t="shared" si="148"/>
        <v>8500</v>
      </c>
      <c r="AE62" s="268">
        <v>85</v>
      </c>
      <c r="AF62" s="207">
        <f>R62*AE62/1000</f>
        <v>128345.92</v>
      </c>
      <c r="AG62" s="205">
        <f>AF62/SUM($AF$60:$AF$69)</f>
        <v>2.0159951367424524E-2</v>
      </c>
      <c r="AH62" s="205">
        <v>1</v>
      </c>
      <c r="AI62" s="204">
        <f t="shared" si="149"/>
        <v>377488</v>
      </c>
      <c r="AJ62" s="204">
        <f t="shared" si="150"/>
        <v>0</v>
      </c>
      <c r="AK62" s="204">
        <f>'FB Sizing'!D8</f>
        <v>471860</v>
      </c>
      <c r="AL62" s="204">
        <f t="shared" si="151"/>
        <v>0</v>
      </c>
      <c r="AM62" s="205">
        <v>0.8</v>
      </c>
      <c r="AN62" s="208">
        <v>4</v>
      </c>
      <c r="AO62" s="270">
        <v>45474</v>
      </c>
      <c r="AP62" s="270">
        <v>45515</v>
      </c>
      <c r="AQ62" s="209">
        <f t="shared" si="12"/>
        <v>42</v>
      </c>
      <c r="AR62" s="344">
        <f t="shared" si="13"/>
        <v>377488</v>
      </c>
      <c r="AS62" s="337">
        <f t="shared" si="152"/>
        <v>251658.66666666666</v>
      </c>
      <c r="AT62" s="329">
        <f t="shared" si="152"/>
        <v>251658.66666666666</v>
      </c>
      <c r="AU62" s="329">
        <f t="shared" si="152"/>
        <v>251658.66666666666</v>
      </c>
      <c r="AV62" s="329">
        <f t="shared" si="152"/>
        <v>251658.66666666666</v>
      </c>
      <c r="AW62" s="329">
        <f t="shared" si="152"/>
        <v>251658.66666666666</v>
      </c>
      <c r="AX62" s="329">
        <f t="shared" si="152"/>
        <v>251658.66666666666</v>
      </c>
      <c r="AY62" s="346">
        <f t="shared" si="153"/>
        <v>6</v>
      </c>
      <c r="AZ62" s="356">
        <f t="shared" si="154"/>
        <v>251658.66666666666</v>
      </c>
      <c r="BA62" s="246">
        <f t="shared" si="155"/>
        <v>6</v>
      </c>
      <c r="BB62" s="337">
        <f t="shared" si="158"/>
        <v>201.32693333333336</v>
      </c>
      <c r="BC62" s="329">
        <f t="shared" si="158"/>
        <v>201.32693333333336</v>
      </c>
      <c r="BD62" s="329">
        <f t="shared" si="158"/>
        <v>201.32693333333336</v>
      </c>
      <c r="BE62" s="329">
        <f t="shared" si="158"/>
        <v>201.32693333333336</v>
      </c>
      <c r="BF62" s="329">
        <f t="shared" si="158"/>
        <v>201.32693333333336</v>
      </c>
      <c r="BG62" s="329">
        <f t="shared" si="158"/>
        <v>201.32693333333336</v>
      </c>
      <c r="BH62" s="331">
        <f t="shared" si="20"/>
        <v>6</v>
      </c>
      <c r="BI62" s="356">
        <f t="shared" si="111"/>
        <v>201.32693333333336</v>
      </c>
      <c r="BJ62" s="246">
        <f t="shared" si="157"/>
        <v>6</v>
      </c>
    </row>
    <row r="63" spans="1:62" ht="14.55" customHeight="1">
      <c r="A63" s="197" t="s">
        <v>183</v>
      </c>
      <c r="B63" s="216" t="s">
        <v>75</v>
      </c>
      <c r="C63" s="198" t="s">
        <v>217</v>
      </c>
      <c r="D63" s="198" t="s">
        <v>220</v>
      </c>
      <c r="E63" s="198" t="s">
        <v>185</v>
      </c>
      <c r="F63" s="198" t="s">
        <v>186</v>
      </c>
      <c r="G63" s="198" t="s">
        <v>197</v>
      </c>
      <c r="H63" s="197" t="s">
        <v>188</v>
      </c>
      <c r="I63" s="198" t="s">
        <v>189</v>
      </c>
      <c r="J63" s="199" t="s">
        <v>209</v>
      </c>
      <c r="K63" s="199" t="s">
        <v>191</v>
      </c>
      <c r="L63" s="199" t="s">
        <v>192</v>
      </c>
      <c r="M63" s="200" t="s">
        <v>193</v>
      </c>
      <c r="N63" s="200" t="s">
        <v>135</v>
      </c>
      <c r="O63" s="200" t="s">
        <v>202</v>
      </c>
      <c r="P63" s="201" t="s">
        <v>195</v>
      </c>
      <c r="Q63" s="200" t="s">
        <v>4549</v>
      </c>
      <c r="R63" s="202">
        <f t="shared" si="140"/>
        <v>10973641.448101059</v>
      </c>
      <c r="S63" s="203">
        <v>1E-3</v>
      </c>
      <c r="T63" s="204">
        <f t="shared" si="141"/>
        <v>10973.64144810106</v>
      </c>
      <c r="U63" s="205">
        <v>0.75</v>
      </c>
      <c r="V63" s="204">
        <f t="shared" si="142"/>
        <v>8230231.086075794</v>
      </c>
      <c r="W63" s="265">
        <v>0.4</v>
      </c>
      <c r="X63" s="202">
        <f t="shared" si="143"/>
        <v>4389.4565792404237</v>
      </c>
      <c r="Y63" s="266">
        <v>5.0000000000000001E-4</v>
      </c>
      <c r="Z63" s="202">
        <f t="shared" si="144"/>
        <v>5.4868207240505296</v>
      </c>
      <c r="AA63" s="267">
        <f t="shared" si="145"/>
        <v>140</v>
      </c>
      <c r="AB63" s="267">
        <f t="shared" si="146"/>
        <v>140</v>
      </c>
      <c r="AC63" s="206">
        <f t="shared" si="147"/>
        <v>0.18666666666666668</v>
      </c>
      <c r="AD63" s="267">
        <f t="shared" si="148"/>
        <v>280000</v>
      </c>
      <c r="AE63" s="268">
        <v>140</v>
      </c>
      <c r="AF63" s="207">
        <f>IF(OR(P63="CPM",P63="CPM (RnF)",P63="CPM (Reservation)"),R63*AE63/1000,IF(OR(P63="CPC",P63="CPE"),AE63*T63,IF(OR(P63="CPV",P63="CPCV"),AE63*V63,IF(OR(P63="Fixed",P63="CPD"),AE63,IF(P63="CPL",AE63*Z63,"Error")))))</f>
        <v>1536309.8027341482</v>
      </c>
      <c r="AG63" s="205">
        <f>AF63/SUM($AF$60:$AF$69)</f>
        <v>0.24131605358719616</v>
      </c>
      <c r="AH63" s="205">
        <v>0.95199999999999996</v>
      </c>
      <c r="AI63" s="204">
        <f t="shared" si="149"/>
        <v>1567663.0640144369</v>
      </c>
      <c r="AJ63" s="204">
        <f t="shared" si="150"/>
        <v>75247.827072693035</v>
      </c>
      <c r="AK63" s="204">
        <f>'YT Size'!B8</f>
        <v>1844309.4870758082</v>
      </c>
      <c r="AL63" s="204">
        <f t="shared" si="151"/>
        <v>88526.855379638873</v>
      </c>
      <c r="AM63" s="269">
        <v>0.85</v>
      </c>
      <c r="AN63" s="208">
        <v>7</v>
      </c>
      <c r="AO63" s="270">
        <v>45474</v>
      </c>
      <c r="AP63" s="270">
        <v>45515</v>
      </c>
      <c r="AQ63" s="209">
        <f t="shared" si="12"/>
        <v>42</v>
      </c>
      <c r="AR63" s="344">
        <f t="shared" si="13"/>
        <v>8230231.086075794</v>
      </c>
      <c r="AS63" s="337">
        <f t="shared" si="152"/>
        <v>1828940.2413501765</v>
      </c>
      <c r="AT63" s="329">
        <f t="shared" si="152"/>
        <v>1828940.2413501765</v>
      </c>
      <c r="AU63" s="329">
        <f t="shared" si="152"/>
        <v>1828940.2413501765</v>
      </c>
      <c r="AV63" s="329">
        <f t="shared" si="152"/>
        <v>1828940.2413501765</v>
      </c>
      <c r="AW63" s="329">
        <f t="shared" si="152"/>
        <v>1828940.2413501765</v>
      </c>
      <c r="AX63" s="329">
        <f t="shared" si="152"/>
        <v>1828940.2413501765</v>
      </c>
      <c r="AY63" s="346">
        <f t="shared" si="153"/>
        <v>6</v>
      </c>
      <c r="AZ63" s="356">
        <f t="shared" si="154"/>
        <v>1828940.2413501765</v>
      </c>
      <c r="BA63" s="249">
        <f t="shared" si="155"/>
        <v>6</v>
      </c>
      <c r="BB63" s="337">
        <f t="shared" si="158"/>
        <v>731.57609654007058</v>
      </c>
      <c r="BC63" s="329">
        <f t="shared" si="158"/>
        <v>731.57609654007058</v>
      </c>
      <c r="BD63" s="329">
        <f t="shared" si="158"/>
        <v>731.57609654007058</v>
      </c>
      <c r="BE63" s="329">
        <f t="shared" si="158"/>
        <v>731.57609654007058</v>
      </c>
      <c r="BF63" s="329">
        <f t="shared" si="158"/>
        <v>731.57609654007058</v>
      </c>
      <c r="BG63" s="329">
        <f t="shared" si="158"/>
        <v>731.57609654007058</v>
      </c>
      <c r="BH63" s="331">
        <f t="shared" si="20"/>
        <v>6</v>
      </c>
      <c r="BI63" s="356">
        <f t="shared" si="111"/>
        <v>731.57609654007058</v>
      </c>
      <c r="BJ63" s="249">
        <f t="shared" si="157"/>
        <v>6</v>
      </c>
    </row>
    <row r="64" spans="1:62" ht="14.55" customHeight="1">
      <c r="A64" s="197" t="s">
        <v>183</v>
      </c>
      <c r="B64" s="216" t="s">
        <v>75</v>
      </c>
      <c r="C64" s="198" t="s">
        <v>217</v>
      </c>
      <c r="D64" s="198" t="s">
        <v>220</v>
      </c>
      <c r="E64" s="198" t="s">
        <v>185</v>
      </c>
      <c r="F64" s="198" t="s">
        <v>186</v>
      </c>
      <c r="G64" s="198" t="s">
        <v>4509</v>
      </c>
      <c r="H64" s="197" t="s">
        <v>188</v>
      </c>
      <c r="I64" s="198" t="s">
        <v>189</v>
      </c>
      <c r="J64" s="199" t="s">
        <v>209</v>
      </c>
      <c r="K64" s="199" t="s">
        <v>191</v>
      </c>
      <c r="L64" s="199" t="s">
        <v>192</v>
      </c>
      <c r="M64" s="200" t="s">
        <v>193</v>
      </c>
      <c r="N64" s="200" t="s">
        <v>135</v>
      </c>
      <c r="O64" s="200" t="s">
        <v>202</v>
      </c>
      <c r="P64" s="201" t="s">
        <v>195</v>
      </c>
      <c r="Q64" s="200" t="s">
        <v>4549</v>
      </c>
      <c r="R64" s="202">
        <f t="shared" si="140"/>
        <v>1770537.1075927762</v>
      </c>
      <c r="S64" s="203">
        <v>1E-3</v>
      </c>
      <c r="T64" s="204">
        <f t="shared" si="141"/>
        <v>1770.5371075927762</v>
      </c>
      <c r="U64" s="205">
        <v>0.75</v>
      </c>
      <c r="V64" s="204">
        <f t="shared" si="142"/>
        <v>1327902.8306945821</v>
      </c>
      <c r="W64" s="265">
        <v>0.4</v>
      </c>
      <c r="X64" s="202">
        <f t="shared" si="143"/>
        <v>708.21484303711054</v>
      </c>
      <c r="Y64" s="266">
        <v>5.0000000000000001E-4</v>
      </c>
      <c r="Z64" s="202">
        <f t="shared" si="144"/>
        <v>0.88526855379638814</v>
      </c>
      <c r="AA64" s="267">
        <f t="shared" si="145"/>
        <v>230</v>
      </c>
      <c r="AB64" s="267">
        <f t="shared" si="146"/>
        <v>230</v>
      </c>
      <c r="AC64" s="206">
        <f t="shared" si="147"/>
        <v>0.3066666666666667</v>
      </c>
      <c r="AD64" s="267">
        <f t="shared" si="148"/>
        <v>460000</v>
      </c>
      <c r="AE64" s="268">
        <v>230</v>
      </c>
      <c r="AF64" s="207">
        <f>IF(OR(P64="CPM",P64="CPM (RnF)",P64="CPM (Reservation)"),R64*AE64/1000,IF(OR(P64="CPC",P64="CPE"),AE64*T64,IF(OR(P64="CPV",P64="CPCV"),AE64*V64,IF(OR(P64="Fixed",P64="CPD"),AE64,IF(P64="CPL",AE64*Z64,"Error")))))</f>
        <v>407223.53474633856</v>
      </c>
      <c r="AG64" s="205">
        <f>AF64/SUM($AF$16:$AF$25)</f>
        <v>4.6106325403061192E-2</v>
      </c>
      <c r="AH64" s="205">
        <v>1</v>
      </c>
      <c r="AI64" s="204">
        <f t="shared" si="149"/>
        <v>442634.27689819405</v>
      </c>
      <c r="AJ64" s="204">
        <f t="shared" si="150"/>
        <v>0</v>
      </c>
      <c r="AK64" s="204">
        <f>'YT Size'!C8</f>
        <v>553292.84612274251</v>
      </c>
      <c r="AL64" s="204">
        <f t="shared" si="151"/>
        <v>0</v>
      </c>
      <c r="AM64" s="205">
        <v>0.8</v>
      </c>
      <c r="AN64" s="208">
        <v>4</v>
      </c>
      <c r="AO64" s="270">
        <v>45474</v>
      </c>
      <c r="AP64" s="270">
        <v>45515</v>
      </c>
      <c r="AQ64" s="209">
        <f t="shared" si="12"/>
        <v>42</v>
      </c>
      <c r="AR64" s="344">
        <f t="shared" si="13"/>
        <v>1327902.8306945821</v>
      </c>
      <c r="AS64" s="337">
        <f t="shared" si="152"/>
        <v>295089.51793212938</v>
      </c>
      <c r="AT64" s="329">
        <f t="shared" si="152"/>
        <v>295089.51793212938</v>
      </c>
      <c r="AU64" s="329">
        <f t="shared" si="152"/>
        <v>295089.51793212938</v>
      </c>
      <c r="AV64" s="329">
        <f t="shared" si="152"/>
        <v>295089.51793212938</v>
      </c>
      <c r="AW64" s="329">
        <f t="shared" si="152"/>
        <v>295089.51793212938</v>
      </c>
      <c r="AX64" s="329">
        <f t="shared" si="152"/>
        <v>295089.51793212938</v>
      </c>
      <c r="AY64" s="346">
        <f t="shared" si="153"/>
        <v>6</v>
      </c>
      <c r="AZ64" s="356">
        <f t="shared" si="154"/>
        <v>295089.51793212938</v>
      </c>
      <c r="BA64" s="250">
        <f t="shared" si="155"/>
        <v>6</v>
      </c>
      <c r="BB64" s="337">
        <f t="shared" si="158"/>
        <v>118.03580717285176</v>
      </c>
      <c r="BC64" s="329">
        <f t="shared" si="158"/>
        <v>118.03580717285176</v>
      </c>
      <c r="BD64" s="329">
        <f t="shared" si="158"/>
        <v>118.03580717285176</v>
      </c>
      <c r="BE64" s="329">
        <f t="shared" si="158"/>
        <v>118.03580717285176</v>
      </c>
      <c r="BF64" s="329">
        <f t="shared" si="158"/>
        <v>118.03580717285176</v>
      </c>
      <c r="BG64" s="329">
        <f t="shared" si="158"/>
        <v>118.03580717285176</v>
      </c>
      <c r="BH64" s="331">
        <f t="shared" si="20"/>
        <v>6</v>
      </c>
      <c r="BI64" s="356">
        <f t="shared" si="111"/>
        <v>118.03580717285176</v>
      </c>
      <c r="BJ64" s="250">
        <f t="shared" si="157"/>
        <v>6</v>
      </c>
    </row>
    <row r="65" spans="1:62" ht="14.55" customHeight="1">
      <c r="A65" s="197" t="s">
        <v>183</v>
      </c>
      <c r="B65" s="216" t="s">
        <v>75</v>
      </c>
      <c r="C65" s="198" t="s">
        <v>217</v>
      </c>
      <c r="D65" s="198" t="s">
        <v>220</v>
      </c>
      <c r="E65" s="198" t="s">
        <v>185</v>
      </c>
      <c r="F65" s="198" t="s">
        <v>186</v>
      </c>
      <c r="G65" s="198" t="s">
        <v>187</v>
      </c>
      <c r="H65" s="197" t="s">
        <v>188</v>
      </c>
      <c r="I65" s="198" t="s">
        <v>189</v>
      </c>
      <c r="J65" s="199" t="s">
        <v>190</v>
      </c>
      <c r="K65" s="199" t="s">
        <v>191</v>
      </c>
      <c r="L65" s="199" t="s">
        <v>192</v>
      </c>
      <c r="M65" s="200" t="s">
        <v>193</v>
      </c>
      <c r="N65" s="200" t="s">
        <v>135</v>
      </c>
      <c r="O65" s="200" t="s">
        <v>202</v>
      </c>
      <c r="P65" s="201" t="s">
        <v>195</v>
      </c>
      <c r="Q65" s="200" t="s">
        <v>196</v>
      </c>
      <c r="R65" s="202">
        <f t="shared" si="140"/>
        <v>2470308.2087082691</v>
      </c>
      <c r="S65" s="203">
        <v>2E-3</v>
      </c>
      <c r="T65" s="204">
        <f t="shared" si="141"/>
        <v>4940.6164174165378</v>
      </c>
      <c r="U65" s="205">
        <v>0.75</v>
      </c>
      <c r="V65" s="204">
        <f t="shared" si="142"/>
        <v>1852731.1565312017</v>
      </c>
      <c r="W65" s="265">
        <v>0.4</v>
      </c>
      <c r="X65" s="202">
        <f t="shared" si="143"/>
        <v>1976.2465669666153</v>
      </c>
      <c r="Y65" s="266">
        <v>5.0000000000000001E-4</v>
      </c>
      <c r="Z65" s="202">
        <f t="shared" si="144"/>
        <v>2.4703082087082691</v>
      </c>
      <c r="AA65" s="267">
        <f t="shared" si="145"/>
        <v>140.00000000000003</v>
      </c>
      <c r="AB65" s="267">
        <f t="shared" si="146"/>
        <v>70.000000000000014</v>
      </c>
      <c r="AC65" s="206">
        <f t="shared" si="147"/>
        <v>0.1866666666666667</v>
      </c>
      <c r="AD65" s="267">
        <f t="shared" si="148"/>
        <v>140000</v>
      </c>
      <c r="AE65" s="268">
        <v>140</v>
      </c>
      <c r="AF65" s="207">
        <f>IF(OR(P65="CPM",P65="CPM (RnF)",P65="CPM (Reservation)"),R65*AE65/1000,IF(OR(P65="CPC",P65="CPE"),AE65*T65,IF(OR(P65="CPV",P65="CPCV"),AE65*V65,IF(OR(P65="Fixed",P65="CPD"),AE65,IF(P65="CPL",AE65*Z65,"Error")))))</f>
        <v>345843.1492191577</v>
      </c>
      <c r="AG65" s="205">
        <f>AF65/SUM($AF$60:$AF$69)</f>
        <v>5.4323355732813022E-2</v>
      </c>
      <c r="AH65" s="205">
        <v>1</v>
      </c>
      <c r="AI65" s="204">
        <f t="shared" si="149"/>
        <v>308788.52608853363</v>
      </c>
      <c r="AJ65" s="204">
        <f t="shared" si="150"/>
        <v>0</v>
      </c>
      <c r="AK65" s="204">
        <f>SUM('YT Size'!E28:E38)</f>
        <v>385985.65761066705</v>
      </c>
      <c r="AL65" s="204">
        <f t="shared" si="151"/>
        <v>0</v>
      </c>
      <c r="AM65" s="269">
        <v>0.8</v>
      </c>
      <c r="AN65" s="208">
        <v>8</v>
      </c>
      <c r="AO65" s="270">
        <v>45474</v>
      </c>
      <c r="AP65" s="270">
        <v>45515</v>
      </c>
      <c r="AQ65" s="209">
        <f t="shared" si="12"/>
        <v>42</v>
      </c>
      <c r="AR65" s="344">
        <f t="shared" si="13"/>
        <v>1852731.1565312017</v>
      </c>
      <c r="AS65" s="337">
        <f t="shared" si="152"/>
        <v>411718.03478471149</v>
      </c>
      <c r="AT65" s="329">
        <f t="shared" si="152"/>
        <v>411718.03478471149</v>
      </c>
      <c r="AU65" s="329">
        <f t="shared" si="152"/>
        <v>411718.03478471149</v>
      </c>
      <c r="AV65" s="329">
        <f t="shared" si="152"/>
        <v>411718.03478471149</v>
      </c>
      <c r="AW65" s="329">
        <f t="shared" si="152"/>
        <v>411718.03478471149</v>
      </c>
      <c r="AX65" s="329">
        <f t="shared" si="152"/>
        <v>411718.03478471149</v>
      </c>
      <c r="AY65" s="346">
        <f t="shared" si="153"/>
        <v>6</v>
      </c>
      <c r="AZ65" s="356">
        <f t="shared" si="154"/>
        <v>411718.03478471149</v>
      </c>
      <c r="BA65" s="25">
        <f t="shared" si="155"/>
        <v>6</v>
      </c>
      <c r="BB65" s="337">
        <f t="shared" si="158"/>
        <v>329.37442782776924</v>
      </c>
      <c r="BC65" s="329">
        <f t="shared" si="158"/>
        <v>329.37442782776924</v>
      </c>
      <c r="BD65" s="329">
        <f t="shared" si="158"/>
        <v>329.37442782776924</v>
      </c>
      <c r="BE65" s="329">
        <f t="shared" si="158"/>
        <v>329.37442782776924</v>
      </c>
      <c r="BF65" s="329">
        <f t="shared" si="158"/>
        <v>329.37442782776924</v>
      </c>
      <c r="BG65" s="329">
        <f t="shared" si="158"/>
        <v>329.37442782776924</v>
      </c>
      <c r="BH65" s="331">
        <f t="shared" si="20"/>
        <v>6</v>
      </c>
      <c r="BI65" s="356">
        <f t="shared" si="111"/>
        <v>329.37442782776924</v>
      </c>
      <c r="BJ65" s="25">
        <f t="shared" si="157"/>
        <v>6</v>
      </c>
    </row>
    <row r="66" spans="1:62" ht="14.55" customHeight="1">
      <c r="A66" s="197" t="s">
        <v>183</v>
      </c>
      <c r="B66" s="216" t="s">
        <v>75</v>
      </c>
      <c r="C66" s="198" t="s">
        <v>217</v>
      </c>
      <c r="D66" s="198" t="s">
        <v>220</v>
      </c>
      <c r="E66" s="198" t="s">
        <v>185</v>
      </c>
      <c r="F66" s="198" t="s">
        <v>186</v>
      </c>
      <c r="G66" s="198" t="s">
        <v>197</v>
      </c>
      <c r="H66" s="197" t="s">
        <v>188</v>
      </c>
      <c r="I66" s="198" t="s">
        <v>189</v>
      </c>
      <c r="J66" s="199" t="s">
        <v>210</v>
      </c>
      <c r="K66" s="199" t="s">
        <v>191</v>
      </c>
      <c r="L66" s="199" t="s">
        <v>192</v>
      </c>
      <c r="M66" s="200" t="s">
        <v>193</v>
      </c>
      <c r="N66" s="200" t="s">
        <v>135</v>
      </c>
      <c r="O66" s="200" t="s">
        <v>202</v>
      </c>
      <c r="P66" s="201" t="s">
        <v>195</v>
      </c>
      <c r="Q66" s="200" t="s">
        <v>4548</v>
      </c>
      <c r="R66" s="202">
        <f t="shared" si="140"/>
        <v>4210752.6284800041</v>
      </c>
      <c r="S66" s="203">
        <v>0</v>
      </c>
      <c r="T66" s="204">
        <f t="shared" si="141"/>
        <v>0</v>
      </c>
      <c r="U66" s="205">
        <v>0.8</v>
      </c>
      <c r="V66" s="204">
        <f t="shared" si="142"/>
        <v>3368602.1027840036</v>
      </c>
      <c r="W66" s="265">
        <v>0</v>
      </c>
      <c r="X66" s="202">
        <f t="shared" si="143"/>
        <v>0</v>
      </c>
      <c r="Y66" s="265">
        <v>0</v>
      </c>
      <c r="Z66" s="202">
        <f t="shared" si="144"/>
        <v>0</v>
      </c>
      <c r="AA66" s="267">
        <f t="shared" si="145"/>
        <v>159.99999999999997</v>
      </c>
      <c r="AB66" s="267">
        <f t="shared" ref="AB66:AB68" si="159">IFERROR(AF66/T66,0)</f>
        <v>0</v>
      </c>
      <c r="AC66" s="206">
        <f t="shared" si="147"/>
        <v>0.19999999999999996</v>
      </c>
      <c r="AD66" s="374" t="s">
        <v>228</v>
      </c>
      <c r="AE66" s="268">
        <v>160</v>
      </c>
      <c r="AF66" s="207">
        <f t="shared" ref="AF66:AF68" si="160">IF(OR(P66="CPM",P66="CPM (RnF)",P66="CPM (Reservation)"),R66*AE66/1000,IF(OR(P66="CPC",P66="CPE"),AE66*T66,IF(OR(P66="CPV",P66="CPCV"),AE66*V66,IF(OR(P66="Fixed",P66="CPD"),AE66,IF(P66="CPL",AE66*Z66,"Error")))))</f>
        <v>673720.42055680056</v>
      </c>
      <c r="AG66" s="205">
        <f>AF66/SUM($AF$60:$AF$69)</f>
        <v>0.10582471896002535</v>
      </c>
      <c r="AH66" s="205">
        <v>1</v>
      </c>
      <c r="AI66" s="204">
        <f t="shared" si="149"/>
        <v>701792.10474666732</v>
      </c>
      <c r="AJ66" s="204">
        <f t="shared" si="150"/>
        <v>0</v>
      </c>
      <c r="AK66" s="204">
        <f>SUM('YT Size'!F28:F38)</f>
        <v>877240.13093333412</v>
      </c>
      <c r="AL66" s="204">
        <f t="shared" si="151"/>
        <v>0</v>
      </c>
      <c r="AM66" s="269">
        <v>0.8</v>
      </c>
      <c r="AN66" s="208">
        <v>6</v>
      </c>
      <c r="AO66" s="270">
        <v>45474</v>
      </c>
      <c r="AP66" s="270">
        <f t="shared" ref="AP66:AP68" si="161">AO66+41</f>
        <v>45515</v>
      </c>
      <c r="AQ66" s="209">
        <f t="shared" si="12"/>
        <v>42</v>
      </c>
      <c r="AR66" s="344">
        <f t="shared" si="13"/>
        <v>3368602.1027840036</v>
      </c>
      <c r="AS66" s="337">
        <f t="shared" si="152"/>
        <v>701792.10474666732</v>
      </c>
      <c r="AT66" s="329">
        <f t="shared" si="152"/>
        <v>701792.10474666732</v>
      </c>
      <c r="AU66" s="329">
        <f t="shared" si="152"/>
        <v>701792.10474666732</v>
      </c>
      <c r="AV66" s="329">
        <f t="shared" si="152"/>
        <v>701792.10474666732</v>
      </c>
      <c r="AW66" s="329">
        <f t="shared" si="152"/>
        <v>701792.10474666732</v>
      </c>
      <c r="AX66" s="329">
        <f t="shared" si="152"/>
        <v>701792.10474666732</v>
      </c>
      <c r="AY66" s="346">
        <f t="shared" si="153"/>
        <v>6</v>
      </c>
      <c r="AZ66" s="356">
        <f t="shared" si="154"/>
        <v>701792.10474666732</v>
      </c>
      <c r="BA66" s="25">
        <f t="shared" si="155"/>
        <v>6</v>
      </c>
      <c r="BB66" s="337">
        <f t="shared" si="158"/>
        <v>0</v>
      </c>
      <c r="BC66" s="329">
        <f t="shared" si="158"/>
        <v>0</v>
      </c>
      <c r="BD66" s="329">
        <f t="shared" si="158"/>
        <v>0</v>
      </c>
      <c r="BE66" s="329">
        <f t="shared" si="158"/>
        <v>0</v>
      </c>
      <c r="BF66" s="329">
        <f t="shared" si="158"/>
        <v>0</v>
      </c>
      <c r="BG66" s="329">
        <f t="shared" si="158"/>
        <v>0</v>
      </c>
      <c r="BH66" s="331">
        <f t="shared" si="20"/>
        <v>6</v>
      </c>
      <c r="BI66" s="356">
        <f t="shared" si="111"/>
        <v>0</v>
      </c>
      <c r="BJ66" s="25">
        <f t="shared" si="157"/>
        <v>6</v>
      </c>
    </row>
    <row r="67" spans="1:62" ht="14.55" customHeight="1">
      <c r="A67" s="197" t="s">
        <v>183</v>
      </c>
      <c r="B67" s="216" t="s">
        <v>75</v>
      </c>
      <c r="C67" s="198" t="s">
        <v>217</v>
      </c>
      <c r="D67" s="198" t="s">
        <v>220</v>
      </c>
      <c r="E67" s="198" t="s">
        <v>185</v>
      </c>
      <c r="F67" s="198" t="s">
        <v>186</v>
      </c>
      <c r="G67" s="198" t="s">
        <v>4512</v>
      </c>
      <c r="H67" s="197" t="s">
        <v>188</v>
      </c>
      <c r="I67" s="198" t="s">
        <v>361</v>
      </c>
      <c r="J67" s="199" t="s">
        <v>210</v>
      </c>
      <c r="K67" s="199" t="s">
        <v>4513</v>
      </c>
      <c r="L67" s="199" t="s">
        <v>192</v>
      </c>
      <c r="M67" s="200" t="s">
        <v>193</v>
      </c>
      <c r="N67" s="200" t="s">
        <v>135</v>
      </c>
      <c r="O67" s="200" t="s">
        <v>202</v>
      </c>
      <c r="P67" s="201" t="s">
        <v>195</v>
      </c>
      <c r="Q67" s="200" t="s">
        <v>4512</v>
      </c>
      <c r="R67" s="202">
        <f t="shared" si="140"/>
        <v>2057999.9999999995</v>
      </c>
      <c r="S67" s="203">
        <v>0</v>
      </c>
      <c r="T67" s="204">
        <v>0</v>
      </c>
      <c r="U67" s="205">
        <v>0.8</v>
      </c>
      <c r="V67" s="204">
        <f t="shared" si="142"/>
        <v>1646399.9999999998</v>
      </c>
      <c r="W67" s="265">
        <v>0</v>
      </c>
      <c r="X67" s="202">
        <f t="shared" si="143"/>
        <v>0</v>
      </c>
      <c r="Y67" s="265">
        <v>0</v>
      </c>
      <c r="Z67" s="202">
        <f t="shared" si="144"/>
        <v>0</v>
      </c>
      <c r="AA67" s="267">
        <f t="shared" si="145"/>
        <v>319</v>
      </c>
      <c r="AB67" s="267">
        <f t="shared" si="159"/>
        <v>0</v>
      </c>
      <c r="AC67" s="206">
        <f t="shared" si="147"/>
        <v>0.39874999999999999</v>
      </c>
      <c r="AD67" s="374" t="s">
        <v>228</v>
      </c>
      <c r="AE67" s="268">
        <v>319</v>
      </c>
      <c r="AF67" s="207">
        <f t="shared" si="160"/>
        <v>656501.99999999988</v>
      </c>
      <c r="AG67" s="205">
        <v>0.19533699187617151</v>
      </c>
      <c r="AH67" s="205">
        <v>0.98199999999999998</v>
      </c>
      <c r="AI67" s="204">
        <v>685999.99999999988</v>
      </c>
      <c r="AJ67" s="204">
        <v>12348.000000000009</v>
      </c>
      <c r="AK67" s="204">
        <f>AK66*70%</f>
        <v>614068.09165333386</v>
      </c>
      <c r="AL67" s="204">
        <v>17640.000000000015</v>
      </c>
      <c r="AM67" s="205">
        <v>0.7</v>
      </c>
      <c r="AN67" s="208">
        <v>3</v>
      </c>
      <c r="AO67" s="270">
        <v>45474</v>
      </c>
      <c r="AP67" s="270">
        <f t="shared" si="161"/>
        <v>45515</v>
      </c>
      <c r="AQ67" s="209">
        <f t="shared" ref="AQ67:AQ68" si="162">AP67-AO67+1</f>
        <v>42</v>
      </c>
      <c r="AR67" s="344">
        <f t="shared" ref="AR67:AR69" si="163">IF(H67="Video Views",V67,IF(H67="Clicks",T67,IF(H67="Impression",R67,IF(H67="Leads",Z67,0))))</f>
        <v>1646399.9999999998</v>
      </c>
      <c r="AS67" s="337">
        <f t="shared" si="152"/>
        <v>685999.99999999988</v>
      </c>
      <c r="AT67" s="329">
        <f t="shared" si="152"/>
        <v>685999.99999999988</v>
      </c>
      <c r="AU67" s="329">
        <f t="shared" si="152"/>
        <v>685999.99999999988</v>
      </c>
      <c r="AV67" s="329"/>
      <c r="AW67" s="329"/>
      <c r="AX67" s="329"/>
      <c r="AY67" s="346">
        <v>3</v>
      </c>
      <c r="AZ67" s="356">
        <f>R67/AY67</f>
        <v>685999.99999999988</v>
      </c>
      <c r="BA67" s="250"/>
      <c r="BB67" s="337">
        <f t="shared" si="158"/>
        <v>0</v>
      </c>
      <c r="BC67" s="329">
        <f t="shared" si="158"/>
        <v>0</v>
      </c>
      <c r="BD67" s="329">
        <f t="shared" si="158"/>
        <v>0</v>
      </c>
      <c r="BE67" s="329">
        <f t="shared" si="158"/>
        <v>0</v>
      </c>
      <c r="BF67" s="329">
        <f t="shared" si="158"/>
        <v>0</v>
      </c>
      <c r="BG67" s="329">
        <f t="shared" si="158"/>
        <v>0</v>
      </c>
      <c r="BH67" s="331">
        <f t="shared" si="20"/>
        <v>6</v>
      </c>
      <c r="BI67" s="356">
        <f t="shared" si="111"/>
        <v>0</v>
      </c>
      <c r="BJ67" s="250"/>
    </row>
    <row r="68" spans="1:62" ht="14.55" customHeight="1">
      <c r="A68" s="197" t="s">
        <v>183</v>
      </c>
      <c r="B68" s="216" t="s">
        <v>75</v>
      </c>
      <c r="C68" s="198" t="s">
        <v>217</v>
      </c>
      <c r="D68" s="198" t="s">
        <v>220</v>
      </c>
      <c r="E68" s="198" t="s">
        <v>185</v>
      </c>
      <c r="F68" s="198" t="s">
        <v>186</v>
      </c>
      <c r="G68" s="200" t="s">
        <v>4512</v>
      </c>
      <c r="H68" s="197" t="s">
        <v>188</v>
      </c>
      <c r="I68" s="198" t="s">
        <v>4514</v>
      </c>
      <c r="J68" s="199" t="s">
        <v>210</v>
      </c>
      <c r="K68" s="199" t="s">
        <v>4513</v>
      </c>
      <c r="L68" s="199" t="s">
        <v>192</v>
      </c>
      <c r="M68" s="200" t="s">
        <v>193</v>
      </c>
      <c r="N68" s="200" t="s">
        <v>135</v>
      </c>
      <c r="O68" s="200" t="s">
        <v>202</v>
      </c>
      <c r="P68" s="201" t="s">
        <v>195</v>
      </c>
      <c r="Q68" s="200" t="s">
        <v>4512</v>
      </c>
      <c r="R68" s="202">
        <f t="shared" si="140"/>
        <v>1380119.9999999998</v>
      </c>
      <c r="S68" s="203">
        <v>0</v>
      </c>
      <c r="T68" s="204">
        <v>0</v>
      </c>
      <c r="U68" s="205">
        <v>0.8</v>
      </c>
      <c r="V68" s="204">
        <f t="shared" si="142"/>
        <v>1104095.9999999998</v>
      </c>
      <c r="W68" s="265">
        <v>0</v>
      </c>
      <c r="X68" s="202">
        <f t="shared" si="143"/>
        <v>0</v>
      </c>
      <c r="Y68" s="265">
        <v>0</v>
      </c>
      <c r="Z68" s="202">
        <f t="shared" si="144"/>
        <v>0</v>
      </c>
      <c r="AA68" s="267">
        <f t="shared" si="145"/>
        <v>405</v>
      </c>
      <c r="AB68" s="267">
        <f t="shared" si="159"/>
        <v>0</v>
      </c>
      <c r="AC68" s="206">
        <f t="shared" si="147"/>
        <v>0.50624999999999998</v>
      </c>
      <c r="AD68" s="374" t="s">
        <v>228</v>
      </c>
      <c r="AE68" s="268">
        <v>405</v>
      </c>
      <c r="AF68" s="207">
        <f t="shared" si="160"/>
        <v>558948.59999999986</v>
      </c>
      <c r="AG68" s="205">
        <v>0.16629608131744891</v>
      </c>
      <c r="AH68" s="205">
        <v>0.95199999999999996</v>
      </c>
      <c r="AI68" s="204">
        <v>460039.99999999994</v>
      </c>
      <c r="AJ68" s="204">
        <v>22081.920000000016</v>
      </c>
      <c r="AK68" s="204">
        <f>AK67*70%</f>
        <v>429847.66415733367</v>
      </c>
      <c r="AL68" s="204">
        <v>31545.600000000028</v>
      </c>
      <c r="AM68" s="205">
        <v>0.7</v>
      </c>
      <c r="AN68" s="208">
        <v>3</v>
      </c>
      <c r="AO68" s="270">
        <v>45474</v>
      </c>
      <c r="AP68" s="270">
        <f t="shared" si="161"/>
        <v>45515</v>
      </c>
      <c r="AQ68" s="209">
        <f t="shared" si="162"/>
        <v>42</v>
      </c>
      <c r="AR68" s="344">
        <f t="shared" si="163"/>
        <v>1104095.9999999998</v>
      </c>
      <c r="AS68" s="337">
        <f t="shared" si="152"/>
        <v>460039.99999999994</v>
      </c>
      <c r="AT68" s="329">
        <f t="shared" si="152"/>
        <v>460039.99999999994</v>
      </c>
      <c r="AU68" s="329">
        <f t="shared" si="152"/>
        <v>460039.99999999994</v>
      </c>
      <c r="AV68" s="329"/>
      <c r="AW68" s="329"/>
      <c r="AX68" s="329"/>
      <c r="AY68" s="346">
        <v>3</v>
      </c>
      <c r="AZ68" s="356">
        <f>R68/AY68</f>
        <v>460039.99999999994</v>
      </c>
      <c r="BA68" s="250"/>
      <c r="BB68" s="337">
        <f t="shared" si="158"/>
        <v>0</v>
      </c>
      <c r="BC68" s="329">
        <f t="shared" si="158"/>
        <v>0</v>
      </c>
      <c r="BD68" s="329">
        <f t="shared" si="158"/>
        <v>0</v>
      </c>
      <c r="BE68" s="329">
        <f t="shared" si="158"/>
        <v>0</v>
      </c>
      <c r="BF68" s="329">
        <f t="shared" si="158"/>
        <v>0</v>
      </c>
      <c r="BG68" s="329">
        <f t="shared" si="158"/>
        <v>0</v>
      </c>
      <c r="BH68" s="331">
        <f t="shared" ref="BH68:BH69" si="164">AQ68/7</f>
        <v>6</v>
      </c>
      <c r="BI68" s="356">
        <f t="shared" si="111"/>
        <v>0</v>
      </c>
      <c r="BJ68" s="250"/>
    </row>
    <row r="69" spans="1:62" ht="14.55" customHeight="1">
      <c r="A69" s="197" t="s">
        <v>183</v>
      </c>
      <c r="B69" s="216" t="s">
        <v>75</v>
      </c>
      <c r="C69" s="198" t="s">
        <v>217</v>
      </c>
      <c r="D69" s="198" t="s">
        <v>220</v>
      </c>
      <c r="E69" s="198" t="s">
        <v>185</v>
      </c>
      <c r="F69" s="198" t="s">
        <v>211</v>
      </c>
      <c r="G69" s="198" t="s">
        <v>212</v>
      </c>
      <c r="H69" s="197" t="s">
        <v>188</v>
      </c>
      <c r="I69" s="198" t="s">
        <v>189</v>
      </c>
      <c r="J69" s="199" t="s">
        <v>190</v>
      </c>
      <c r="K69" s="199" t="s">
        <v>191</v>
      </c>
      <c r="L69" s="199" t="s">
        <v>213</v>
      </c>
      <c r="M69" s="200" t="s">
        <v>193</v>
      </c>
      <c r="N69" s="200" t="s">
        <v>135</v>
      </c>
      <c r="O69" s="200" t="s">
        <v>202</v>
      </c>
      <c r="P69" s="201" t="s">
        <v>195</v>
      </c>
      <c r="Q69" s="200" t="s">
        <v>214</v>
      </c>
      <c r="R69" s="202">
        <f t="shared" si="140"/>
        <v>6634184.0640000012</v>
      </c>
      <c r="S69" s="203">
        <v>1E-3</v>
      </c>
      <c r="T69" s="204">
        <f t="shared" si="141"/>
        <v>6634.1840640000009</v>
      </c>
      <c r="U69" s="205">
        <v>0.75</v>
      </c>
      <c r="V69" s="204">
        <f t="shared" si="142"/>
        <v>4975638.0480000004</v>
      </c>
      <c r="W69" s="265">
        <v>0.4</v>
      </c>
      <c r="X69" s="202">
        <f t="shared" si="143"/>
        <v>2653.6736256000004</v>
      </c>
      <c r="Y69" s="266">
        <v>5.0000000000000001E-4</v>
      </c>
      <c r="Z69" s="202">
        <f t="shared" si="144"/>
        <v>3.3170920320000006</v>
      </c>
      <c r="AA69" s="267">
        <f t="shared" si="145"/>
        <v>155</v>
      </c>
      <c r="AB69" s="267">
        <f>AF69/T69</f>
        <v>155</v>
      </c>
      <c r="AC69" s="206">
        <f t="shared" si="147"/>
        <v>0.20666666666666669</v>
      </c>
      <c r="AD69" s="267">
        <f t="shared" si="148"/>
        <v>310000</v>
      </c>
      <c r="AE69" s="268">
        <v>155</v>
      </c>
      <c r="AF69" s="207">
        <f>IF(OR(P69="CPM",P69="CPM (RnF)",P69="CPM (Reservation)"),R69*AE69/1000,IF(OR(P69="CPC",P69="CPE"),AE69*T69,IF(OR(P69="CPV",P69="CPCV"),AE69*V69,IF(OR(P69="Fixed",P69="CPD"),AE69,IF(P69="CPL",AE69*Z69,"Error")))))</f>
        <v>1028298.5299200002</v>
      </c>
      <c r="AG69" s="205">
        <f>AF69/SUM($AF$60:$AF$69)</f>
        <v>0.16152011964526286</v>
      </c>
      <c r="AH69" s="205">
        <v>1</v>
      </c>
      <c r="AI69" s="204">
        <f t="shared" si="149"/>
        <v>1105697.3440000003</v>
      </c>
      <c r="AJ69" s="204">
        <f t="shared" si="150"/>
        <v>0</v>
      </c>
      <c r="AK69" s="204">
        <v>1382121.6800000002</v>
      </c>
      <c r="AL69" s="204">
        <f t="shared" si="151"/>
        <v>0</v>
      </c>
      <c r="AM69" s="205">
        <v>0.8</v>
      </c>
      <c r="AN69" s="208">
        <v>6</v>
      </c>
      <c r="AO69" s="270">
        <v>45474</v>
      </c>
      <c r="AP69" s="270">
        <v>45494</v>
      </c>
      <c r="AQ69" s="209">
        <v>14</v>
      </c>
      <c r="AR69" s="344">
        <f t="shared" si="163"/>
        <v>4975638.0480000004</v>
      </c>
      <c r="AS69" s="337">
        <f>$AZ69</f>
        <v>3317092.0320000006</v>
      </c>
      <c r="AT69" s="329">
        <f>$AZ69</f>
        <v>3317092.0320000006</v>
      </c>
      <c r="AU69" s="329"/>
      <c r="AV69" s="330"/>
      <c r="AW69" s="330"/>
      <c r="AX69" s="328"/>
      <c r="AY69" s="346">
        <f t="shared" si="153"/>
        <v>2</v>
      </c>
      <c r="AZ69" s="356">
        <f t="shared" si="154"/>
        <v>3317092.0320000006</v>
      </c>
      <c r="BA69" s="25">
        <f t="shared" si="155"/>
        <v>2</v>
      </c>
      <c r="BB69" s="337">
        <f t="shared" si="158"/>
        <v>1326.8368128000002</v>
      </c>
      <c r="BC69" s="329">
        <f t="shared" si="158"/>
        <v>1326.8368128000002</v>
      </c>
      <c r="BD69" s="329">
        <f t="shared" si="158"/>
        <v>1326.8368128000002</v>
      </c>
      <c r="BE69" s="329">
        <f t="shared" si="158"/>
        <v>1326.8368128000002</v>
      </c>
      <c r="BF69" s="329">
        <f t="shared" si="158"/>
        <v>1326.8368128000002</v>
      </c>
      <c r="BG69" s="329">
        <f t="shared" si="158"/>
        <v>1326.8368128000002</v>
      </c>
      <c r="BH69" s="331">
        <f t="shared" si="164"/>
        <v>2</v>
      </c>
      <c r="BI69" s="356">
        <f t="shared" si="111"/>
        <v>1326.8368128000002</v>
      </c>
      <c r="BJ69" s="25">
        <f t="shared" ref="BJ69" si="165">COUNTA(BB69:BG69)</f>
        <v>6</v>
      </c>
    </row>
    <row r="70" spans="1:62" ht="14.55" customHeight="1">
      <c r="A70" s="26" t="s">
        <v>122</v>
      </c>
      <c r="B70" s="26"/>
      <c r="C70" s="26"/>
      <c r="D70" s="26"/>
      <c r="E70" s="26"/>
      <c r="F70" s="26"/>
      <c r="G70" s="26"/>
      <c r="H70" s="26"/>
      <c r="I70" s="26"/>
      <c r="J70" s="26"/>
      <c r="K70" s="27"/>
      <c r="L70" s="27"/>
      <c r="M70" s="27"/>
      <c r="N70" s="27"/>
      <c r="O70" s="27"/>
      <c r="P70" s="27"/>
      <c r="Q70" s="28"/>
      <c r="R70" s="29"/>
      <c r="S70" s="30"/>
      <c r="T70" s="31"/>
      <c r="U70" s="31"/>
      <c r="V70" s="31"/>
      <c r="W70" s="32"/>
      <c r="X70" s="32"/>
      <c r="Y70" s="32"/>
      <c r="Z70" s="32"/>
      <c r="AA70" s="32"/>
      <c r="AB70" s="32"/>
      <c r="AC70" s="33"/>
      <c r="AD70" s="33"/>
      <c r="AE70" s="33"/>
      <c r="AF70" s="186"/>
      <c r="AG70" s="34"/>
      <c r="AH70" s="35"/>
      <c r="AI70" s="31"/>
      <c r="AJ70" s="31"/>
      <c r="AK70" s="31"/>
      <c r="AL70" s="31"/>
      <c r="AM70" s="192"/>
      <c r="AN70" s="36"/>
      <c r="AO70" s="36"/>
      <c r="AP70" s="36"/>
      <c r="AQ70" s="36"/>
      <c r="AR70" s="343"/>
      <c r="AS70" s="336"/>
      <c r="AT70" s="325"/>
      <c r="AU70" s="326"/>
      <c r="AV70" s="326"/>
      <c r="AW70" s="327"/>
      <c r="AX70" s="326"/>
      <c r="AY70" s="327"/>
      <c r="AZ70" s="357"/>
      <c r="BA70" s="25"/>
      <c r="BB70" s="336"/>
      <c r="BC70" s="325"/>
      <c r="BD70" s="326"/>
      <c r="BE70" s="326"/>
      <c r="BF70" s="327"/>
      <c r="BG70" s="326"/>
      <c r="BH70" s="327"/>
      <c r="BI70" s="357"/>
      <c r="BJ70" s="25"/>
    </row>
    <row r="71" spans="1:62" ht="14.55" customHeight="1">
      <c r="A71" s="197" t="s">
        <v>183</v>
      </c>
      <c r="B71" s="216" t="s">
        <v>122</v>
      </c>
      <c r="C71" s="198" t="s">
        <v>217</v>
      </c>
      <c r="D71" s="198" t="s">
        <v>222</v>
      </c>
      <c r="E71" s="198" t="s">
        <v>198</v>
      </c>
      <c r="F71" s="198" t="s">
        <v>186</v>
      </c>
      <c r="G71" s="198" t="s">
        <v>199</v>
      </c>
      <c r="H71" s="197" t="s">
        <v>188</v>
      </c>
      <c r="I71" s="198" t="s">
        <v>200</v>
      </c>
      <c r="J71" s="199" t="s">
        <v>201</v>
      </c>
      <c r="K71" s="199" t="s">
        <v>4524</v>
      </c>
      <c r="L71" s="199" t="s">
        <v>192</v>
      </c>
      <c r="M71" s="200" t="s">
        <v>185</v>
      </c>
      <c r="N71" s="200" t="s">
        <v>134</v>
      </c>
      <c r="O71" s="200" t="s">
        <v>202</v>
      </c>
      <c r="P71" s="201" t="s">
        <v>203</v>
      </c>
      <c r="Q71" s="200" t="s">
        <v>221</v>
      </c>
      <c r="R71" s="202">
        <f t="shared" ref="R71:R80" si="166">AN71*AI71</f>
        <v>1083200</v>
      </c>
      <c r="S71" s="203">
        <v>2E-3</v>
      </c>
      <c r="T71" s="204">
        <f t="shared" ref="T71:T80" si="167">R71*S71</f>
        <v>2166.4</v>
      </c>
      <c r="U71" s="205">
        <v>0.25</v>
      </c>
      <c r="V71" s="204">
        <f t="shared" ref="V71:V80" si="168">R71*U71</f>
        <v>270800</v>
      </c>
      <c r="W71" s="265">
        <v>0.4</v>
      </c>
      <c r="X71" s="202">
        <f t="shared" ref="X71:X80" si="169">T71*W71</f>
        <v>866.56000000000006</v>
      </c>
      <c r="Y71" s="266">
        <v>5.0000000000000001E-3</v>
      </c>
      <c r="Z71" s="202">
        <f t="shared" ref="Z71:Z80" si="170">T71*Y71</f>
        <v>10.832000000000001</v>
      </c>
      <c r="AA71" s="267">
        <f t="shared" ref="AA71:AA80" si="171">AF71/(R71/1000)</f>
        <v>70</v>
      </c>
      <c r="AB71" s="267">
        <f t="shared" ref="AB71:AB76" si="172">AF71/T71</f>
        <v>35</v>
      </c>
      <c r="AC71" s="206">
        <f t="shared" ref="AC71:AC80" si="173">IFERROR(AF71/V71,"-")</f>
        <v>0.28000000000000003</v>
      </c>
      <c r="AD71" s="267">
        <f t="shared" ref="AD71:AD80" si="174">AF71/Z71</f>
        <v>6999.9999999999991</v>
      </c>
      <c r="AE71" s="268">
        <v>70</v>
      </c>
      <c r="AF71" s="207">
        <f>R71*AE71/1000</f>
        <v>75824</v>
      </c>
      <c r="AG71" s="205">
        <f>AF71/SUM($AF$71:$AF$80)</f>
        <v>1.8908482100463184E-2</v>
      </c>
      <c r="AH71" s="205">
        <v>1</v>
      </c>
      <c r="AI71" s="204">
        <f t="shared" ref="AI71:AI80" si="175">AK71*AM71</f>
        <v>216640</v>
      </c>
      <c r="AJ71" s="204">
        <f t="shared" ref="AJ71:AJ80" si="176">(1-AH71)*AI71</f>
        <v>0</v>
      </c>
      <c r="AK71" s="204">
        <f>'Lookalike SS'!B46</f>
        <v>270800</v>
      </c>
      <c r="AL71" s="204">
        <f t="shared" ref="AL71:AL80" si="177">(1-AH71)*AK71</f>
        <v>0</v>
      </c>
      <c r="AM71" s="205">
        <v>0.8</v>
      </c>
      <c r="AN71" s="208">
        <v>5</v>
      </c>
      <c r="AO71" s="270">
        <v>45474</v>
      </c>
      <c r="AP71" s="270">
        <v>45515</v>
      </c>
      <c r="AQ71" s="209">
        <f t="shared" ref="AQ71:AQ79" si="178">AP71-AO71+1</f>
        <v>42</v>
      </c>
      <c r="AR71" s="344">
        <f t="shared" ref="AR71:AR80" si="179">IF(H71="Video Views",V71,IF(H71="Clicks",T71,IF(H71="Impression",R71,IF(H71="Leads",Z71,0))))</f>
        <v>270800</v>
      </c>
      <c r="AS71" s="337">
        <f t="shared" ref="AS71:AX79" si="180">$AZ71</f>
        <v>180533.33333333334</v>
      </c>
      <c r="AT71" s="329">
        <f t="shared" si="180"/>
        <v>180533.33333333334</v>
      </c>
      <c r="AU71" s="329">
        <f t="shared" si="180"/>
        <v>180533.33333333334</v>
      </c>
      <c r="AV71" s="329">
        <f t="shared" si="180"/>
        <v>180533.33333333334</v>
      </c>
      <c r="AW71" s="329">
        <f t="shared" si="180"/>
        <v>180533.33333333334</v>
      </c>
      <c r="AX71" s="329">
        <f t="shared" si="180"/>
        <v>180533.33333333334</v>
      </c>
      <c r="AY71" s="346">
        <f t="shared" ref="AY71:AY80" si="181">AQ71/7</f>
        <v>6</v>
      </c>
      <c r="AZ71" s="356">
        <f t="shared" ref="AZ71:AZ80" si="182">R71/AY71</f>
        <v>180533.33333333334</v>
      </c>
      <c r="BA71" s="25">
        <f t="shared" ref="BA71:BA80" si="183">COUNTA(AS71:AX71)</f>
        <v>6</v>
      </c>
      <c r="BB71" s="337">
        <f t="shared" ref="BB71:BG71" si="184">$BI71</f>
        <v>144.42666666666668</v>
      </c>
      <c r="BC71" s="329">
        <f t="shared" si="184"/>
        <v>144.42666666666668</v>
      </c>
      <c r="BD71" s="329">
        <f t="shared" si="184"/>
        <v>144.42666666666668</v>
      </c>
      <c r="BE71" s="329">
        <f t="shared" si="184"/>
        <v>144.42666666666668</v>
      </c>
      <c r="BF71" s="329">
        <f t="shared" si="184"/>
        <v>144.42666666666668</v>
      </c>
      <c r="BG71" s="329">
        <f t="shared" si="184"/>
        <v>144.42666666666668</v>
      </c>
      <c r="BH71" s="331">
        <f t="shared" ref="BH71:BH119" si="185">AQ71/7</f>
        <v>6</v>
      </c>
      <c r="BI71" s="356">
        <f t="shared" si="111"/>
        <v>144.42666666666668</v>
      </c>
      <c r="BJ71" s="25">
        <f t="shared" ref="BJ71:BJ77" si="186">COUNTA(BB71:BG71)</f>
        <v>6</v>
      </c>
    </row>
    <row r="72" spans="1:62" ht="14.55" customHeight="1">
      <c r="A72" s="198" t="s">
        <v>183</v>
      </c>
      <c r="B72" s="198" t="s">
        <v>122</v>
      </c>
      <c r="C72" s="198" t="s">
        <v>217</v>
      </c>
      <c r="D72" s="198" t="s">
        <v>222</v>
      </c>
      <c r="E72" s="198" t="s">
        <v>198</v>
      </c>
      <c r="F72" s="198" t="s">
        <v>186</v>
      </c>
      <c r="G72" s="198" t="s">
        <v>197</v>
      </c>
      <c r="H72" s="197" t="s">
        <v>188</v>
      </c>
      <c r="I72" s="198" t="s">
        <v>200</v>
      </c>
      <c r="J72" s="199" t="s">
        <v>201</v>
      </c>
      <c r="K72" s="199" t="s">
        <v>205</v>
      </c>
      <c r="L72" s="199" t="s">
        <v>192</v>
      </c>
      <c r="M72" s="200" t="s">
        <v>185</v>
      </c>
      <c r="N72" s="200" t="s">
        <v>134</v>
      </c>
      <c r="O72" s="200" t="s">
        <v>202</v>
      </c>
      <c r="P72" s="201" t="s">
        <v>203</v>
      </c>
      <c r="Q72" s="200" t="s">
        <v>206</v>
      </c>
      <c r="R72" s="202">
        <f t="shared" si="166"/>
        <v>10081536</v>
      </c>
      <c r="S72" s="203">
        <v>2E-3</v>
      </c>
      <c r="T72" s="204">
        <f t="shared" si="167"/>
        <v>20163.072</v>
      </c>
      <c r="U72" s="205">
        <v>0.25</v>
      </c>
      <c r="V72" s="204">
        <f t="shared" si="168"/>
        <v>2520384</v>
      </c>
      <c r="W72" s="265">
        <v>0.4</v>
      </c>
      <c r="X72" s="202">
        <f t="shared" si="169"/>
        <v>8065.2288000000008</v>
      </c>
      <c r="Y72" s="266">
        <v>5.0000000000000001E-3</v>
      </c>
      <c r="Z72" s="202">
        <f t="shared" si="170"/>
        <v>100.81536</v>
      </c>
      <c r="AA72" s="267">
        <f t="shared" si="171"/>
        <v>85</v>
      </c>
      <c r="AB72" s="267">
        <f t="shared" si="172"/>
        <v>42.5</v>
      </c>
      <c r="AC72" s="206">
        <f t="shared" si="173"/>
        <v>0.34</v>
      </c>
      <c r="AD72" s="267">
        <f t="shared" si="174"/>
        <v>8500</v>
      </c>
      <c r="AE72" s="268">
        <v>85</v>
      </c>
      <c r="AF72" s="207">
        <f>R72*AE72/1000</f>
        <v>856930.56</v>
      </c>
      <c r="AG72" s="205">
        <f>AF72/SUM($AF$71:$AF$80)</f>
        <v>0.21369561293389816</v>
      </c>
      <c r="AH72" s="205">
        <v>0</v>
      </c>
      <c r="AI72" s="204">
        <f t="shared" si="175"/>
        <v>1008153.6000000001</v>
      </c>
      <c r="AJ72" s="204">
        <f t="shared" si="176"/>
        <v>1008153.6000000001</v>
      </c>
      <c r="AK72" s="204">
        <f>'FB Sizing'!C9</f>
        <v>1260192</v>
      </c>
      <c r="AL72" s="204">
        <f t="shared" si="177"/>
        <v>1260192</v>
      </c>
      <c r="AM72" s="205">
        <v>0.8</v>
      </c>
      <c r="AN72" s="208">
        <v>10</v>
      </c>
      <c r="AO72" s="270">
        <v>45474</v>
      </c>
      <c r="AP72" s="270">
        <v>45515</v>
      </c>
      <c r="AQ72" s="209">
        <f t="shared" si="178"/>
        <v>42</v>
      </c>
      <c r="AR72" s="344">
        <f t="shared" si="179"/>
        <v>2520384</v>
      </c>
      <c r="AS72" s="337">
        <f t="shared" si="180"/>
        <v>1680256</v>
      </c>
      <c r="AT72" s="329">
        <f t="shared" si="180"/>
        <v>1680256</v>
      </c>
      <c r="AU72" s="329">
        <f t="shared" si="180"/>
        <v>1680256</v>
      </c>
      <c r="AV72" s="329">
        <f t="shared" si="180"/>
        <v>1680256</v>
      </c>
      <c r="AW72" s="329">
        <f t="shared" si="180"/>
        <v>1680256</v>
      </c>
      <c r="AX72" s="329">
        <f t="shared" si="180"/>
        <v>1680256</v>
      </c>
      <c r="AY72" s="346">
        <f t="shared" si="181"/>
        <v>6</v>
      </c>
      <c r="AZ72" s="356">
        <f t="shared" si="182"/>
        <v>1680256</v>
      </c>
      <c r="BA72" s="246">
        <f t="shared" si="183"/>
        <v>6</v>
      </c>
      <c r="BB72" s="337">
        <f t="shared" ref="BB72:BG80" si="187">$BI72</f>
        <v>1344.2048000000002</v>
      </c>
      <c r="BC72" s="329">
        <f t="shared" si="187"/>
        <v>1344.2048000000002</v>
      </c>
      <c r="BD72" s="329">
        <f t="shared" si="187"/>
        <v>1344.2048000000002</v>
      </c>
      <c r="BE72" s="329">
        <f t="shared" si="187"/>
        <v>1344.2048000000002</v>
      </c>
      <c r="BF72" s="329">
        <f t="shared" si="187"/>
        <v>1344.2048000000002</v>
      </c>
      <c r="BG72" s="329">
        <f t="shared" si="187"/>
        <v>1344.2048000000002</v>
      </c>
      <c r="BH72" s="331">
        <f t="shared" si="185"/>
        <v>6</v>
      </c>
      <c r="BI72" s="356">
        <f t="shared" si="111"/>
        <v>1344.2048000000002</v>
      </c>
      <c r="BJ72" s="246">
        <f t="shared" si="186"/>
        <v>6</v>
      </c>
    </row>
    <row r="73" spans="1:62" ht="14.55" customHeight="1">
      <c r="A73" s="198" t="s">
        <v>183</v>
      </c>
      <c r="B73" s="198" t="s">
        <v>122</v>
      </c>
      <c r="C73" s="198" t="s">
        <v>217</v>
      </c>
      <c r="D73" s="198" t="s">
        <v>222</v>
      </c>
      <c r="E73" s="198" t="s">
        <v>198</v>
      </c>
      <c r="F73" s="198" t="s">
        <v>186</v>
      </c>
      <c r="G73" s="198" t="s">
        <v>207</v>
      </c>
      <c r="H73" s="197" t="s">
        <v>188</v>
      </c>
      <c r="I73" s="198" t="s">
        <v>200</v>
      </c>
      <c r="J73" s="199" t="s">
        <v>201</v>
      </c>
      <c r="K73" s="199" t="s">
        <v>205</v>
      </c>
      <c r="L73" s="199" t="s">
        <v>192</v>
      </c>
      <c r="M73" s="200" t="s">
        <v>185</v>
      </c>
      <c r="N73" s="200" t="s">
        <v>134</v>
      </c>
      <c r="O73" s="200" t="s">
        <v>202</v>
      </c>
      <c r="P73" s="201" t="s">
        <v>195</v>
      </c>
      <c r="Q73" s="200" t="s">
        <v>208</v>
      </c>
      <c r="R73" s="202">
        <f t="shared" si="166"/>
        <v>835129.60000000009</v>
      </c>
      <c r="S73" s="203">
        <v>2E-3</v>
      </c>
      <c r="T73" s="204">
        <f t="shared" si="167"/>
        <v>1670.2592000000002</v>
      </c>
      <c r="U73" s="205">
        <v>0.25</v>
      </c>
      <c r="V73" s="204">
        <f t="shared" si="168"/>
        <v>208782.40000000002</v>
      </c>
      <c r="W73" s="265">
        <v>0.4</v>
      </c>
      <c r="X73" s="202">
        <f t="shared" si="169"/>
        <v>668.10368000000017</v>
      </c>
      <c r="Y73" s="266">
        <v>5.0000000000000001E-3</v>
      </c>
      <c r="Z73" s="202">
        <f t="shared" si="170"/>
        <v>8.3512960000000014</v>
      </c>
      <c r="AA73" s="267">
        <f t="shared" si="171"/>
        <v>85.000000000000014</v>
      </c>
      <c r="AB73" s="267">
        <f t="shared" si="172"/>
        <v>42.500000000000007</v>
      </c>
      <c r="AC73" s="206">
        <f t="shared" si="173"/>
        <v>0.34</v>
      </c>
      <c r="AD73" s="267">
        <f t="shared" si="174"/>
        <v>8500</v>
      </c>
      <c r="AE73" s="268">
        <v>85</v>
      </c>
      <c r="AF73" s="207">
        <f>R73*AE73/1000</f>
        <v>70986.016000000018</v>
      </c>
      <c r="AG73" s="205">
        <f>AF73/SUM($AF$71:$AF$80)</f>
        <v>1.7702018001149948E-2</v>
      </c>
      <c r="AH73" s="205">
        <v>1</v>
      </c>
      <c r="AI73" s="204">
        <f t="shared" si="175"/>
        <v>208782.40000000002</v>
      </c>
      <c r="AJ73" s="204">
        <f t="shared" si="176"/>
        <v>0</v>
      </c>
      <c r="AK73" s="204">
        <f>'FB Sizing'!D9</f>
        <v>260978</v>
      </c>
      <c r="AL73" s="204">
        <f t="shared" si="177"/>
        <v>0</v>
      </c>
      <c r="AM73" s="205">
        <v>0.8</v>
      </c>
      <c r="AN73" s="208">
        <v>4</v>
      </c>
      <c r="AO73" s="270">
        <v>45474</v>
      </c>
      <c r="AP73" s="270">
        <v>45515</v>
      </c>
      <c r="AQ73" s="209">
        <f t="shared" si="178"/>
        <v>42</v>
      </c>
      <c r="AR73" s="344">
        <f t="shared" si="179"/>
        <v>208782.40000000002</v>
      </c>
      <c r="AS73" s="337">
        <f t="shared" si="180"/>
        <v>139188.26666666669</v>
      </c>
      <c r="AT73" s="329">
        <f t="shared" si="180"/>
        <v>139188.26666666669</v>
      </c>
      <c r="AU73" s="329">
        <f t="shared" si="180"/>
        <v>139188.26666666669</v>
      </c>
      <c r="AV73" s="329">
        <f t="shared" si="180"/>
        <v>139188.26666666669</v>
      </c>
      <c r="AW73" s="329">
        <f t="shared" si="180"/>
        <v>139188.26666666669</v>
      </c>
      <c r="AX73" s="329">
        <f t="shared" si="180"/>
        <v>139188.26666666669</v>
      </c>
      <c r="AY73" s="346">
        <f t="shared" si="181"/>
        <v>6</v>
      </c>
      <c r="AZ73" s="356">
        <f t="shared" si="182"/>
        <v>139188.26666666669</v>
      </c>
      <c r="BA73" s="246">
        <f t="shared" si="183"/>
        <v>6</v>
      </c>
      <c r="BB73" s="337">
        <f t="shared" si="187"/>
        <v>111.35061333333336</v>
      </c>
      <c r="BC73" s="329">
        <f t="shared" si="187"/>
        <v>111.35061333333336</v>
      </c>
      <c r="BD73" s="329">
        <f t="shared" si="187"/>
        <v>111.35061333333336</v>
      </c>
      <c r="BE73" s="329">
        <f t="shared" si="187"/>
        <v>111.35061333333336</v>
      </c>
      <c r="BF73" s="329">
        <f t="shared" si="187"/>
        <v>111.35061333333336</v>
      </c>
      <c r="BG73" s="329">
        <f t="shared" si="187"/>
        <v>111.35061333333336</v>
      </c>
      <c r="BH73" s="331">
        <f t="shared" si="185"/>
        <v>6</v>
      </c>
      <c r="BI73" s="356">
        <f t="shared" si="111"/>
        <v>111.35061333333336</v>
      </c>
      <c r="BJ73" s="246">
        <f t="shared" si="186"/>
        <v>6</v>
      </c>
    </row>
    <row r="74" spans="1:62" ht="14.55" customHeight="1">
      <c r="A74" s="197" t="s">
        <v>183</v>
      </c>
      <c r="B74" s="216" t="s">
        <v>122</v>
      </c>
      <c r="C74" s="198" t="s">
        <v>217</v>
      </c>
      <c r="D74" s="198" t="s">
        <v>222</v>
      </c>
      <c r="E74" s="198" t="s">
        <v>185</v>
      </c>
      <c r="F74" s="198" t="s">
        <v>186</v>
      </c>
      <c r="G74" s="198" t="s">
        <v>197</v>
      </c>
      <c r="H74" s="197" t="s">
        <v>188</v>
      </c>
      <c r="I74" s="198" t="s">
        <v>189</v>
      </c>
      <c r="J74" s="199" t="s">
        <v>209</v>
      </c>
      <c r="K74" s="199" t="s">
        <v>191</v>
      </c>
      <c r="L74" s="199" t="s">
        <v>192</v>
      </c>
      <c r="M74" s="200" t="s">
        <v>193</v>
      </c>
      <c r="N74" s="200" t="s">
        <v>135</v>
      </c>
      <c r="O74" s="200" t="s">
        <v>202</v>
      </c>
      <c r="P74" s="201" t="s">
        <v>195</v>
      </c>
      <c r="Q74" s="200" t="s">
        <v>4549</v>
      </c>
      <c r="R74" s="202">
        <f t="shared" si="166"/>
        <v>4557125.5380325727</v>
      </c>
      <c r="S74" s="203">
        <v>1E-3</v>
      </c>
      <c r="T74" s="204">
        <f t="shared" si="167"/>
        <v>4557.1255380325729</v>
      </c>
      <c r="U74" s="205">
        <v>0.75</v>
      </c>
      <c r="V74" s="204">
        <f t="shared" si="168"/>
        <v>3417844.1535244295</v>
      </c>
      <c r="W74" s="265">
        <v>0.4</v>
      </c>
      <c r="X74" s="202">
        <f t="shared" si="169"/>
        <v>1822.8502152130293</v>
      </c>
      <c r="Y74" s="266">
        <v>5.0000000000000001E-4</v>
      </c>
      <c r="Z74" s="202">
        <f t="shared" si="170"/>
        <v>2.2785627690162866</v>
      </c>
      <c r="AA74" s="267">
        <f t="shared" si="171"/>
        <v>140</v>
      </c>
      <c r="AB74" s="267">
        <f t="shared" si="172"/>
        <v>140</v>
      </c>
      <c r="AC74" s="206">
        <f t="shared" si="173"/>
        <v>0.18666666666666668</v>
      </c>
      <c r="AD74" s="267">
        <f t="shared" si="174"/>
        <v>279999.99999999994</v>
      </c>
      <c r="AE74" s="268">
        <v>140</v>
      </c>
      <c r="AF74" s="207">
        <f>IF(OR(P74="CPM",P74="CPM (RnF)",P74="CPM (Reservation)"),R74*AE74/1000,IF(OR(P74="CPC",P74="CPE"),AE74*T74,IF(OR(P74="CPV",P74="CPCV"),AE74*V74,IF(OR(P74="Fixed",P74="CPD"),AE74,IF(P74="CPL",AE74*Z74,"Error")))))</f>
        <v>637997.57532456017</v>
      </c>
      <c r="AG74" s="205">
        <f>AF74/SUM($AF$71:$AF$80)</f>
        <v>0.15909956917550325</v>
      </c>
      <c r="AH74" s="205">
        <v>1</v>
      </c>
      <c r="AI74" s="204">
        <f t="shared" si="175"/>
        <v>759520.92300542886</v>
      </c>
      <c r="AJ74" s="204">
        <f t="shared" si="176"/>
        <v>0</v>
      </c>
      <c r="AK74" s="204">
        <f>'YT Size'!B9</f>
        <v>949401.15375678602</v>
      </c>
      <c r="AL74" s="204">
        <f t="shared" si="177"/>
        <v>0</v>
      </c>
      <c r="AM74" s="269">
        <v>0.8</v>
      </c>
      <c r="AN74" s="208">
        <v>6</v>
      </c>
      <c r="AO74" s="270">
        <v>45474</v>
      </c>
      <c r="AP74" s="270">
        <v>45515</v>
      </c>
      <c r="AQ74" s="209">
        <f t="shared" si="178"/>
        <v>42</v>
      </c>
      <c r="AR74" s="344">
        <f t="shared" si="179"/>
        <v>3417844.1535244295</v>
      </c>
      <c r="AS74" s="337">
        <f t="shared" si="180"/>
        <v>759520.92300542875</v>
      </c>
      <c r="AT74" s="329">
        <f t="shared" si="180"/>
        <v>759520.92300542875</v>
      </c>
      <c r="AU74" s="329">
        <f t="shared" si="180"/>
        <v>759520.92300542875</v>
      </c>
      <c r="AV74" s="329">
        <f t="shared" si="180"/>
        <v>759520.92300542875</v>
      </c>
      <c r="AW74" s="329">
        <f t="shared" si="180"/>
        <v>759520.92300542875</v>
      </c>
      <c r="AX74" s="329">
        <f t="shared" si="180"/>
        <v>759520.92300542875</v>
      </c>
      <c r="AY74" s="346">
        <f t="shared" si="181"/>
        <v>6</v>
      </c>
      <c r="AZ74" s="356">
        <f t="shared" si="182"/>
        <v>759520.92300542875</v>
      </c>
      <c r="BA74" s="249">
        <f t="shared" si="183"/>
        <v>6</v>
      </c>
      <c r="BB74" s="337">
        <f t="shared" si="187"/>
        <v>303.80836920217155</v>
      </c>
      <c r="BC74" s="329">
        <f t="shared" si="187"/>
        <v>303.80836920217155</v>
      </c>
      <c r="BD74" s="329">
        <f t="shared" si="187"/>
        <v>303.80836920217155</v>
      </c>
      <c r="BE74" s="329">
        <f t="shared" si="187"/>
        <v>303.80836920217155</v>
      </c>
      <c r="BF74" s="329">
        <f t="shared" si="187"/>
        <v>303.80836920217155</v>
      </c>
      <c r="BG74" s="329">
        <f t="shared" si="187"/>
        <v>303.80836920217155</v>
      </c>
      <c r="BH74" s="331">
        <f t="shared" si="185"/>
        <v>6</v>
      </c>
      <c r="BI74" s="356">
        <f t="shared" si="111"/>
        <v>303.80836920217155</v>
      </c>
      <c r="BJ74" s="249">
        <f t="shared" si="186"/>
        <v>6</v>
      </c>
    </row>
    <row r="75" spans="1:62" ht="14.55" customHeight="1">
      <c r="A75" s="197" t="s">
        <v>183</v>
      </c>
      <c r="B75" s="216" t="s">
        <v>122</v>
      </c>
      <c r="C75" s="198" t="s">
        <v>217</v>
      </c>
      <c r="D75" s="198" t="s">
        <v>222</v>
      </c>
      <c r="E75" s="198" t="s">
        <v>185</v>
      </c>
      <c r="F75" s="198" t="s">
        <v>186</v>
      </c>
      <c r="G75" s="198" t="s">
        <v>4509</v>
      </c>
      <c r="H75" s="197" t="s">
        <v>188</v>
      </c>
      <c r="I75" s="198" t="s">
        <v>189</v>
      </c>
      <c r="J75" s="199" t="s">
        <v>209</v>
      </c>
      <c r="K75" s="199" t="s">
        <v>191</v>
      </c>
      <c r="L75" s="199" t="s">
        <v>192</v>
      </c>
      <c r="M75" s="200" t="s">
        <v>193</v>
      </c>
      <c r="N75" s="200" t="s">
        <v>135</v>
      </c>
      <c r="O75" s="200" t="s">
        <v>202</v>
      </c>
      <c r="P75" s="201" t="s">
        <v>195</v>
      </c>
      <c r="Q75" s="200" t="s">
        <v>4549</v>
      </c>
      <c r="R75" s="202">
        <f t="shared" si="166"/>
        <v>911425.10760651459</v>
      </c>
      <c r="S75" s="203">
        <v>1E-3</v>
      </c>
      <c r="T75" s="204">
        <f t="shared" si="167"/>
        <v>911.42510760651464</v>
      </c>
      <c r="U75" s="205">
        <v>0.75</v>
      </c>
      <c r="V75" s="204">
        <f t="shared" si="168"/>
        <v>683568.830704886</v>
      </c>
      <c r="W75" s="265">
        <v>0.4</v>
      </c>
      <c r="X75" s="202">
        <f t="shared" si="169"/>
        <v>364.5700430426059</v>
      </c>
      <c r="Y75" s="266">
        <v>5.0000000000000001E-4</v>
      </c>
      <c r="Z75" s="202">
        <f t="shared" si="170"/>
        <v>0.45571255380325731</v>
      </c>
      <c r="AA75" s="267">
        <f t="shared" si="171"/>
        <v>230</v>
      </c>
      <c r="AB75" s="267">
        <f t="shared" si="172"/>
        <v>230</v>
      </c>
      <c r="AC75" s="206">
        <f t="shared" si="173"/>
        <v>0.3066666666666667</v>
      </c>
      <c r="AD75" s="267">
        <f t="shared" si="174"/>
        <v>460000</v>
      </c>
      <c r="AE75" s="268">
        <v>230</v>
      </c>
      <c r="AF75" s="207">
        <f>IF(OR(P75="CPM",P75="CPM (RnF)",P75="CPM (Reservation)"),R75*AE75/1000,IF(OR(P75="CPC",P75="CPE"),AE75*T75,IF(OR(P75="CPV",P75="CPCV"),AE75*V75,IF(OR(P75="Fixed",P75="CPD"),AE75,IF(P75="CPL",AE75*Z75,"Error")))))</f>
        <v>209627.77474949838</v>
      </c>
      <c r="AG75" s="205">
        <f>AF75/SUM($AF$16:$AF$25)</f>
        <v>2.3734302100541574E-2</v>
      </c>
      <c r="AH75" s="205">
        <v>1</v>
      </c>
      <c r="AI75" s="204">
        <f t="shared" si="175"/>
        <v>227856.27690162865</v>
      </c>
      <c r="AJ75" s="204">
        <f t="shared" si="176"/>
        <v>0</v>
      </c>
      <c r="AK75" s="204">
        <f>'YT Size'!C9</f>
        <v>284820.34612703579</v>
      </c>
      <c r="AL75" s="204">
        <f t="shared" si="177"/>
        <v>0</v>
      </c>
      <c r="AM75" s="205">
        <v>0.8</v>
      </c>
      <c r="AN75" s="208">
        <v>4</v>
      </c>
      <c r="AO75" s="270">
        <v>45474</v>
      </c>
      <c r="AP75" s="270">
        <v>45515</v>
      </c>
      <c r="AQ75" s="209">
        <f t="shared" si="178"/>
        <v>42</v>
      </c>
      <c r="AR75" s="344">
        <f t="shared" si="179"/>
        <v>683568.830704886</v>
      </c>
      <c r="AS75" s="337">
        <f t="shared" si="180"/>
        <v>151904.18460108576</v>
      </c>
      <c r="AT75" s="329">
        <f t="shared" si="180"/>
        <v>151904.18460108576</v>
      </c>
      <c r="AU75" s="329">
        <f t="shared" si="180"/>
        <v>151904.18460108576</v>
      </c>
      <c r="AV75" s="329">
        <f t="shared" si="180"/>
        <v>151904.18460108576</v>
      </c>
      <c r="AW75" s="329">
        <f t="shared" si="180"/>
        <v>151904.18460108576</v>
      </c>
      <c r="AX75" s="329">
        <f t="shared" si="180"/>
        <v>151904.18460108576</v>
      </c>
      <c r="AY75" s="346">
        <f t="shared" si="181"/>
        <v>6</v>
      </c>
      <c r="AZ75" s="356">
        <f t="shared" si="182"/>
        <v>151904.18460108576</v>
      </c>
      <c r="BA75" s="250">
        <f t="shared" si="183"/>
        <v>6</v>
      </c>
      <c r="BB75" s="337">
        <f t="shared" si="187"/>
        <v>60.76167384043432</v>
      </c>
      <c r="BC75" s="329">
        <f t="shared" si="187"/>
        <v>60.76167384043432</v>
      </c>
      <c r="BD75" s="329">
        <f t="shared" si="187"/>
        <v>60.76167384043432</v>
      </c>
      <c r="BE75" s="329">
        <f t="shared" si="187"/>
        <v>60.76167384043432</v>
      </c>
      <c r="BF75" s="329">
        <f t="shared" si="187"/>
        <v>60.76167384043432</v>
      </c>
      <c r="BG75" s="329">
        <f t="shared" si="187"/>
        <v>60.76167384043432</v>
      </c>
      <c r="BH75" s="331">
        <f t="shared" si="185"/>
        <v>6</v>
      </c>
      <c r="BI75" s="356">
        <f t="shared" si="111"/>
        <v>60.76167384043432</v>
      </c>
      <c r="BJ75" s="250">
        <f t="shared" si="186"/>
        <v>6</v>
      </c>
    </row>
    <row r="76" spans="1:62" ht="14.55" customHeight="1">
      <c r="A76" s="197" t="s">
        <v>183</v>
      </c>
      <c r="B76" s="216" t="s">
        <v>122</v>
      </c>
      <c r="C76" s="198" t="s">
        <v>217</v>
      </c>
      <c r="D76" s="198" t="s">
        <v>222</v>
      </c>
      <c r="E76" s="198" t="s">
        <v>185</v>
      </c>
      <c r="F76" s="198" t="s">
        <v>186</v>
      </c>
      <c r="G76" s="198" t="s">
        <v>187</v>
      </c>
      <c r="H76" s="197" t="s">
        <v>188</v>
      </c>
      <c r="I76" s="198" t="s">
        <v>189</v>
      </c>
      <c r="J76" s="199" t="s">
        <v>190</v>
      </c>
      <c r="K76" s="199" t="s">
        <v>191</v>
      </c>
      <c r="L76" s="199" t="s">
        <v>192</v>
      </c>
      <c r="M76" s="200" t="s">
        <v>193</v>
      </c>
      <c r="N76" s="200" t="s">
        <v>135</v>
      </c>
      <c r="O76" s="200" t="s">
        <v>202</v>
      </c>
      <c r="P76" s="201" t="s">
        <v>195</v>
      </c>
      <c r="Q76" s="200" t="s">
        <v>196</v>
      </c>
      <c r="R76" s="202">
        <f t="shared" si="166"/>
        <v>1401934.2874833234</v>
      </c>
      <c r="S76" s="203">
        <v>2E-3</v>
      </c>
      <c r="T76" s="204">
        <f t="shared" si="167"/>
        <v>2803.868574966647</v>
      </c>
      <c r="U76" s="205">
        <v>0.75</v>
      </c>
      <c r="V76" s="204">
        <f t="shared" si="168"/>
        <v>1051450.7156124925</v>
      </c>
      <c r="W76" s="265">
        <v>0.4</v>
      </c>
      <c r="X76" s="202">
        <f t="shared" si="169"/>
        <v>1121.5474299866589</v>
      </c>
      <c r="Y76" s="266">
        <v>5.0000000000000001E-4</v>
      </c>
      <c r="Z76" s="202">
        <f t="shared" si="170"/>
        <v>1.4019342874833236</v>
      </c>
      <c r="AA76" s="267">
        <f t="shared" si="171"/>
        <v>140.00000000000003</v>
      </c>
      <c r="AB76" s="267">
        <f t="shared" si="172"/>
        <v>70</v>
      </c>
      <c r="AC76" s="206">
        <f t="shared" si="173"/>
        <v>0.18666666666666668</v>
      </c>
      <c r="AD76" s="267">
        <f t="shared" si="174"/>
        <v>140000</v>
      </c>
      <c r="AE76" s="268">
        <v>140</v>
      </c>
      <c r="AF76" s="207">
        <f>IF(OR(P76="CPM",P76="CPM (RnF)",P76="CPM (Reservation)"),R76*AE76/1000,IF(OR(P76="CPC",P76="CPE"),AE76*T76,IF(OR(P76="CPV",P76="CPCV"),AE76*V76,IF(OR(P76="Fixed",P76="CPD"),AE76,IF(P76="CPL",AE76*Z76,"Error")))))</f>
        <v>196270.80024766529</v>
      </c>
      <c r="AG76" s="205">
        <f>AF76/SUM($AF$71:$AF$80)</f>
        <v>4.8944699743175835E-2</v>
      </c>
      <c r="AH76" s="205">
        <v>1</v>
      </c>
      <c r="AI76" s="204">
        <f t="shared" si="175"/>
        <v>175241.78593541542</v>
      </c>
      <c r="AJ76" s="204">
        <f t="shared" si="176"/>
        <v>0</v>
      </c>
      <c r="AK76" s="204">
        <f>SUM('YT Size'!E20:E27)</f>
        <v>219052.23241926928</v>
      </c>
      <c r="AL76" s="204">
        <f t="shared" si="177"/>
        <v>0</v>
      </c>
      <c r="AM76" s="269">
        <v>0.8</v>
      </c>
      <c r="AN76" s="208">
        <v>8</v>
      </c>
      <c r="AO76" s="270">
        <v>45474</v>
      </c>
      <c r="AP76" s="270">
        <v>45515</v>
      </c>
      <c r="AQ76" s="209">
        <f t="shared" si="178"/>
        <v>42</v>
      </c>
      <c r="AR76" s="344">
        <f t="shared" si="179"/>
        <v>1051450.7156124925</v>
      </c>
      <c r="AS76" s="337">
        <f t="shared" si="180"/>
        <v>233655.7145805539</v>
      </c>
      <c r="AT76" s="329">
        <f t="shared" si="180"/>
        <v>233655.7145805539</v>
      </c>
      <c r="AU76" s="329">
        <f t="shared" si="180"/>
        <v>233655.7145805539</v>
      </c>
      <c r="AV76" s="329">
        <f t="shared" si="180"/>
        <v>233655.7145805539</v>
      </c>
      <c r="AW76" s="329">
        <f t="shared" si="180"/>
        <v>233655.7145805539</v>
      </c>
      <c r="AX76" s="329">
        <f t="shared" si="180"/>
        <v>233655.7145805539</v>
      </c>
      <c r="AY76" s="346">
        <f t="shared" si="181"/>
        <v>6</v>
      </c>
      <c r="AZ76" s="356">
        <f t="shared" si="182"/>
        <v>233655.7145805539</v>
      </c>
      <c r="BA76" s="25">
        <f t="shared" si="183"/>
        <v>6</v>
      </c>
      <c r="BB76" s="337">
        <f t="shared" si="187"/>
        <v>186.92457166444316</v>
      </c>
      <c r="BC76" s="329">
        <f t="shared" si="187"/>
        <v>186.92457166444316</v>
      </c>
      <c r="BD76" s="329">
        <f t="shared" si="187"/>
        <v>186.92457166444316</v>
      </c>
      <c r="BE76" s="329">
        <f t="shared" si="187"/>
        <v>186.92457166444316</v>
      </c>
      <c r="BF76" s="329">
        <f t="shared" si="187"/>
        <v>186.92457166444316</v>
      </c>
      <c r="BG76" s="329">
        <f t="shared" si="187"/>
        <v>186.92457166444316</v>
      </c>
      <c r="BH76" s="331">
        <f t="shared" si="185"/>
        <v>6</v>
      </c>
      <c r="BI76" s="356">
        <f t="shared" si="111"/>
        <v>186.92457166444316</v>
      </c>
      <c r="BJ76" s="25">
        <f t="shared" si="186"/>
        <v>6</v>
      </c>
    </row>
    <row r="77" spans="1:62" ht="14.55" customHeight="1">
      <c r="A77" s="197" t="s">
        <v>183</v>
      </c>
      <c r="B77" s="216" t="s">
        <v>122</v>
      </c>
      <c r="C77" s="198" t="s">
        <v>217</v>
      </c>
      <c r="D77" s="198" t="s">
        <v>222</v>
      </c>
      <c r="E77" s="198" t="s">
        <v>185</v>
      </c>
      <c r="F77" s="198" t="s">
        <v>186</v>
      </c>
      <c r="G77" s="198" t="s">
        <v>197</v>
      </c>
      <c r="H77" s="197" t="s">
        <v>188</v>
      </c>
      <c r="I77" s="198" t="s">
        <v>189</v>
      </c>
      <c r="J77" s="199" t="s">
        <v>210</v>
      </c>
      <c r="K77" s="199" t="s">
        <v>191</v>
      </c>
      <c r="L77" s="199" t="s">
        <v>192</v>
      </c>
      <c r="M77" s="200" t="s">
        <v>193</v>
      </c>
      <c r="N77" s="200" t="s">
        <v>135</v>
      </c>
      <c r="O77" s="200" t="s">
        <v>202</v>
      </c>
      <c r="P77" s="201" t="s">
        <v>195</v>
      </c>
      <c r="Q77" s="200" t="s">
        <v>4548</v>
      </c>
      <c r="R77" s="202">
        <f t="shared" si="166"/>
        <v>2389660.7173011196</v>
      </c>
      <c r="S77" s="203">
        <v>0</v>
      </c>
      <c r="T77" s="204">
        <f t="shared" si="167"/>
        <v>0</v>
      </c>
      <c r="U77" s="205">
        <v>0.8</v>
      </c>
      <c r="V77" s="204">
        <f t="shared" si="168"/>
        <v>1911728.5738408957</v>
      </c>
      <c r="W77" s="265">
        <v>0</v>
      </c>
      <c r="X77" s="202">
        <f t="shared" si="169"/>
        <v>0</v>
      </c>
      <c r="Y77" s="265">
        <v>0</v>
      </c>
      <c r="Z77" s="202">
        <f t="shared" si="170"/>
        <v>0</v>
      </c>
      <c r="AA77" s="267">
        <f t="shared" si="171"/>
        <v>159.99999999999997</v>
      </c>
      <c r="AB77" s="267">
        <f t="shared" ref="AB77:AB79" si="188">IFERROR(AF77/T77,0)</f>
        <v>0</v>
      </c>
      <c r="AC77" s="206">
        <f t="shared" si="173"/>
        <v>0.19999999999999998</v>
      </c>
      <c r="AD77" s="374" t="s">
        <v>228</v>
      </c>
      <c r="AE77" s="268">
        <v>160</v>
      </c>
      <c r="AF77" s="207">
        <f t="shared" ref="AF77:AF79" si="189">IF(OR(P77="CPM",P77="CPM (RnF)",P77="CPM (Reservation)"),R77*AE77/1000,IF(OR(P77="CPC",P77="CPE"),AE77*T77,IF(OR(P77="CPV",P77="CPCV"),AE77*V77,IF(OR(P77="Fixed",P77="CPD"),AE77,IF(P77="CPL",AE77*Z77,"Error")))))</f>
        <v>382345.71476817911</v>
      </c>
      <c r="AG77" s="205">
        <f>AF77/SUM($AF$71:$AF$80)</f>
        <v>9.5346817681511362E-2</v>
      </c>
      <c r="AH77" s="205">
        <v>1</v>
      </c>
      <c r="AI77" s="204">
        <f t="shared" si="175"/>
        <v>398276.78621685324</v>
      </c>
      <c r="AJ77" s="204">
        <f t="shared" si="176"/>
        <v>0</v>
      </c>
      <c r="AK77" s="204">
        <f>SUM('YT Size'!F20:F27)</f>
        <v>497845.98277106654</v>
      </c>
      <c r="AL77" s="204">
        <f t="shared" si="177"/>
        <v>0</v>
      </c>
      <c r="AM77" s="205">
        <v>0.8</v>
      </c>
      <c r="AN77" s="208">
        <v>6</v>
      </c>
      <c r="AO77" s="270">
        <v>45474</v>
      </c>
      <c r="AP77" s="270">
        <f t="shared" ref="AP77:AP79" si="190">AO77+41</f>
        <v>45515</v>
      </c>
      <c r="AQ77" s="209">
        <f t="shared" si="178"/>
        <v>42</v>
      </c>
      <c r="AR77" s="344">
        <f t="shared" si="179"/>
        <v>1911728.5738408957</v>
      </c>
      <c r="AS77" s="337">
        <f t="shared" si="180"/>
        <v>398276.78621685324</v>
      </c>
      <c r="AT77" s="329">
        <f t="shared" si="180"/>
        <v>398276.78621685324</v>
      </c>
      <c r="AU77" s="329">
        <f t="shared" si="180"/>
        <v>398276.78621685324</v>
      </c>
      <c r="AV77" s="329">
        <f t="shared" si="180"/>
        <v>398276.78621685324</v>
      </c>
      <c r="AW77" s="329">
        <f t="shared" si="180"/>
        <v>398276.78621685324</v>
      </c>
      <c r="AX77" s="329">
        <f t="shared" si="180"/>
        <v>398276.78621685324</v>
      </c>
      <c r="AY77" s="346">
        <f t="shared" si="181"/>
        <v>6</v>
      </c>
      <c r="AZ77" s="356">
        <f t="shared" si="182"/>
        <v>398276.78621685324</v>
      </c>
      <c r="BA77" s="25">
        <f t="shared" si="183"/>
        <v>6</v>
      </c>
      <c r="BB77" s="337">
        <f t="shared" si="187"/>
        <v>0</v>
      </c>
      <c r="BC77" s="329">
        <f t="shared" si="187"/>
        <v>0</v>
      </c>
      <c r="BD77" s="329">
        <f t="shared" si="187"/>
        <v>0</v>
      </c>
      <c r="BE77" s="329">
        <f t="shared" si="187"/>
        <v>0</v>
      </c>
      <c r="BF77" s="329">
        <f t="shared" si="187"/>
        <v>0</v>
      </c>
      <c r="BG77" s="329">
        <f t="shared" si="187"/>
        <v>0</v>
      </c>
      <c r="BH77" s="331">
        <f t="shared" si="185"/>
        <v>6</v>
      </c>
      <c r="BI77" s="356">
        <f t="shared" si="111"/>
        <v>0</v>
      </c>
      <c r="BJ77" s="25">
        <f t="shared" si="186"/>
        <v>6</v>
      </c>
    </row>
    <row r="78" spans="1:62" ht="14.55" customHeight="1">
      <c r="A78" s="197" t="s">
        <v>183</v>
      </c>
      <c r="B78" s="216" t="s">
        <v>122</v>
      </c>
      <c r="C78" s="198" t="s">
        <v>217</v>
      </c>
      <c r="D78" s="198" t="s">
        <v>222</v>
      </c>
      <c r="E78" s="198" t="s">
        <v>185</v>
      </c>
      <c r="F78" s="198" t="s">
        <v>186</v>
      </c>
      <c r="G78" s="198" t="s">
        <v>4512</v>
      </c>
      <c r="H78" s="197" t="s">
        <v>188</v>
      </c>
      <c r="I78" s="198" t="s">
        <v>361</v>
      </c>
      <c r="J78" s="199" t="s">
        <v>210</v>
      </c>
      <c r="K78" s="199" t="s">
        <v>4513</v>
      </c>
      <c r="L78" s="199" t="s">
        <v>192</v>
      </c>
      <c r="M78" s="200" t="s">
        <v>193</v>
      </c>
      <c r="N78" s="200" t="s">
        <v>135</v>
      </c>
      <c r="O78" s="200" t="s">
        <v>202</v>
      </c>
      <c r="P78" s="201" t="s">
        <v>195</v>
      </c>
      <c r="Q78" s="200" t="s">
        <v>4512</v>
      </c>
      <c r="R78" s="202">
        <f t="shared" si="166"/>
        <v>864000</v>
      </c>
      <c r="S78" s="203">
        <v>0</v>
      </c>
      <c r="T78" s="204">
        <v>0</v>
      </c>
      <c r="U78" s="205">
        <v>0.8</v>
      </c>
      <c r="V78" s="204">
        <f t="shared" si="168"/>
        <v>691200</v>
      </c>
      <c r="W78" s="265">
        <v>0</v>
      </c>
      <c r="X78" s="202">
        <f t="shared" si="169"/>
        <v>0</v>
      </c>
      <c r="Y78" s="265">
        <v>0</v>
      </c>
      <c r="Z78" s="202">
        <f t="shared" si="170"/>
        <v>0</v>
      </c>
      <c r="AA78" s="267">
        <f t="shared" si="171"/>
        <v>319</v>
      </c>
      <c r="AB78" s="267">
        <f t="shared" si="188"/>
        <v>0</v>
      </c>
      <c r="AC78" s="206">
        <f t="shared" si="173"/>
        <v>0.39874999999999999</v>
      </c>
      <c r="AD78" s="374" t="s">
        <v>228</v>
      </c>
      <c r="AE78" s="268">
        <v>319</v>
      </c>
      <c r="AF78" s="207">
        <f t="shared" si="189"/>
        <v>275616</v>
      </c>
      <c r="AG78" s="205">
        <v>0.10453209156974896</v>
      </c>
      <c r="AH78" s="205">
        <v>0.99399999999999999</v>
      </c>
      <c r="AI78" s="204">
        <v>288000</v>
      </c>
      <c r="AJ78" s="204">
        <v>1728.0000000000016</v>
      </c>
      <c r="AK78" s="204">
        <f>AK77*70%</f>
        <v>348492.18793974654</v>
      </c>
      <c r="AL78" s="204">
        <v>2160.0000000000018</v>
      </c>
      <c r="AM78" s="205">
        <v>0.7</v>
      </c>
      <c r="AN78" s="208">
        <v>3</v>
      </c>
      <c r="AO78" s="270">
        <v>45474</v>
      </c>
      <c r="AP78" s="270">
        <f t="shared" si="190"/>
        <v>45515</v>
      </c>
      <c r="AQ78" s="209">
        <f t="shared" si="178"/>
        <v>42</v>
      </c>
      <c r="AR78" s="344">
        <f t="shared" si="179"/>
        <v>691200</v>
      </c>
      <c r="AS78" s="337">
        <f t="shared" si="180"/>
        <v>288000</v>
      </c>
      <c r="AT78" s="329">
        <f t="shared" si="180"/>
        <v>288000</v>
      </c>
      <c r="AU78" s="329">
        <f t="shared" si="180"/>
        <v>288000</v>
      </c>
      <c r="AV78" s="329"/>
      <c r="AW78" s="329"/>
      <c r="AX78" s="329"/>
      <c r="AY78" s="346">
        <v>3</v>
      </c>
      <c r="AZ78" s="356">
        <f>R78/AY78</f>
        <v>288000</v>
      </c>
      <c r="BA78" s="250"/>
      <c r="BB78" s="337">
        <f t="shared" si="187"/>
        <v>0</v>
      </c>
      <c r="BC78" s="329">
        <f t="shared" si="187"/>
        <v>0</v>
      </c>
      <c r="BD78" s="329">
        <f t="shared" si="187"/>
        <v>0</v>
      </c>
      <c r="BE78" s="329">
        <f t="shared" si="187"/>
        <v>0</v>
      </c>
      <c r="BF78" s="329">
        <f t="shared" si="187"/>
        <v>0</v>
      </c>
      <c r="BG78" s="329">
        <f t="shared" si="187"/>
        <v>0</v>
      </c>
      <c r="BH78" s="331">
        <f t="shared" si="185"/>
        <v>6</v>
      </c>
      <c r="BI78" s="356">
        <f t="shared" si="111"/>
        <v>0</v>
      </c>
      <c r="BJ78" s="250"/>
    </row>
    <row r="79" spans="1:62" ht="14.55" customHeight="1">
      <c r="A79" s="197" t="s">
        <v>183</v>
      </c>
      <c r="B79" s="216" t="s">
        <v>122</v>
      </c>
      <c r="C79" s="198" t="s">
        <v>217</v>
      </c>
      <c r="D79" s="198" t="s">
        <v>222</v>
      </c>
      <c r="E79" s="198" t="s">
        <v>185</v>
      </c>
      <c r="F79" s="198" t="s">
        <v>186</v>
      </c>
      <c r="G79" s="200" t="s">
        <v>4512</v>
      </c>
      <c r="H79" s="197" t="s">
        <v>188</v>
      </c>
      <c r="I79" s="198" t="s">
        <v>4514</v>
      </c>
      <c r="J79" s="199" t="s">
        <v>210</v>
      </c>
      <c r="K79" s="199" t="s">
        <v>4513</v>
      </c>
      <c r="L79" s="199" t="s">
        <v>192</v>
      </c>
      <c r="M79" s="200" t="s">
        <v>193</v>
      </c>
      <c r="N79" s="200" t="s">
        <v>135</v>
      </c>
      <c r="O79" s="200" t="s">
        <v>202</v>
      </c>
      <c r="P79" s="201" t="s">
        <v>195</v>
      </c>
      <c r="Q79" s="200" t="s">
        <v>4512</v>
      </c>
      <c r="R79" s="202">
        <f t="shared" si="166"/>
        <v>1059840</v>
      </c>
      <c r="S79" s="203">
        <v>0</v>
      </c>
      <c r="T79" s="204">
        <v>0</v>
      </c>
      <c r="U79" s="205">
        <v>0.8</v>
      </c>
      <c r="V79" s="204">
        <f t="shared" si="168"/>
        <v>847872</v>
      </c>
      <c r="W79" s="265">
        <v>0</v>
      </c>
      <c r="X79" s="202">
        <f t="shared" si="169"/>
        <v>0</v>
      </c>
      <c r="Y79" s="265">
        <v>0</v>
      </c>
      <c r="Z79" s="202">
        <f t="shared" si="170"/>
        <v>0</v>
      </c>
      <c r="AA79" s="267">
        <f t="shared" si="171"/>
        <v>405.00000000000006</v>
      </c>
      <c r="AB79" s="267">
        <f t="shared" si="188"/>
        <v>0</v>
      </c>
      <c r="AC79" s="206">
        <f t="shared" si="173"/>
        <v>0.50624999999999998</v>
      </c>
      <c r="AD79" s="374" t="s">
        <v>228</v>
      </c>
      <c r="AE79" s="268">
        <v>405</v>
      </c>
      <c r="AF79" s="207">
        <f t="shared" si="189"/>
        <v>429235.20000000001</v>
      </c>
      <c r="AG79" s="205">
        <v>0.16278045012757619</v>
      </c>
      <c r="AH79" s="205">
        <v>0.98599999999999999</v>
      </c>
      <c r="AI79" s="204">
        <v>353280</v>
      </c>
      <c r="AJ79" s="204">
        <v>4945.9200000000046</v>
      </c>
      <c r="AK79" s="204">
        <f>AK78*70%</f>
        <v>243944.53155782257</v>
      </c>
      <c r="AL79" s="204">
        <v>6182.4000000000051</v>
      </c>
      <c r="AM79" s="205">
        <v>0.7</v>
      </c>
      <c r="AN79" s="208">
        <v>3</v>
      </c>
      <c r="AO79" s="270">
        <v>45474</v>
      </c>
      <c r="AP79" s="270">
        <f t="shared" si="190"/>
        <v>45515</v>
      </c>
      <c r="AQ79" s="209">
        <f t="shared" si="178"/>
        <v>42</v>
      </c>
      <c r="AR79" s="344">
        <f t="shared" si="179"/>
        <v>847872</v>
      </c>
      <c r="AS79" s="337">
        <f t="shared" si="180"/>
        <v>353280</v>
      </c>
      <c r="AT79" s="329">
        <f t="shared" si="180"/>
        <v>353280</v>
      </c>
      <c r="AU79" s="329">
        <f t="shared" si="180"/>
        <v>353280</v>
      </c>
      <c r="AV79" s="329"/>
      <c r="AW79" s="329"/>
      <c r="AX79" s="329"/>
      <c r="AY79" s="346">
        <v>3</v>
      </c>
      <c r="AZ79" s="356">
        <f>R79/AY79</f>
        <v>353280</v>
      </c>
      <c r="BA79" s="250"/>
      <c r="BB79" s="337">
        <f t="shared" si="187"/>
        <v>0</v>
      </c>
      <c r="BC79" s="329">
        <f t="shared" si="187"/>
        <v>0</v>
      </c>
      <c r="BD79" s="329">
        <f t="shared" si="187"/>
        <v>0</v>
      </c>
      <c r="BE79" s="329">
        <f t="shared" si="187"/>
        <v>0</v>
      </c>
      <c r="BF79" s="329">
        <f t="shared" si="187"/>
        <v>0</v>
      </c>
      <c r="BG79" s="329">
        <f t="shared" si="187"/>
        <v>0</v>
      </c>
      <c r="BH79" s="331">
        <f t="shared" si="185"/>
        <v>6</v>
      </c>
      <c r="BI79" s="356">
        <f t="shared" si="111"/>
        <v>0</v>
      </c>
      <c r="BJ79" s="250"/>
    </row>
    <row r="80" spans="1:62" ht="14.55" customHeight="1">
      <c r="A80" s="197" t="s">
        <v>183</v>
      </c>
      <c r="B80" s="216" t="s">
        <v>122</v>
      </c>
      <c r="C80" s="198" t="s">
        <v>217</v>
      </c>
      <c r="D80" s="198" t="s">
        <v>222</v>
      </c>
      <c r="E80" s="198" t="s">
        <v>185</v>
      </c>
      <c r="F80" s="198" t="s">
        <v>211</v>
      </c>
      <c r="G80" s="198" t="s">
        <v>212</v>
      </c>
      <c r="H80" s="197" t="s">
        <v>188</v>
      </c>
      <c r="I80" s="198" t="s">
        <v>189</v>
      </c>
      <c r="J80" s="199" t="s">
        <v>190</v>
      </c>
      <c r="K80" s="199" t="s">
        <v>191</v>
      </c>
      <c r="L80" s="199" t="s">
        <v>213</v>
      </c>
      <c r="M80" s="200" t="s">
        <v>193</v>
      </c>
      <c r="N80" s="200" t="s">
        <v>135</v>
      </c>
      <c r="O80" s="200" t="s">
        <v>202</v>
      </c>
      <c r="P80" s="201" t="s">
        <v>195</v>
      </c>
      <c r="Q80" s="200" t="s">
        <v>214</v>
      </c>
      <c r="R80" s="202">
        <f t="shared" si="166"/>
        <v>5646571.2639999995</v>
      </c>
      <c r="S80" s="203">
        <v>1E-3</v>
      </c>
      <c r="T80" s="204">
        <f t="shared" si="167"/>
        <v>5646.5712639999992</v>
      </c>
      <c r="U80" s="205">
        <v>0.75</v>
      </c>
      <c r="V80" s="204">
        <f t="shared" si="168"/>
        <v>4234928.4479999999</v>
      </c>
      <c r="W80" s="265">
        <v>0.4</v>
      </c>
      <c r="X80" s="202">
        <f t="shared" si="169"/>
        <v>2258.6285055999997</v>
      </c>
      <c r="Y80" s="266">
        <v>5.0000000000000001E-4</v>
      </c>
      <c r="Z80" s="202">
        <f t="shared" si="170"/>
        <v>2.8232856319999997</v>
      </c>
      <c r="AA80" s="267">
        <f t="shared" si="171"/>
        <v>155</v>
      </c>
      <c r="AB80" s="267">
        <f>AF80/T80</f>
        <v>155</v>
      </c>
      <c r="AC80" s="206">
        <f t="shared" si="173"/>
        <v>0.20666666666666667</v>
      </c>
      <c r="AD80" s="267">
        <f t="shared" si="174"/>
        <v>310000</v>
      </c>
      <c r="AE80" s="268">
        <v>155</v>
      </c>
      <c r="AF80" s="207">
        <f>IF(OR(P80="CPM",P80="CPM (RnF)",P80="CPM (Reservation)"),R80*AE80/1000,IF(OR(P80="CPC",P80="CPE"),AE80*T80,IF(OR(P80="CPV",P80="CPCV"),AE80*V80,IF(OR(P80="Fixed",P80="CPD"),AE80,IF(P80="CPL",AE80*Z80,"Error")))))</f>
        <v>875218.54591999995</v>
      </c>
      <c r="AG80" s="205">
        <f>AF80/SUM($AF$71:$AF$80)</f>
        <v>0.21825614857461667</v>
      </c>
      <c r="AH80" s="205">
        <v>0.95199999999999996</v>
      </c>
      <c r="AI80" s="204">
        <f t="shared" si="175"/>
        <v>941095.21066666662</v>
      </c>
      <c r="AJ80" s="204">
        <f t="shared" si="176"/>
        <v>45172.570112000038</v>
      </c>
      <c r="AK80" s="204">
        <v>1176369.0133333332</v>
      </c>
      <c r="AL80" s="204">
        <f t="shared" si="177"/>
        <v>56465.712640000042</v>
      </c>
      <c r="AM80" s="205">
        <v>0.8</v>
      </c>
      <c r="AN80" s="208">
        <v>6</v>
      </c>
      <c r="AO80" s="270">
        <v>45474</v>
      </c>
      <c r="AP80" s="270">
        <v>45494</v>
      </c>
      <c r="AQ80" s="209">
        <v>14</v>
      </c>
      <c r="AR80" s="344">
        <f t="shared" si="179"/>
        <v>4234928.4479999999</v>
      </c>
      <c r="AS80" s="337">
        <f>$AZ80</f>
        <v>2823285.6319999998</v>
      </c>
      <c r="AT80" s="329">
        <f>$AZ80</f>
        <v>2823285.6319999998</v>
      </c>
      <c r="AU80" s="329"/>
      <c r="AV80" s="330"/>
      <c r="AW80" s="330"/>
      <c r="AX80" s="328"/>
      <c r="AY80" s="346">
        <f t="shared" si="181"/>
        <v>2</v>
      </c>
      <c r="AZ80" s="356">
        <f t="shared" si="182"/>
        <v>2823285.6319999998</v>
      </c>
      <c r="BA80" s="25">
        <f t="shared" si="183"/>
        <v>2</v>
      </c>
      <c r="BB80" s="337">
        <f t="shared" si="187"/>
        <v>1129.3142527999998</v>
      </c>
      <c r="BC80" s="329">
        <f t="shared" si="187"/>
        <v>1129.3142527999998</v>
      </c>
      <c r="BD80" s="329">
        <f t="shared" si="187"/>
        <v>1129.3142527999998</v>
      </c>
      <c r="BE80" s="329">
        <f t="shared" si="187"/>
        <v>1129.3142527999998</v>
      </c>
      <c r="BF80" s="329">
        <f t="shared" si="187"/>
        <v>1129.3142527999998</v>
      </c>
      <c r="BG80" s="329">
        <f t="shared" si="187"/>
        <v>1129.3142527999998</v>
      </c>
      <c r="BH80" s="331">
        <f t="shared" si="185"/>
        <v>2</v>
      </c>
      <c r="BI80" s="356">
        <f t="shared" si="111"/>
        <v>1129.3142527999998</v>
      </c>
      <c r="BJ80" s="25">
        <f t="shared" ref="BJ80" si="191">COUNTA(BB80:BG80)</f>
        <v>6</v>
      </c>
    </row>
    <row r="81" spans="1:62" ht="14.55" customHeight="1">
      <c r="A81" s="26" t="s">
        <v>76</v>
      </c>
      <c r="B81" s="26"/>
      <c r="C81" s="26"/>
      <c r="D81" s="26"/>
      <c r="E81" s="26"/>
      <c r="F81" s="26"/>
      <c r="G81" s="26"/>
      <c r="H81" s="26"/>
      <c r="I81" s="26"/>
      <c r="J81" s="26"/>
      <c r="K81" s="27"/>
      <c r="L81" s="27"/>
      <c r="M81" s="27"/>
      <c r="N81" s="27"/>
      <c r="O81" s="27"/>
      <c r="P81" s="27"/>
      <c r="Q81" s="28"/>
      <c r="R81" s="29"/>
      <c r="S81" s="30"/>
      <c r="T81" s="31"/>
      <c r="U81" s="31"/>
      <c r="V81" s="31"/>
      <c r="W81" s="32"/>
      <c r="X81" s="32"/>
      <c r="Y81" s="32"/>
      <c r="Z81" s="32"/>
      <c r="AA81" s="32"/>
      <c r="AB81" s="32"/>
      <c r="AC81" s="33"/>
      <c r="AD81" s="33"/>
      <c r="AE81" s="33"/>
      <c r="AF81" s="186"/>
      <c r="AG81" s="34"/>
      <c r="AH81" s="35"/>
      <c r="AI81" s="31"/>
      <c r="AJ81" s="31"/>
      <c r="AK81" s="31"/>
      <c r="AL81" s="31"/>
      <c r="AM81" s="192"/>
      <c r="AN81" s="36"/>
      <c r="AO81" s="36"/>
      <c r="AP81" s="36"/>
      <c r="AQ81" s="36"/>
      <c r="AR81" s="343"/>
      <c r="AS81" s="336"/>
      <c r="AT81" s="325"/>
      <c r="AU81" s="326"/>
      <c r="AV81" s="326"/>
      <c r="AW81" s="327"/>
      <c r="AX81" s="326"/>
      <c r="AY81" s="327"/>
      <c r="AZ81" s="357"/>
      <c r="BA81" s="25"/>
      <c r="BB81" s="336"/>
      <c r="BC81" s="325"/>
      <c r="BD81" s="326"/>
      <c r="BE81" s="326"/>
      <c r="BF81" s="327"/>
      <c r="BG81" s="326"/>
      <c r="BH81" s="327"/>
      <c r="BI81" s="357"/>
      <c r="BJ81" s="25"/>
    </row>
    <row r="82" spans="1:62" ht="14.55" customHeight="1">
      <c r="A82" s="197" t="s">
        <v>183</v>
      </c>
      <c r="B82" s="216" t="s">
        <v>76</v>
      </c>
      <c r="C82" s="198" t="s">
        <v>217</v>
      </c>
      <c r="D82" s="198" t="s">
        <v>223</v>
      </c>
      <c r="E82" s="198" t="s">
        <v>198</v>
      </c>
      <c r="F82" s="198" t="s">
        <v>186</v>
      </c>
      <c r="G82" s="198" t="s">
        <v>199</v>
      </c>
      <c r="H82" s="197" t="s">
        <v>188</v>
      </c>
      <c r="I82" s="198" t="s">
        <v>200</v>
      </c>
      <c r="J82" s="199" t="s">
        <v>201</v>
      </c>
      <c r="K82" s="199" t="s">
        <v>4524</v>
      </c>
      <c r="L82" s="199" t="s">
        <v>192</v>
      </c>
      <c r="M82" s="200" t="s">
        <v>185</v>
      </c>
      <c r="N82" s="200" t="s">
        <v>134</v>
      </c>
      <c r="O82" s="200" t="s">
        <v>202</v>
      </c>
      <c r="P82" s="201" t="s">
        <v>203</v>
      </c>
      <c r="Q82" s="200" t="s">
        <v>221</v>
      </c>
      <c r="R82" s="202">
        <f t="shared" ref="R82:R91" si="192">AN82*AI82</f>
        <v>969600</v>
      </c>
      <c r="S82" s="203">
        <v>2E-3</v>
      </c>
      <c r="T82" s="204">
        <f t="shared" ref="T82:T91" si="193">R82*S82</f>
        <v>1939.2</v>
      </c>
      <c r="U82" s="205">
        <v>0.25</v>
      </c>
      <c r="V82" s="204">
        <f t="shared" ref="V82:V91" si="194">R82*U82</f>
        <v>242400</v>
      </c>
      <c r="W82" s="265">
        <v>0.4</v>
      </c>
      <c r="X82" s="202">
        <f t="shared" ref="X82:X91" si="195">T82*W82</f>
        <v>775.68000000000006</v>
      </c>
      <c r="Y82" s="266">
        <v>5.0000000000000001E-3</v>
      </c>
      <c r="Z82" s="202">
        <f t="shared" ref="Z82:Z91" si="196">T82*Y82</f>
        <v>9.6959999999999997</v>
      </c>
      <c r="AA82" s="267">
        <f t="shared" ref="AA82:AA91" si="197">AF82/(R82/1000)</f>
        <v>70</v>
      </c>
      <c r="AB82" s="267">
        <f>AF82/T82</f>
        <v>35</v>
      </c>
      <c r="AC82" s="206">
        <f t="shared" ref="AC82:AC91" si="198">IFERROR(AF82/V82,"-")</f>
        <v>0.28000000000000003</v>
      </c>
      <c r="AD82" s="267">
        <f t="shared" ref="AD82:AD91" si="199">AF82/Z82</f>
        <v>7000</v>
      </c>
      <c r="AE82" s="268">
        <v>70</v>
      </c>
      <c r="AF82" s="207">
        <f>R82*AE82/1000</f>
        <v>67872</v>
      </c>
      <c r="AG82" s="205">
        <f>AF82/SUM($AF$82:$AF$91)</f>
        <v>2.2531198867049355E-2</v>
      </c>
      <c r="AH82" s="205">
        <v>1</v>
      </c>
      <c r="AI82" s="204">
        <f t="shared" ref="AI82:AI91" si="200">AK82*AM82</f>
        <v>193920</v>
      </c>
      <c r="AJ82" s="204">
        <f t="shared" ref="AJ82:AJ91" si="201">(1-AH82)*AI82</f>
        <v>0</v>
      </c>
      <c r="AK82" s="204">
        <f>'Lookalike SS'!H46</f>
        <v>242400</v>
      </c>
      <c r="AL82" s="204">
        <f t="shared" ref="AL82:AL91" si="202">(1-AH82)*AK82</f>
        <v>0</v>
      </c>
      <c r="AM82" s="205">
        <v>0.8</v>
      </c>
      <c r="AN82" s="208">
        <v>5</v>
      </c>
      <c r="AO82" s="270">
        <v>45474</v>
      </c>
      <c r="AP82" s="270">
        <v>45515</v>
      </c>
      <c r="AQ82" s="209">
        <f t="shared" ref="AQ82:AQ90" si="203">AP82-AO82+1</f>
        <v>42</v>
      </c>
      <c r="AR82" s="344">
        <f t="shared" ref="AR82:AR91" si="204">IF(H82="Video Views",V82,IF(H82="Clicks",T82,IF(H82="Impression",R82,IF(H82="Leads",Z82,0))))</f>
        <v>242400</v>
      </c>
      <c r="AS82" s="337">
        <f t="shared" ref="AS82:AX90" si="205">$AZ82</f>
        <v>161600</v>
      </c>
      <c r="AT82" s="329">
        <f t="shared" si="205"/>
        <v>161600</v>
      </c>
      <c r="AU82" s="329">
        <f t="shared" si="205"/>
        <v>161600</v>
      </c>
      <c r="AV82" s="329">
        <f t="shared" si="205"/>
        <v>161600</v>
      </c>
      <c r="AW82" s="329">
        <f t="shared" si="205"/>
        <v>161600</v>
      </c>
      <c r="AX82" s="329">
        <f t="shared" si="205"/>
        <v>161600</v>
      </c>
      <c r="AY82" s="346">
        <f t="shared" ref="AY82:AY91" si="206">AQ82/7</f>
        <v>6</v>
      </c>
      <c r="AZ82" s="356">
        <f t="shared" ref="AZ82:AZ91" si="207">R82/AY82</f>
        <v>161600</v>
      </c>
      <c r="BA82" s="25">
        <f>COUNTA(AS82:AX82)</f>
        <v>6</v>
      </c>
      <c r="BB82" s="337">
        <f t="shared" ref="BB82:BG82" si="208">$BI82</f>
        <v>129.28</v>
      </c>
      <c r="BC82" s="329">
        <f t="shared" si="208"/>
        <v>129.28</v>
      </c>
      <c r="BD82" s="329">
        <f t="shared" si="208"/>
        <v>129.28</v>
      </c>
      <c r="BE82" s="329">
        <f t="shared" si="208"/>
        <v>129.28</v>
      </c>
      <c r="BF82" s="329">
        <f t="shared" si="208"/>
        <v>129.28</v>
      </c>
      <c r="BG82" s="329">
        <f t="shared" si="208"/>
        <v>129.28</v>
      </c>
      <c r="BH82" s="331">
        <f t="shared" si="185"/>
        <v>6</v>
      </c>
      <c r="BI82" s="356">
        <f t="shared" si="111"/>
        <v>129.28</v>
      </c>
      <c r="BJ82" s="25">
        <f>COUNTA(BB82:BG82)</f>
        <v>6</v>
      </c>
    </row>
    <row r="83" spans="1:62" ht="14.55" customHeight="1">
      <c r="A83" s="197" t="s">
        <v>183</v>
      </c>
      <c r="B83" s="216" t="s">
        <v>76</v>
      </c>
      <c r="C83" s="198" t="s">
        <v>217</v>
      </c>
      <c r="D83" s="198" t="s">
        <v>223</v>
      </c>
      <c r="E83" s="198" t="s">
        <v>198</v>
      </c>
      <c r="F83" s="198" t="s">
        <v>186</v>
      </c>
      <c r="G83" s="198" t="s">
        <v>197</v>
      </c>
      <c r="H83" s="197" t="s">
        <v>188</v>
      </c>
      <c r="I83" s="198" t="s">
        <v>200</v>
      </c>
      <c r="J83" s="199" t="s">
        <v>201</v>
      </c>
      <c r="K83" s="199" t="s">
        <v>205</v>
      </c>
      <c r="L83" s="199" t="s">
        <v>192</v>
      </c>
      <c r="M83" s="200" t="s">
        <v>185</v>
      </c>
      <c r="N83" s="200" t="s">
        <v>134</v>
      </c>
      <c r="O83" s="200" t="s">
        <v>202</v>
      </c>
      <c r="P83" s="201" t="s">
        <v>203</v>
      </c>
      <c r="Q83" s="200" t="s">
        <v>206</v>
      </c>
      <c r="R83" s="202">
        <f t="shared" si="192"/>
        <v>4093872</v>
      </c>
      <c r="S83" s="203">
        <v>2E-3</v>
      </c>
      <c r="T83" s="204">
        <f t="shared" si="193"/>
        <v>8187.7440000000006</v>
      </c>
      <c r="U83" s="205">
        <v>0.25</v>
      </c>
      <c r="V83" s="204">
        <f t="shared" si="194"/>
        <v>1023468</v>
      </c>
      <c r="W83" s="265">
        <v>0.4</v>
      </c>
      <c r="X83" s="202">
        <f t="shared" si="195"/>
        <v>3275.0976000000005</v>
      </c>
      <c r="Y83" s="266">
        <v>5.0000000000000001E-3</v>
      </c>
      <c r="Z83" s="202">
        <f t="shared" si="196"/>
        <v>40.938720000000004</v>
      </c>
      <c r="AA83" s="267">
        <f t="shared" si="197"/>
        <v>85</v>
      </c>
      <c r="AB83" s="267">
        <f>AF83/T83</f>
        <v>42.499999999999993</v>
      </c>
      <c r="AC83" s="206">
        <f t="shared" si="198"/>
        <v>0.33999999999999997</v>
      </c>
      <c r="AD83" s="267">
        <f t="shared" si="199"/>
        <v>8500</v>
      </c>
      <c r="AE83" s="268">
        <v>85</v>
      </c>
      <c r="AF83" s="207">
        <f>R83*AE83/1000</f>
        <v>347979.12</v>
      </c>
      <c r="AG83" s="205">
        <f>AF83/SUM($AF$82:$AF$91)</f>
        <v>0.11551724944455491</v>
      </c>
      <c r="AH83" s="205">
        <v>0.93600000000000005</v>
      </c>
      <c r="AI83" s="204">
        <f t="shared" si="200"/>
        <v>682312</v>
      </c>
      <c r="AJ83" s="204">
        <f t="shared" si="201"/>
        <v>43667.967999999964</v>
      </c>
      <c r="AK83" s="204">
        <f>'FB Sizing'!C10</f>
        <v>852890</v>
      </c>
      <c r="AL83" s="204">
        <f t="shared" si="202"/>
        <v>54584.959999999955</v>
      </c>
      <c r="AM83" s="205">
        <v>0.8</v>
      </c>
      <c r="AN83" s="208">
        <v>6</v>
      </c>
      <c r="AO83" s="270">
        <v>45474</v>
      </c>
      <c r="AP83" s="270">
        <v>45515</v>
      </c>
      <c r="AQ83" s="209">
        <f t="shared" si="203"/>
        <v>42</v>
      </c>
      <c r="AR83" s="344">
        <f t="shared" si="204"/>
        <v>1023468</v>
      </c>
      <c r="AS83" s="337">
        <f t="shared" si="205"/>
        <v>682312</v>
      </c>
      <c r="AT83" s="329">
        <f t="shared" si="205"/>
        <v>682312</v>
      </c>
      <c r="AU83" s="329">
        <f t="shared" si="205"/>
        <v>682312</v>
      </c>
      <c r="AV83" s="329">
        <f t="shared" si="205"/>
        <v>682312</v>
      </c>
      <c r="AW83" s="329">
        <f t="shared" si="205"/>
        <v>682312</v>
      </c>
      <c r="AX83" s="329">
        <f t="shared" si="205"/>
        <v>682312</v>
      </c>
      <c r="AY83" s="346">
        <f t="shared" si="206"/>
        <v>6</v>
      </c>
      <c r="AZ83" s="356">
        <f t="shared" si="207"/>
        <v>682312</v>
      </c>
      <c r="BA83" s="246"/>
      <c r="BB83" s="337">
        <f t="shared" ref="BB83:BG91" si="209">$BI83</f>
        <v>545.84960000000012</v>
      </c>
      <c r="BC83" s="329">
        <f t="shared" si="209"/>
        <v>545.84960000000012</v>
      </c>
      <c r="BD83" s="329">
        <f t="shared" si="209"/>
        <v>545.84960000000012</v>
      </c>
      <c r="BE83" s="329">
        <f t="shared" si="209"/>
        <v>545.84960000000012</v>
      </c>
      <c r="BF83" s="329">
        <f t="shared" si="209"/>
        <v>545.84960000000012</v>
      </c>
      <c r="BG83" s="329">
        <f t="shared" si="209"/>
        <v>545.84960000000012</v>
      </c>
      <c r="BH83" s="331">
        <f t="shared" si="185"/>
        <v>6</v>
      </c>
      <c r="BI83" s="356">
        <f t="shared" si="111"/>
        <v>545.84960000000012</v>
      </c>
      <c r="BJ83" s="246"/>
    </row>
    <row r="84" spans="1:62" ht="14.55" customHeight="1">
      <c r="A84" s="197" t="s">
        <v>183</v>
      </c>
      <c r="B84" s="216" t="s">
        <v>76</v>
      </c>
      <c r="C84" s="198" t="s">
        <v>217</v>
      </c>
      <c r="D84" s="198" t="s">
        <v>223</v>
      </c>
      <c r="E84" s="198" t="s">
        <v>198</v>
      </c>
      <c r="F84" s="198" t="s">
        <v>186</v>
      </c>
      <c r="G84" s="198" t="s">
        <v>207</v>
      </c>
      <c r="H84" s="197" t="s">
        <v>188</v>
      </c>
      <c r="I84" s="198" t="s">
        <v>200</v>
      </c>
      <c r="J84" s="199" t="s">
        <v>201</v>
      </c>
      <c r="K84" s="199" t="s">
        <v>205</v>
      </c>
      <c r="L84" s="199" t="s">
        <v>192</v>
      </c>
      <c r="M84" s="200" t="s">
        <v>185</v>
      </c>
      <c r="N84" s="200" t="s">
        <v>134</v>
      </c>
      <c r="O84" s="200" t="s">
        <v>202</v>
      </c>
      <c r="P84" s="201" t="s">
        <v>195</v>
      </c>
      <c r="Q84" s="200" t="s">
        <v>208</v>
      </c>
      <c r="R84" s="202">
        <f t="shared" si="192"/>
        <v>687542.4</v>
      </c>
      <c r="S84" s="203">
        <v>2E-3</v>
      </c>
      <c r="T84" s="204">
        <f t="shared" si="193"/>
        <v>1375.0848000000001</v>
      </c>
      <c r="U84" s="205">
        <v>0.25</v>
      </c>
      <c r="V84" s="204">
        <f t="shared" si="194"/>
        <v>171885.6</v>
      </c>
      <c r="W84" s="265">
        <v>0.4</v>
      </c>
      <c r="X84" s="202">
        <f t="shared" si="195"/>
        <v>550.03392000000008</v>
      </c>
      <c r="Y84" s="266">
        <v>5.0000000000000001E-3</v>
      </c>
      <c r="Z84" s="202">
        <f t="shared" si="196"/>
        <v>6.8754240000000006</v>
      </c>
      <c r="AA84" s="267">
        <f t="shared" si="197"/>
        <v>85</v>
      </c>
      <c r="AB84" s="267">
        <f>AF84/T84</f>
        <v>42.5</v>
      </c>
      <c r="AC84" s="206">
        <f t="shared" si="198"/>
        <v>0.33999999999999997</v>
      </c>
      <c r="AD84" s="267">
        <f t="shared" si="199"/>
        <v>8500</v>
      </c>
      <c r="AE84" s="268">
        <v>85</v>
      </c>
      <c r="AF84" s="207">
        <f>R84*AE84/1000</f>
        <v>58441.103999999999</v>
      </c>
      <c r="AG84" s="205">
        <f>AF84/SUM($AF$82:$AF$91)</f>
        <v>1.9400461696044223E-2</v>
      </c>
      <c r="AH84" s="205">
        <v>1</v>
      </c>
      <c r="AI84" s="204">
        <f t="shared" si="200"/>
        <v>171885.6</v>
      </c>
      <c r="AJ84" s="204">
        <f t="shared" si="201"/>
        <v>0</v>
      </c>
      <c r="AK84" s="204">
        <f>'FB Sizing'!D10</f>
        <v>214857</v>
      </c>
      <c r="AL84" s="204">
        <f t="shared" si="202"/>
        <v>0</v>
      </c>
      <c r="AM84" s="205">
        <v>0.8</v>
      </c>
      <c r="AN84" s="208">
        <v>4</v>
      </c>
      <c r="AO84" s="270">
        <v>45474</v>
      </c>
      <c r="AP84" s="270">
        <v>45515</v>
      </c>
      <c r="AQ84" s="209">
        <f t="shared" si="203"/>
        <v>42</v>
      </c>
      <c r="AR84" s="344">
        <f t="shared" si="204"/>
        <v>171885.6</v>
      </c>
      <c r="AS84" s="337">
        <f t="shared" si="205"/>
        <v>114590.40000000001</v>
      </c>
      <c r="AT84" s="329">
        <f t="shared" si="205"/>
        <v>114590.40000000001</v>
      </c>
      <c r="AU84" s="329">
        <f t="shared" si="205"/>
        <v>114590.40000000001</v>
      </c>
      <c r="AV84" s="329">
        <f t="shared" si="205"/>
        <v>114590.40000000001</v>
      </c>
      <c r="AW84" s="329">
        <f t="shared" si="205"/>
        <v>114590.40000000001</v>
      </c>
      <c r="AX84" s="329">
        <f t="shared" si="205"/>
        <v>114590.40000000001</v>
      </c>
      <c r="AY84" s="346">
        <f t="shared" si="206"/>
        <v>6</v>
      </c>
      <c r="AZ84" s="356">
        <f t="shared" si="207"/>
        <v>114590.40000000001</v>
      </c>
      <c r="BA84" s="246"/>
      <c r="BB84" s="337">
        <f t="shared" si="209"/>
        <v>91.672320000000013</v>
      </c>
      <c r="BC84" s="329">
        <f t="shared" si="209"/>
        <v>91.672320000000013</v>
      </c>
      <c r="BD84" s="329">
        <f t="shared" si="209"/>
        <v>91.672320000000013</v>
      </c>
      <c r="BE84" s="329">
        <f t="shared" si="209"/>
        <v>91.672320000000013</v>
      </c>
      <c r="BF84" s="329">
        <f t="shared" si="209"/>
        <v>91.672320000000013</v>
      </c>
      <c r="BG84" s="329">
        <f t="shared" si="209"/>
        <v>91.672320000000013</v>
      </c>
      <c r="BH84" s="331">
        <f t="shared" si="185"/>
        <v>6</v>
      </c>
      <c r="BI84" s="356">
        <f t="shared" si="111"/>
        <v>91.672320000000013</v>
      </c>
      <c r="BJ84" s="246"/>
    </row>
    <row r="85" spans="1:62" ht="14.55" customHeight="1">
      <c r="A85" s="197" t="s">
        <v>183</v>
      </c>
      <c r="B85" s="216" t="s">
        <v>76</v>
      </c>
      <c r="C85" s="198" t="s">
        <v>217</v>
      </c>
      <c r="D85" s="198" t="s">
        <v>223</v>
      </c>
      <c r="E85" s="198" t="s">
        <v>185</v>
      </c>
      <c r="F85" s="198" t="s">
        <v>186</v>
      </c>
      <c r="G85" s="198" t="s">
        <v>197</v>
      </c>
      <c r="H85" s="197" t="s">
        <v>188</v>
      </c>
      <c r="I85" s="198" t="s">
        <v>189</v>
      </c>
      <c r="J85" s="199" t="s">
        <v>209</v>
      </c>
      <c r="K85" s="199" t="s">
        <v>191</v>
      </c>
      <c r="L85" s="199" t="s">
        <v>192</v>
      </c>
      <c r="M85" s="200" t="s">
        <v>193</v>
      </c>
      <c r="N85" s="200" t="s">
        <v>135</v>
      </c>
      <c r="O85" s="200" t="s">
        <v>202</v>
      </c>
      <c r="P85" s="201" t="s">
        <v>195</v>
      </c>
      <c r="Q85" s="200" t="s">
        <v>4549</v>
      </c>
      <c r="R85" s="202">
        <f t="shared" si="192"/>
        <v>6334105.0095214304</v>
      </c>
      <c r="S85" s="203">
        <v>1E-3</v>
      </c>
      <c r="T85" s="204">
        <f t="shared" si="193"/>
        <v>6334.1050095214305</v>
      </c>
      <c r="U85" s="205">
        <v>0.75</v>
      </c>
      <c r="V85" s="204">
        <f t="shared" si="194"/>
        <v>4750578.7571410723</v>
      </c>
      <c r="W85" s="265">
        <v>0.4</v>
      </c>
      <c r="X85" s="202">
        <f t="shared" si="195"/>
        <v>2533.6420038085726</v>
      </c>
      <c r="Y85" s="266">
        <v>5.0000000000000001E-4</v>
      </c>
      <c r="Z85" s="202">
        <f t="shared" si="196"/>
        <v>3.1670525047607154</v>
      </c>
      <c r="AA85" s="267">
        <f t="shared" si="197"/>
        <v>140</v>
      </c>
      <c r="AB85" s="267">
        <f>AF85/T85</f>
        <v>140</v>
      </c>
      <c r="AC85" s="206">
        <f t="shared" si="198"/>
        <v>0.1866666666666667</v>
      </c>
      <c r="AD85" s="267">
        <f t="shared" si="199"/>
        <v>280000</v>
      </c>
      <c r="AE85" s="268">
        <v>140</v>
      </c>
      <c r="AF85" s="207">
        <f>IF(OR(P85="CPM",P85="CPM (RnF)",P85="CPM (Reservation)"),R85*AE85/1000,IF(OR(P85="CPC",P85="CPE"),AE85*T85,IF(OR(P85="CPV",P85="CPCV"),AE85*V85,IF(OR(P85="Fixed",P85="CPD"),AE85,IF(P85="CPL",AE85*Z85,"Error")))))</f>
        <v>886774.70133300032</v>
      </c>
      <c r="AG85" s="205">
        <f>AF85/SUM($AF$106:$AF$115)</f>
        <v>0.83464694555299979</v>
      </c>
      <c r="AH85" s="205">
        <v>0</v>
      </c>
      <c r="AI85" s="204">
        <f t="shared" si="200"/>
        <v>791763.12619017879</v>
      </c>
      <c r="AJ85" s="204">
        <f t="shared" si="201"/>
        <v>791763.12619017879</v>
      </c>
      <c r="AK85" s="204">
        <f>'YT Size'!B10</f>
        <v>989703.90773772344</v>
      </c>
      <c r="AL85" s="204">
        <f t="shared" si="202"/>
        <v>989703.90773772344</v>
      </c>
      <c r="AM85" s="269">
        <v>0.8</v>
      </c>
      <c r="AN85" s="208">
        <v>8</v>
      </c>
      <c r="AO85" s="270">
        <v>45474</v>
      </c>
      <c r="AP85" s="270">
        <v>45515</v>
      </c>
      <c r="AQ85" s="209">
        <f t="shared" si="203"/>
        <v>42</v>
      </c>
      <c r="AR85" s="344">
        <f t="shared" si="204"/>
        <v>4750578.7571410723</v>
      </c>
      <c r="AS85" s="337">
        <f t="shared" si="205"/>
        <v>1055684.1682535717</v>
      </c>
      <c r="AT85" s="329">
        <f t="shared" si="205"/>
        <v>1055684.1682535717</v>
      </c>
      <c r="AU85" s="329">
        <f t="shared" si="205"/>
        <v>1055684.1682535717</v>
      </c>
      <c r="AV85" s="329">
        <f t="shared" si="205"/>
        <v>1055684.1682535717</v>
      </c>
      <c r="AW85" s="329">
        <f t="shared" si="205"/>
        <v>1055684.1682535717</v>
      </c>
      <c r="AX85" s="329">
        <f t="shared" si="205"/>
        <v>1055684.1682535717</v>
      </c>
      <c r="AY85" s="346">
        <f t="shared" si="206"/>
        <v>6</v>
      </c>
      <c r="AZ85" s="356">
        <f t="shared" si="207"/>
        <v>1055684.1682535717</v>
      </c>
      <c r="BA85" s="249">
        <f>COUNTA(AS85:AX85)</f>
        <v>6</v>
      </c>
      <c r="BB85" s="337">
        <f t="shared" si="209"/>
        <v>422.27366730142876</v>
      </c>
      <c r="BC85" s="329">
        <f t="shared" si="209"/>
        <v>422.27366730142876</v>
      </c>
      <c r="BD85" s="329">
        <f t="shared" si="209"/>
        <v>422.27366730142876</v>
      </c>
      <c r="BE85" s="329">
        <f t="shared" si="209"/>
        <v>422.27366730142876</v>
      </c>
      <c r="BF85" s="329">
        <f t="shared" si="209"/>
        <v>422.27366730142876</v>
      </c>
      <c r="BG85" s="329">
        <f t="shared" si="209"/>
        <v>422.27366730142876</v>
      </c>
      <c r="BH85" s="331">
        <f t="shared" si="185"/>
        <v>6</v>
      </c>
      <c r="BI85" s="356">
        <f t="shared" si="111"/>
        <v>422.27366730142876</v>
      </c>
      <c r="BJ85" s="249">
        <f>COUNTA(BB85:BG85)</f>
        <v>6</v>
      </c>
    </row>
    <row r="86" spans="1:62" ht="14.55" customHeight="1">
      <c r="A86" s="197" t="s">
        <v>183</v>
      </c>
      <c r="B86" s="216" t="s">
        <v>76</v>
      </c>
      <c r="C86" s="198" t="s">
        <v>217</v>
      </c>
      <c r="D86" s="198" t="s">
        <v>223</v>
      </c>
      <c r="E86" s="198" t="s">
        <v>185</v>
      </c>
      <c r="F86" s="198" t="s">
        <v>186</v>
      </c>
      <c r="G86" s="198" t="s">
        <v>4509</v>
      </c>
      <c r="H86" s="197" t="s">
        <v>188</v>
      </c>
      <c r="I86" s="198" t="s">
        <v>189</v>
      </c>
      <c r="J86" s="199" t="s">
        <v>209</v>
      </c>
      <c r="K86" s="199" t="s">
        <v>191</v>
      </c>
      <c r="L86" s="199" t="s">
        <v>192</v>
      </c>
      <c r="M86" s="200" t="s">
        <v>193</v>
      </c>
      <c r="N86" s="200" t="s">
        <v>135</v>
      </c>
      <c r="O86" s="200" t="s">
        <v>202</v>
      </c>
      <c r="P86" s="201" t="s">
        <v>195</v>
      </c>
      <c r="Q86" s="200" t="s">
        <v>4549</v>
      </c>
      <c r="R86" s="202">
        <f t="shared" si="192"/>
        <v>950115.75142821448</v>
      </c>
      <c r="S86" s="203">
        <v>1E-3</v>
      </c>
      <c r="T86" s="204">
        <f t="shared" si="193"/>
        <v>950.11575142821448</v>
      </c>
      <c r="U86" s="205">
        <v>0.75</v>
      </c>
      <c r="V86" s="204">
        <f t="shared" si="194"/>
        <v>712586.81357116089</v>
      </c>
      <c r="W86" s="265">
        <v>0.4</v>
      </c>
      <c r="X86" s="202">
        <f t="shared" si="195"/>
        <v>380.04630057128583</v>
      </c>
      <c r="Y86" s="266">
        <v>5.0000000000000001E-4</v>
      </c>
      <c r="Z86" s="202">
        <f t="shared" si="196"/>
        <v>0.47505787571410724</v>
      </c>
      <c r="AA86" s="267">
        <f t="shared" si="197"/>
        <v>230.00000000000003</v>
      </c>
      <c r="AB86" s="267">
        <f t="shared" ref="AB86" si="210">AF86/T86</f>
        <v>230.00000000000003</v>
      </c>
      <c r="AC86" s="206">
        <f t="shared" si="198"/>
        <v>0.3066666666666667</v>
      </c>
      <c r="AD86" s="267">
        <f t="shared" si="199"/>
        <v>460000.00000000006</v>
      </c>
      <c r="AE86" s="268">
        <v>230</v>
      </c>
      <c r="AF86" s="207">
        <f>IF(OR(P86="CPM",P86="CPM (RnF)",P86="CPM (Reservation)"),R86*AE86/1000,IF(OR(P86="CPC",P86="CPE"),AE86*T86,IF(OR(P86="CPV",P86="CPCV"),AE86*V86,IF(OR(P86="Fixed",P86="CPD"),AE86,IF(P86="CPL",AE86*Z86,"Error")))))</f>
        <v>218526.62282848934</v>
      </c>
      <c r="AG86" s="205">
        <f>AF86/SUM($AF$16:$AF$25)</f>
        <v>2.4741840099291909E-2</v>
      </c>
      <c r="AH86" s="205">
        <v>1</v>
      </c>
      <c r="AI86" s="204">
        <f t="shared" si="200"/>
        <v>237528.93785705362</v>
      </c>
      <c r="AJ86" s="204">
        <f t="shared" si="201"/>
        <v>0</v>
      </c>
      <c r="AK86" s="204">
        <f>'YT Size'!C10</f>
        <v>296911.17232131702</v>
      </c>
      <c r="AL86" s="204">
        <f t="shared" si="202"/>
        <v>0</v>
      </c>
      <c r="AM86" s="205">
        <v>0.8</v>
      </c>
      <c r="AN86" s="208">
        <v>4</v>
      </c>
      <c r="AO86" s="270">
        <v>45474</v>
      </c>
      <c r="AP86" s="270">
        <v>45515</v>
      </c>
      <c r="AQ86" s="209">
        <f t="shared" si="203"/>
        <v>42</v>
      </c>
      <c r="AR86" s="344">
        <f t="shared" si="204"/>
        <v>712586.81357116089</v>
      </c>
      <c r="AS86" s="337">
        <f t="shared" si="205"/>
        <v>158352.62523803575</v>
      </c>
      <c r="AT86" s="329">
        <f t="shared" si="205"/>
        <v>158352.62523803575</v>
      </c>
      <c r="AU86" s="329">
        <f t="shared" si="205"/>
        <v>158352.62523803575</v>
      </c>
      <c r="AV86" s="329">
        <f t="shared" si="205"/>
        <v>158352.62523803575</v>
      </c>
      <c r="AW86" s="329">
        <f t="shared" si="205"/>
        <v>158352.62523803575</v>
      </c>
      <c r="AX86" s="329">
        <f t="shared" si="205"/>
        <v>158352.62523803575</v>
      </c>
      <c r="AY86" s="346">
        <f t="shared" si="206"/>
        <v>6</v>
      </c>
      <c r="AZ86" s="356">
        <f t="shared" si="207"/>
        <v>158352.62523803575</v>
      </c>
      <c r="BA86" s="250">
        <f t="shared" ref="BA86" si="211">COUNTA(AS86:AX86)</f>
        <v>6</v>
      </c>
      <c r="BB86" s="337">
        <f t="shared" si="209"/>
        <v>63.341050095214307</v>
      </c>
      <c r="BC86" s="329">
        <f t="shared" si="209"/>
        <v>63.341050095214307</v>
      </c>
      <c r="BD86" s="329">
        <f t="shared" si="209"/>
        <v>63.341050095214307</v>
      </c>
      <c r="BE86" s="329">
        <f t="shared" si="209"/>
        <v>63.341050095214307</v>
      </c>
      <c r="BF86" s="329">
        <f t="shared" si="209"/>
        <v>63.341050095214307</v>
      </c>
      <c r="BG86" s="329">
        <f t="shared" si="209"/>
        <v>63.341050095214307</v>
      </c>
      <c r="BH86" s="331">
        <f t="shared" si="185"/>
        <v>6</v>
      </c>
      <c r="BI86" s="356">
        <f t="shared" si="111"/>
        <v>63.341050095214307</v>
      </c>
      <c r="BJ86" s="250">
        <f t="shared" ref="BJ86" si="212">COUNTA(BB86:BG86)</f>
        <v>6</v>
      </c>
    </row>
    <row r="87" spans="1:62" ht="14.55" customHeight="1">
      <c r="A87" s="197" t="s">
        <v>183</v>
      </c>
      <c r="B87" s="216" t="s">
        <v>76</v>
      </c>
      <c r="C87" s="198" t="s">
        <v>217</v>
      </c>
      <c r="D87" s="198" t="s">
        <v>223</v>
      </c>
      <c r="E87" s="198" t="s">
        <v>185</v>
      </c>
      <c r="F87" s="198" t="s">
        <v>186</v>
      </c>
      <c r="G87" s="198" t="s">
        <v>187</v>
      </c>
      <c r="H87" s="197" t="s">
        <v>188</v>
      </c>
      <c r="I87" s="198" t="s">
        <v>189</v>
      </c>
      <c r="J87" s="199" t="s">
        <v>190</v>
      </c>
      <c r="K87" s="199" t="s">
        <v>191</v>
      </c>
      <c r="L87" s="199" t="s">
        <v>192</v>
      </c>
      <c r="M87" s="200" t="s">
        <v>193</v>
      </c>
      <c r="N87" s="200" t="s">
        <v>135</v>
      </c>
      <c r="O87" s="200" t="s">
        <v>202</v>
      </c>
      <c r="P87" s="201" t="s">
        <v>195</v>
      </c>
      <c r="Q87" s="200" t="s">
        <v>196</v>
      </c>
      <c r="R87" s="202">
        <f t="shared" si="192"/>
        <v>965845.52700642496</v>
      </c>
      <c r="S87" s="203">
        <v>2E-3</v>
      </c>
      <c r="T87" s="204">
        <f t="shared" si="193"/>
        <v>1931.6910540128499</v>
      </c>
      <c r="U87" s="205">
        <v>0.75</v>
      </c>
      <c r="V87" s="204">
        <f t="shared" si="194"/>
        <v>724384.14525481872</v>
      </c>
      <c r="W87" s="265">
        <v>0.4</v>
      </c>
      <c r="X87" s="202">
        <f t="shared" si="195"/>
        <v>772.67642160514004</v>
      </c>
      <c r="Y87" s="266">
        <v>5.0000000000000001E-4</v>
      </c>
      <c r="Z87" s="202">
        <f t="shared" si="196"/>
        <v>0.96584552700642501</v>
      </c>
      <c r="AA87" s="267">
        <f t="shared" si="197"/>
        <v>140</v>
      </c>
      <c r="AB87" s="267">
        <f>AF87/T87</f>
        <v>70</v>
      </c>
      <c r="AC87" s="206">
        <f t="shared" si="198"/>
        <v>0.18666666666666668</v>
      </c>
      <c r="AD87" s="267">
        <f t="shared" si="199"/>
        <v>140000</v>
      </c>
      <c r="AE87" s="268">
        <v>140</v>
      </c>
      <c r="AF87" s="207">
        <f>IF(OR(P87="CPM",P87="CPM (RnF)",P87="CPM (Reservation)"),R87*AE87/1000,IF(OR(P87="CPC",P87="CPE"),AE87*T87,IF(OR(P87="CPV",P87="CPCV"),AE87*V87,IF(OR(P87="Fixed",P87="CPD"),AE87,IF(P87="CPL",AE87*Z87,"Error")))))</f>
        <v>135218.37378089951</v>
      </c>
      <c r="AG87" s="205">
        <f>AF87/SUM($AF$82:$AF$91)</f>
        <v>4.4887907681171312E-2</v>
      </c>
      <c r="AH87" s="205">
        <v>1</v>
      </c>
      <c r="AI87" s="204">
        <f t="shared" si="200"/>
        <v>160974.25450107083</v>
      </c>
      <c r="AJ87" s="204">
        <f t="shared" si="201"/>
        <v>0</v>
      </c>
      <c r="AK87" s="204">
        <f>SUM('YT Size'!K19:K24)</f>
        <v>201217.8181263385</v>
      </c>
      <c r="AL87" s="204">
        <f t="shared" si="202"/>
        <v>0</v>
      </c>
      <c r="AM87" s="269">
        <v>0.8</v>
      </c>
      <c r="AN87" s="208">
        <v>6</v>
      </c>
      <c r="AO87" s="270">
        <v>45474</v>
      </c>
      <c r="AP87" s="270">
        <v>45515</v>
      </c>
      <c r="AQ87" s="209">
        <f t="shared" si="203"/>
        <v>42</v>
      </c>
      <c r="AR87" s="344">
        <f t="shared" si="204"/>
        <v>724384.14525481872</v>
      </c>
      <c r="AS87" s="337">
        <f t="shared" si="205"/>
        <v>160974.25450107083</v>
      </c>
      <c r="AT87" s="329">
        <f t="shared" si="205"/>
        <v>160974.25450107083</v>
      </c>
      <c r="AU87" s="329">
        <f t="shared" si="205"/>
        <v>160974.25450107083</v>
      </c>
      <c r="AV87" s="329">
        <f t="shared" si="205"/>
        <v>160974.25450107083</v>
      </c>
      <c r="AW87" s="329">
        <f t="shared" si="205"/>
        <v>160974.25450107083</v>
      </c>
      <c r="AX87" s="329">
        <f t="shared" si="205"/>
        <v>160974.25450107083</v>
      </c>
      <c r="AY87" s="346">
        <f t="shared" si="206"/>
        <v>6</v>
      </c>
      <c r="AZ87" s="356">
        <f t="shared" si="207"/>
        <v>160974.25450107083</v>
      </c>
      <c r="BA87" s="25">
        <f>COUNTA(AS87:AX87)</f>
        <v>6</v>
      </c>
      <c r="BB87" s="337">
        <f t="shared" si="209"/>
        <v>128.77940360085668</v>
      </c>
      <c r="BC87" s="329">
        <f t="shared" si="209"/>
        <v>128.77940360085668</v>
      </c>
      <c r="BD87" s="329">
        <f t="shared" si="209"/>
        <v>128.77940360085668</v>
      </c>
      <c r="BE87" s="329">
        <f t="shared" si="209"/>
        <v>128.77940360085668</v>
      </c>
      <c r="BF87" s="329">
        <f t="shared" si="209"/>
        <v>128.77940360085668</v>
      </c>
      <c r="BG87" s="329">
        <f t="shared" si="209"/>
        <v>128.77940360085668</v>
      </c>
      <c r="BH87" s="331">
        <f t="shared" si="185"/>
        <v>6</v>
      </c>
      <c r="BI87" s="356">
        <f t="shared" si="111"/>
        <v>128.77940360085668</v>
      </c>
      <c r="BJ87" s="25">
        <f>COUNTA(BB87:BG87)</f>
        <v>6</v>
      </c>
    </row>
    <row r="88" spans="1:62" ht="14.55" customHeight="1">
      <c r="A88" s="197" t="s">
        <v>183</v>
      </c>
      <c r="B88" s="216" t="s">
        <v>76</v>
      </c>
      <c r="C88" s="198" t="s">
        <v>217</v>
      </c>
      <c r="D88" s="198" t="s">
        <v>223</v>
      </c>
      <c r="E88" s="198" t="s">
        <v>185</v>
      </c>
      <c r="F88" s="198" t="s">
        <v>186</v>
      </c>
      <c r="G88" s="198" t="s">
        <v>197</v>
      </c>
      <c r="H88" s="197" t="s">
        <v>188</v>
      </c>
      <c r="I88" s="198" t="s">
        <v>189</v>
      </c>
      <c r="J88" s="199" t="s">
        <v>210</v>
      </c>
      <c r="K88" s="199" t="s">
        <v>191</v>
      </c>
      <c r="L88" s="199" t="s">
        <v>192</v>
      </c>
      <c r="M88" s="200" t="s">
        <v>193</v>
      </c>
      <c r="N88" s="200" t="s">
        <v>135</v>
      </c>
      <c r="O88" s="200" t="s">
        <v>202</v>
      </c>
      <c r="P88" s="201" t="s">
        <v>195</v>
      </c>
      <c r="Q88" s="200" t="s">
        <v>4548</v>
      </c>
      <c r="R88" s="202">
        <f t="shared" si="192"/>
        <v>2197440</v>
      </c>
      <c r="S88" s="203">
        <v>0</v>
      </c>
      <c r="T88" s="204">
        <f t="shared" si="193"/>
        <v>0</v>
      </c>
      <c r="U88" s="205">
        <v>0.8</v>
      </c>
      <c r="V88" s="204">
        <f t="shared" si="194"/>
        <v>1757952</v>
      </c>
      <c r="W88" s="265">
        <v>0</v>
      </c>
      <c r="X88" s="202">
        <f t="shared" si="195"/>
        <v>0</v>
      </c>
      <c r="Y88" s="265">
        <v>0</v>
      </c>
      <c r="Z88" s="202">
        <f t="shared" si="196"/>
        <v>0</v>
      </c>
      <c r="AA88" s="267">
        <f t="shared" si="197"/>
        <v>160</v>
      </c>
      <c r="AB88" s="267">
        <f t="shared" ref="AB88:AB90" si="213">IFERROR(AF88/T88,0)</f>
        <v>0</v>
      </c>
      <c r="AC88" s="206">
        <f t="shared" si="198"/>
        <v>0.2</v>
      </c>
      <c r="AD88" s="374" t="s">
        <v>228</v>
      </c>
      <c r="AE88" s="268">
        <v>160</v>
      </c>
      <c r="AF88" s="207">
        <f t="shared" ref="AF88:AF90" si="214">IF(OR(P88="CPM",P88="CPM (RnF)",P88="CPM (Reservation)"),R88*AE88/1000,IF(OR(P88="CPC",P88="CPE"),AE88*T88,IF(OR(P88="CPV",P88="CPCV"),AE88*V88,IF(OR(P88="Fixed",P88="CPD"),AE88,IF(P88="CPL",AE88*Z88,"Error")))))</f>
        <v>351590.40000000002</v>
      </c>
      <c r="AG88" s="205">
        <f>AF88/SUM($AF$82:$AF$91)</f>
        <v>0.1167160717548537</v>
      </c>
      <c r="AH88" s="205">
        <v>1</v>
      </c>
      <c r="AI88" s="204">
        <f t="shared" si="200"/>
        <v>366240</v>
      </c>
      <c r="AJ88" s="204">
        <f t="shared" si="201"/>
        <v>0</v>
      </c>
      <c r="AK88" s="204">
        <f>SUM('FB Affinties Size'!P4:P9)</f>
        <v>457800</v>
      </c>
      <c r="AL88" s="204">
        <f t="shared" si="202"/>
        <v>0</v>
      </c>
      <c r="AM88" s="269">
        <v>0.8</v>
      </c>
      <c r="AN88" s="208">
        <v>6</v>
      </c>
      <c r="AO88" s="270">
        <v>45474</v>
      </c>
      <c r="AP88" s="270">
        <f t="shared" ref="AP88:AP90" si="215">AO88+41</f>
        <v>45515</v>
      </c>
      <c r="AQ88" s="209">
        <f t="shared" si="203"/>
        <v>42</v>
      </c>
      <c r="AR88" s="344">
        <f t="shared" si="204"/>
        <v>1757952</v>
      </c>
      <c r="AS88" s="337">
        <f t="shared" si="205"/>
        <v>366240</v>
      </c>
      <c r="AT88" s="329">
        <f t="shared" si="205"/>
        <v>366240</v>
      </c>
      <c r="AU88" s="329">
        <f t="shared" si="205"/>
        <v>366240</v>
      </c>
      <c r="AV88" s="329">
        <f t="shared" si="205"/>
        <v>366240</v>
      </c>
      <c r="AW88" s="329">
        <f t="shared" si="205"/>
        <v>366240</v>
      </c>
      <c r="AX88" s="329">
        <f t="shared" si="205"/>
        <v>366240</v>
      </c>
      <c r="AY88" s="346">
        <f t="shared" si="206"/>
        <v>6</v>
      </c>
      <c r="AZ88" s="356">
        <f t="shared" si="207"/>
        <v>366240</v>
      </c>
      <c r="BA88" s="25">
        <f>COUNTA(AS88:AX88)</f>
        <v>6</v>
      </c>
      <c r="BB88" s="337">
        <f t="shared" si="209"/>
        <v>0</v>
      </c>
      <c r="BC88" s="329">
        <f t="shared" si="209"/>
        <v>0</v>
      </c>
      <c r="BD88" s="329">
        <f t="shared" si="209"/>
        <v>0</v>
      </c>
      <c r="BE88" s="329">
        <f t="shared" si="209"/>
        <v>0</v>
      </c>
      <c r="BF88" s="329">
        <f t="shared" si="209"/>
        <v>0</v>
      </c>
      <c r="BG88" s="329">
        <f t="shared" si="209"/>
        <v>0</v>
      </c>
      <c r="BH88" s="331">
        <f t="shared" si="185"/>
        <v>6</v>
      </c>
      <c r="BI88" s="356">
        <f t="shared" si="111"/>
        <v>0</v>
      </c>
      <c r="BJ88" s="25">
        <f>COUNTA(BB88:BG88)</f>
        <v>6</v>
      </c>
    </row>
    <row r="89" spans="1:62" ht="14.55" customHeight="1">
      <c r="A89" s="197" t="s">
        <v>183</v>
      </c>
      <c r="B89" s="216" t="s">
        <v>76</v>
      </c>
      <c r="C89" s="198" t="s">
        <v>217</v>
      </c>
      <c r="D89" s="198" t="s">
        <v>223</v>
      </c>
      <c r="E89" s="198" t="s">
        <v>185</v>
      </c>
      <c r="F89" s="198" t="s">
        <v>186</v>
      </c>
      <c r="G89" s="198" t="s">
        <v>4512</v>
      </c>
      <c r="H89" s="197" t="s">
        <v>188</v>
      </c>
      <c r="I89" s="198" t="s">
        <v>361</v>
      </c>
      <c r="J89" s="199" t="s">
        <v>210</v>
      </c>
      <c r="K89" s="199" t="s">
        <v>4513</v>
      </c>
      <c r="L89" s="199" t="s">
        <v>192</v>
      </c>
      <c r="M89" s="200" t="s">
        <v>193</v>
      </c>
      <c r="N89" s="200" t="s">
        <v>135</v>
      </c>
      <c r="O89" s="200" t="s">
        <v>202</v>
      </c>
      <c r="P89" s="201" t="s">
        <v>195</v>
      </c>
      <c r="Q89" s="200" t="s">
        <v>4512</v>
      </c>
      <c r="R89" s="202">
        <f t="shared" si="192"/>
        <v>924000</v>
      </c>
      <c r="S89" s="203">
        <v>0</v>
      </c>
      <c r="T89" s="204">
        <v>0</v>
      </c>
      <c r="U89" s="205">
        <v>0.8</v>
      </c>
      <c r="V89" s="204">
        <f t="shared" si="194"/>
        <v>739200</v>
      </c>
      <c r="W89" s="265">
        <v>0</v>
      </c>
      <c r="X89" s="202">
        <f t="shared" si="195"/>
        <v>0</v>
      </c>
      <c r="Y89" s="265">
        <v>0</v>
      </c>
      <c r="Z89" s="202">
        <f t="shared" si="196"/>
        <v>0</v>
      </c>
      <c r="AA89" s="267">
        <f t="shared" si="197"/>
        <v>319</v>
      </c>
      <c r="AB89" s="267">
        <f t="shared" si="213"/>
        <v>0</v>
      </c>
      <c r="AC89" s="206">
        <f t="shared" si="198"/>
        <v>0.39874999999999999</v>
      </c>
      <c r="AD89" s="374" t="s">
        <v>228</v>
      </c>
      <c r="AE89" s="268">
        <v>319</v>
      </c>
      <c r="AF89" s="207">
        <f t="shared" si="214"/>
        <v>294756</v>
      </c>
      <c r="AG89" s="205">
        <v>0.19007107960560152</v>
      </c>
      <c r="AH89" s="205">
        <v>0.99399999999999999</v>
      </c>
      <c r="AI89" s="204">
        <v>308000</v>
      </c>
      <c r="AJ89" s="204">
        <v>1848.0000000000016</v>
      </c>
      <c r="AK89" s="204">
        <f>AK88*70%</f>
        <v>320460</v>
      </c>
      <c r="AL89" s="204">
        <v>2640.0000000000023</v>
      </c>
      <c r="AM89" s="205">
        <v>0.7</v>
      </c>
      <c r="AN89" s="208">
        <v>3</v>
      </c>
      <c r="AO89" s="270">
        <v>45474</v>
      </c>
      <c r="AP89" s="270">
        <f t="shared" si="215"/>
        <v>45515</v>
      </c>
      <c r="AQ89" s="209">
        <f t="shared" si="203"/>
        <v>42</v>
      </c>
      <c r="AR89" s="344">
        <f t="shared" si="204"/>
        <v>739200</v>
      </c>
      <c r="AS89" s="337">
        <f t="shared" si="205"/>
        <v>308000</v>
      </c>
      <c r="AT89" s="329">
        <f t="shared" si="205"/>
        <v>308000</v>
      </c>
      <c r="AU89" s="329">
        <f t="shared" si="205"/>
        <v>308000</v>
      </c>
      <c r="AV89" s="329"/>
      <c r="AW89" s="329"/>
      <c r="AX89" s="329"/>
      <c r="AY89" s="346">
        <v>3</v>
      </c>
      <c r="AZ89" s="356">
        <f>R89/AY89</f>
        <v>308000</v>
      </c>
      <c r="BA89" s="250"/>
      <c r="BB89" s="337">
        <f t="shared" si="209"/>
        <v>0</v>
      </c>
      <c r="BC89" s="329">
        <f t="shared" si="209"/>
        <v>0</v>
      </c>
      <c r="BD89" s="329">
        <f t="shared" si="209"/>
        <v>0</v>
      </c>
      <c r="BE89" s="329">
        <f t="shared" si="209"/>
        <v>0</v>
      </c>
      <c r="BF89" s="329">
        <f t="shared" si="209"/>
        <v>0</v>
      </c>
      <c r="BG89" s="329">
        <f t="shared" si="209"/>
        <v>0</v>
      </c>
      <c r="BH89" s="331">
        <f t="shared" si="185"/>
        <v>6</v>
      </c>
      <c r="BI89" s="356">
        <f t="shared" si="111"/>
        <v>0</v>
      </c>
      <c r="BJ89" s="250"/>
    </row>
    <row r="90" spans="1:62" ht="14.55" customHeight="1">
      <c r="A90" s="197" t="s">
        <v>183</v>
      </c>
      <c r="B90" s="216" t="s">
        <v>76</v>
      </c>
      <c r="C90" s="198" t="s">
        <v>217</v>
      </c>
      <c r="D90" s="198" t="s">
        <v>223</v>
      </c>
      <c r="E90" s="198" t="s">
        <v>185</v>
      </c>
      <c r="F90" s="198" t="s">
        <v>186</v>
      </c>
      <c r="G90" s="200" t="s">
        <v>4512</v>
      </c>
      <c r="H90" s="197" t="s">
        <v>188</v>
      </c>
      <c r="I90" s="198" t="s">
        <v>4514</v>
      </c>
      <c r="J90" s="199" t="s">
        <v>210</v>
      </c>
      <c r="K90" s="199" t="s">
        <v>4513</v>
      </c>
      <c r="L90" s="199" t="s">
        <v>192</v>
      </c>
      <c r="M90" s="200" t="s">
        <v>193</v>
      </c>
      <c r="N90" s="200" t="s">
        <v>135</v>
      </c>
      <c r="O90" s="200" t="s">
        <v>202</v>
      </c>
      <c r="P90" s="201" t="s">
        <v>195</v>
      </c>
      <c r="Q90" s="200" t="s">
        <v>4512</v>
      </c>
      <c r="R90" s="202">
        <f t="shared" si="192"/>
        <v>801150</v>
      </c>
      <c r="S90" s="203">
        <v>0</v>
      </c>
      <c r="T90" s="204">
        <v>0</v>
      </c>
      <c r="U90" s="205">
        <v>0.8</v>
      </c>
      <c r="V90" s="204">
        <f t="shared" si="194"/>
        <v>640920</v>
      </c>
      <c r="W90" s="265">
        <v>0</v>
      </c>
      <c r="X90" s="202">
        <f t="shared" si="195"/>
        <v>0</v>
      </c>
      <c r="Y90" s="265">
        <v>0</v>
      </c>
      <c r="Z90" s="202">
        <f t="shared" si="196"/>
        <v>0</v>
      </c>
      <c r="AA90" s="267">
        <f t="shared" si="197"/>
        <v>405</v>
      </c>
      <c r="AB90" s="267">
        <f t="shared" si="213"/>
        <v>0</v>
      </c>
      <c r="AC90" s="206">
        <f t="shared" si="198"/>
        <v>0.50624999999999998</v>
      </c>
      <c r="AD90" s="374" t="s">
        <v>228</v>
      </c>
      <c r="AE90" s="268">
        <v>405</v>
      </c>
      <c r="AF90" s="207">
        <f t="shared" si="214"/>
        <v>324465.75</v>
      </c>
      <c r="AG90" s="205">
        <v>0.20921072680039079</v>
      </c>
      <c r="AH90" s="205">
        <v>0.98599999999999999</v>
      </c>
      <c r="AI90" s="204">
        <v>267050</v>
      </c>
      <c r="AJ90" s="204">
        <v>3738.7000000000035</v>
      </c>
      <c r="AK90" s="204">
        <f>AK89*70%</f>
        <v>224322</v>
      </c>
      <c r="AL90" s="204">
        <v>5341.0000000000045</v>
      </c>
      <c r="AM90" s="205">
        <v>0.7</v>
      </c>
      <c r="AN90" s="208">
        <v>3</v>
      </c>
      <c r="AO90" s="270">
        <v>45474</v>
      </c>
      <c r="AP90" s="270">
        <f t="shared" si="215"/>
        <v>45515</v>
      </c>
      <c r="AQ90" s="209">
        <f t="shared" si="203"/>
        <v>42</v>
      </c>
      <c r="AR90" s="344">
        <f t="shared" si="204"/>
        <v>640920</v>
      </c>
      <c r="AS90" s="337">
        <f t="shared" si="205"/>
        <v>267050</v>
      </c>
      <c r="AT90" s="329">
        <f t="shared" si="205"/>
        <v>267050</v>
      </c>
      <c r="AU90" s="329">
        <f t="shared" si="205"/>
        <v>267050</v>
      </c>
      <c r="AV90" s="329"/>
      <c r="AW90" s="329"/>
      <c r="AX90" s="329"/>
      <c r="AY90" s="346">
        <v>3</v>
      </c>
      <c r="AZ90" s="356">
        <f>R90/AY90</f>
        <v>267050</v>
      </c>
      <c r="BA90" s="250"/>
      <c r="BB90" s="337">
        <f t="shared" si="209"/>
        <v>0</v>
      </c>
      <c r="BC90" s="329">
        <f t="shared" si="209"/>
        <v>0</v>
      </c>
      <c r="BD90" s="329">
        <f t="shared" si="209"/>
        <v>0</v>
      </c>
      <c r="BE90" s="329">
        <f t="shared" si="209"/>
        <v>0</v>
      </c>
      <c r="BF90" s="329">
        <f t="shared" si="209"/>
        <v>0</v>
      </c>
      <c r="BG90" s="329">
        <f t="shared" si="209"/>
        <v>0</v>
      </c>
      <c r="BH90" s="331">
        <f t="shared" si="185"/>
        <v>6</v>
      </c>
      <c r="BI90" s="356">
        <f t="shared" si="111"/>
        <v>0</v>
      </c>
      <c r="BJ90" s="250"/>
    </row>
    <row r="91" spans="1:62" ht="14.55" customHeight="1">
      <c r="A91" s="197" t="s">
        <v>183</v>
      </c>
      <c r="B91" s="216" t="s">
        <v>76</v>
      </c>
      <c r="C91" s="198" t="s">
        <v>217</v>
      </c>
      <c r="D91" s="198" t="s">
        <v>223</v>
      </c>
      <c r="E91" s="198" t="s">
        <v>185</v>
      </c>
      <c r="F91" s="198" t="s">
        <v>211</v>
      </c>
      <c r="G91" s="198" t="s">
        <v>212</v>
      </c>
      <c r="H91" s="197" t="s">
        <v>188</v>
      </c>
      <c r="I91" s="198" t="s">
        <v>189</v>
      </c>
      <c r="J91" s="199" t="s">
        <v>190</v>
      </c>
      <c r="K91" s="199" t="s">
        <v>191</v>
      </c>
      <c r="L91" s="199" t="s">
        <v>213</v>
      </c>
      <c r="M91" s="200" t="s">
        <v>193</v>
      </c>
      <c r="N91" s="200" t="s">
        <v>135</v>
      </c>
      <c r="O91" s="200" t="s">
        <v>202</v>
      </c>
      <c r="P91" s="201" t="s">
        <v>195</v>
      </c>
      <c r="Q91" s="200" t="s">
        <v>214</v>
      </c>
      <c r="R91" s="202">
        <f t="shared" si="192"/>
        <v>2107950.186666667</v>
      </c>
      <c r="S91" s="203">
        <v>1E-3</v>
      </c>
      <c r="T91" s="204">
        <f t="shared" si="193"/>
        <v>2107.9501866666669</v>
      </c>
      <c r="U91" s="205">
        <v>0.75</v>
      </c>
      <c r="V91" s="204">
        <f t="shared" si="194"/>
        <v>1580962.6400000001</v>
      </c>
      <c r="W91" s="265">
        <v>0.4</v>
      </c>
      <c r="X91" s="202">
        <f t="shared" si="195"/>
        <v>843.18007466666677</v>
      </c>
      <c r="Y91" s="266">
        <v>5.0000000000000001E-4</v>
      </c>
      <c r="Z91" s="202">
        <f t="shared" si="196"/>
        <v>1.0539750933333334</v>
      </c>
      <c r="AA91" s="267">
        <f t="shared" si="197"/>
        <v>155.00000000000003</v>
      </c>
      <c r="AB91" s="267">
        <f>AF91/T91</f>
        <v>155.00000000000003</v>
      </c>
      <c r="AC91" s="206">
        <f t="shared" si="198"/>
        <v>0.20666666666666669</v>
      </c>
      <c r="AD91" s="267">
        <f t="shared" si="199"/>
        <v>310000.00000000006</v>
      </c>
      <c r="AE91" s="268">
        <v>155</v>
      </c>
      <c r="AF91" s="207">
        <f>IF(OR(P91="CPM",P91="CPM (RnF)",P91="CPM (Reservation)"),R91*AE91/1000,IF(OR(P91="CPC",P91="CPE"),AE91*T91,IF(OR(P91="CPV",P91="CPCV"),AE91*V91,IF(OR(P91="Fixed",P91="CPD"),AE91,IF(P91="CPL",AE91*Z91,"Error")))))</f>
        <v>326732.27893333341</v>
      </c>
      <c r="AG91" s="205">
        <f>AF91/SUM($AF$82:$AF$91)</f>
        <v>0.10846401981569978</v>
      </c>
      <c r="AH91" s="205">
        <v>1</v>
      </c>
      <c r="AI91" s="204">
        <f t="shared" si="200"/>
        <v>351325.03111111117</v>
      </c>
      <c r="AJ91" s="204">
        <f t="shared" si="201"/>
        <v>0</v>
      </c>
      <c r="AK91" s="204">
        <v>439156.2888888889</v>
      </c>
      <c r="AL91" s="204">
        <f t="shared" si="202"/>
        <v>0</v>
      </c>
      <c r="AM91" s="205">
        <v>0.8</v>
      </c>
      <c r="AN91" s="208">
        <v>6</v>
      </c>
      <c r="AO91" s="270">
        <v>45474</v>
      </c>
      <c r="AP91" s="270">
        <v>45494</v>
      </c>
      <c r="AQ91" s="209">
        <v>14</v>
      </c>
      <c r="AR91" s="344">
        <f t="shared" si="204"/>
        <v>1580962.6400000001</v>
      </c>
      <c r="AS91" s="337">
        <f>$AZ91</f>
        <v>1053975.0933333335</v>
      </c>
      <c r="AT91" s="329">
        <f>$AZ91</f>
        <v>1053975.0933333335</v>
      </c>
      <c r="AU91" s="329"/>
      <c r="AV91" s="330"/>
      <c r="AW91" s="330"/>
      <c r="AX91" s="328"/>
      <c r="AY91" s="346">
        <f t="shared" si="206"/>
        <v>2</v>
      </c>
      <c r="AZ91" s="356">
        <f t="shared" si="207"/>
        <v>1053975.0933333335</v>
      </c>
      <c r="BA91" s="25">
        <f>COUNTA(AS91:AX91)</f>
        <v>2</v>
      </c>
      <c r="BB91" s="337">
        <f t="shared" si="209"/>
        <v>421.59003733333338</v>
      </c>
      <c r="BC91" s="329">
        <f t="shared" si="209"/>
        <v>421.59003733333338</v>
      </c>
      <c r="BD91" s="329">
        <f t="shared" si="209"/>
        <v>421.59003733333338</v>
      </c>
      <c r="BE91" s="329">
        <f t="shared" si="209"/>
        <v>421.59003733333338</v>
      </c>
      <c r="BF91" s="329">
        <f t="shared" si="209"/>
        <v>421.59003733333338</v>
      </c>
      <c r="BG91" s="329">
        <f t="shared" si="209"/>
        <v>421.59003733333338</v>
      </c>
      <c r="BH91" s="331">
        <f t="shared" si="185"/>
        <v>2</v>
      </c>
      <c r="BI91" s="356">
        <f t="shared" si="111"/>
        <v>421.59003733333338</v>
      </c>
      <c r="BJ91" s="25">
        <f>COUNTA(BB91:BG91)</f>
        <v>6</v>
      </c>
    </row>
    <row r="92" spans="1:62" ht="14.55" customHeight="1">
      <c r="A92" s="26" t="s">
        <v>124</v>
      </c>
      <c r="B92" s="26"/>
      <c r="C92" s="26"/>
      <c r="D92" s="26"/>
      <c r="E92" s="26"/>
      <c r="F92" s="26"/>
      <c r="G92" s="26"/>
      <c r="H92" s="26"/>
      <c r="I92" s="26"/>
      <c r="J92" s="26"/>
      <c r="K92" s="27"/>
      <c r="L92" s="27"/>
      <c r="M92" s="27"/>
      <c r="N92" s="27"/>
      <c r="O92" s="27"/>
      <c r="P92" s="27"/>
      <c r="Q92" s="28"/>
      <c r="R92" s="29"/>
      <c r="S92" s="30"/>
      <c r="T92" s="31"/>
      <c r="U92" s="31"/>
      <c r="V92" s="31"/>
      <c r="W92" s="32"/>
      <c r="X92" s="32"/>
      <c r="Y92" s="32"/>
      <c r="Z92" s="32"/>
      <c r="AA92" s="32"/>
      <c r="AB92" s="32"/>
      <c r="AC92" s="33"/>
      <c r="AD92" s="33"/>
      <c r="AE92" s="33"/>
      <c r="AF92" s="186"/>
      <c r="AG92" s="34"/>
      <c r="AH92" s="35"/>
      <c r="AI92" s="31"/>
      <c r="AJ92" s="31"/>
      <c r="AK92" s="31"/>
      <c r="AL92" s="31"/>
      <c r="AM92" s="192"/>
      <c r="AN92" s="36"/>
      <c r="AO92" s="36"/>
      <c r="AP92" s="36"/>
      <c r="AQ92" s="36"/>
      <c r="AR92" s="343"/>
      <c r="AS92" s="336"/>
      <c r="AT92" s="325"/>
      <c r="AU92" s="326"/>
      <c r="AV92" s="326"/>
      <c r="AW92" s="327"/>
      <c r="AX92" s="326"/>
      <c r="AY92" s="327"/>
      <c r="AZ92" s="357"/>
      <c r="BA92" s="25"/>
      <c r="BB92" s="336"/>
      <c r="BC92" s="325"/>
      <c r="BD92" s="326"/>
      <c r="BE92" s="326"/>
      <c r="BF92" s="327"/>
      <c r="BG92" s="326"/>
      <c r="BH92" s="327"/>
      <c r="BI92" s="357"/>
      <c r="BJ92" s="25"/>
    </row>
    <row r="93" spans="1:62" ht="14.55" customHeight="1">
      <c r="A93" s="197" t="s">
        <v>183</v>
      </c>
      <c r="B93" s="216" t="s">
        <v>124</v>
      </c>
      <c r="C93" s="198" t="s">
        <v>217</v>
      </c>
      <c r="D93" s="198" t="s">
        <v>224</v>
      </c>
      <c r="E93" s="198" t="s">
        <v>198</v>
      </c>
      <c r="F93" s="198" t="s">
        <v>186</v>
      </c>
      <c r="G93" s="198" t="s">
        <v>199</v>
      </c>
      <c r="H93" s="197" t="s">
        <v>188</v>
      </c>
      <c r="I93" s="198" t="s">
        <v>200</v>
      </c>
      <c r="J93" s="199" t="s">
        <v>201</v>
      </c>
      <c r="K93" s="199" t="s">
        <v>4524</v>
      </c>
      <c r="L93" s="199" t="s">
        <v>192</v>
      </c>
      <c r="M93" s="200" t="s">
        <v>185</v>
      </c>
      <c r="N93" s="200" t="s">
        <v>134</v>
      </c>
      <c r="O93" s="200" t="s">
        <v>202</v>
      </c>
      <c r="P93" s="201" t="s">
        <v>195</v>
      </c>
      <c r="Q93" s="200" t="s">
        <v>221</v>
      </c>
      <c r="R93" s="202">
        <f t="shared" ref="R93:R102" si="216">AN93*AI93</f>
        <v>262000</v>
      </c>
      <c r="S93" s="203">
        <v>2E-3</v>
      </c>
      <c r="T93" s="204">
        <f t="shared" ref="T93:T102" si="217">R93*S93</f>
        <v>524</v>
      </c>
      <c r="U93" s="205">
        <v>0.25</v>
      </c>
      <c r="V93" s="204">
        <f t="shared" ref="V93:V102" si="218">R93*U93</f>
        <v>65500</v>
      </c>
      <c r="W93" s="265">
        <v>0.4</v>
      </c>
      <c r="X93" s="202">
        <f t="shared" ref="X93:X102" si="219">T93*W93</f>
        <v>209.60000000000002</v>
      </c>
      <c r="Y93" s="266">
        <v>5.0000000000000001E-3</v>
      </c>
      <c r="Z93" s="202">
        <f t="shared" ref="Z93:Z102" si="220">T93*Y93</f>
        <v>2.62</v>
      </c>
      <c r="AA93" s="267">
        <f t="shared" ref="AA93:AA102" si="221">AF93/(R93/1000)</f>
        <v>70</v>
      </c>
      <c r="AB93" s="267">
        <f>AF93/T93</f>
        <v>35</v>
      </c>
      <c r="AC93" s="206">
        <f t="shared" ref="AC93:AC102" si="222">IFERROR(AF93/V93,"-")</f>
        <v>0.28000000000000003</v>
      </c>
      <c r="AD93" s="267">
        <f t="shared" ref="AD93:AD102" si="223">AF93/Z93</f>
        <v>7000</v>
      </c>
      <c r="AE93" s="268">
        <v>70</v>
      </c>
      <c r="AF93" s="207">
        <f>R93*AE93/1000</f>
        <v>18340</v>
      </c>
      <c r="AG93" s="205">
        <f>AF93/SUM($AF$93:$AF$102)</f>
        <v>3.1569016886074892E-2</v>
      </c>
      <c r="AH93" s="205">
        <v>1</v>
      </c>
      <c r="AI93" s="204">
        <f t="shared" ref="AI93:AI102" si="224">AK93*AM93</f>
        <v>52400</v>
      </c>
      <c r="AJ93" s="204">
        <f t="shared" ref="AJ93:AJ102" si="225">(1-AH93)*AI93</f>
        <v>0</v>
      </c>
      <c r="AK93" s="204">
        <f>'Lookalike SS'!N46</f>
        <v>65500</v>
      </c>
      <c r="AL93" s="204">
        <f t="shared" ref="AL93:AL102" si="226">(1-AH93)*AK93</f>
        <v>0</v>
      </c>
      <c r="AM93" s="205">
        <v>0.8</v>
      </c>
      <c r="AN93" s="208">
        <v>5</v>
      </c>
      <c r="AO93" s="270">
        <v>45474</v>
      </c>
      <c r="AP93" s="270">
        <v>45515</v>
      </c>
      <c r="AQ93" s="209">
        <f t="shared" ref="AQ93:AQ101" si="227">AP93-AO93+1</f>
        <v>42</v>
      </c>
      <c r="AR93" s="344">
        <f t="shared" ref="AR93:AR102" si="228">IF(H93="Video Views",V93,IF(H93="Clicks",T93,IF(H93="Impression",R93,IF(H93="Leads",Z93,0))))</f>
        <v>65500</v>
      </c>
      <c r="AS93" s="337">
        <f t="shared" ref="AS93:AX101" si="229">$AZ93</f>
        <v>43666.666666666664</v>
      </c>
      <c r="AT93" s="329">
        <f t="shared" si="229"/>
        <v>43666.666666666664</v>
      </c>
      <c r="AU93" s="329">
        <f t="shared" si="229"/>
        <v>43666.666666666664</v>
      </c>
      <c r="AV93" s="329">
        <f t="shared" si="229"/>
        <v>43666.666666666664</v>
      </c>
      <c r="AW93" s="329">
        <f t="shared" si="229"/>
        <v>43666.666666666664</v>
      </c>
      <c r="AX93" s="329">
        <f t="shared" si="229"/>
        <v>43666.666666666664</v>
      </c>
      <c r="AY93" s="346">
        <f t="shared" ref="AY93:AY102" si="230">AQ93/7</f>
        <v>6</v>
      </c>
      <c r="AZ93" s="356">
        <f t="shared" ref="AZ93:AZ102" si="231">R93/AY93</f>
        <v>43666.666666666664</v>
      </c>
      <c r="BA93" s="25">
        <f>COUNTA(AS93:AX93)</f>
        <v>6</v>
      </c>
      <c r="BB93" s="337">
        <f t="shared" ref="BB93:BG93" si="232">$BI93</f>
        <v>34.933333333333337</v>
      </c>
      <c r="BC93" s="329">
        <f t="shared" si="232"/>
        <v>34.933333333333337</v>
      </c>
      <c r="BD93" s="329">
        <f t="shared" si="232"/>
        <v>34.933333333333337</v>
      </c>
      <c r="BE93" s="329">
        <f t="shared" si="232"/>
        <v>34.933333333333337</v>
      </c>
      <c r="BF93" s="329">
        <f t="shared" si="232"/>
        <v>34.933333333333337</v>
      </c>
      <c r="BG93" s="329">
        <f t="shared" si="232"/>
        <v>34.933333333333337</v>
      </c>
      <c r="BH93" s="331">
        <f t="shared" si="185"/>
        <v>6</v>
      </c>
      <c r="BI93" s="356">
        <f t="shared" si="111"/>
        <v>34.933333333333337</v>
      </c>
      <c r="BJ93" s="25">
        <f>COUNTA(BB93:BG93)</f>
        <v>6</v>
      </c>
    </row>
    <row r="94" spans="1:62" ht="14.55" customHeight="1">
      <c r="A94" s="197" t="s">
        <v>183</v>
      </c>
      <c r="B94" s="216" t="s">
        <v>124</v>
      </c>
      <c r="C94" s="198" t="s">
        <v>217</v>
      </c>
      <c r="D94" s="198" t="s">
        <v>224</v>
      </c>
      <c r="E94" s="198" t="s">
        <v>198</v>
      </c>
      <c r="F94" s="198" t="s">
        <v>186</v>
      </c>
      <c r="G94" s="198" t="s">
        <v>197</v>
      </c>
      <c r="H94" s="197" t="s">
        <v>188</v>
      </c>
      <c r="I94" s="198" t="s">
        <v>200</v>
      </c>
      <c r="J94" s="199" t="s">
        <v>201</v>
      </c>
      <c r="K94" s="199" t="s">
        <v>205</v>
      </c>
      <c r="L94" s="199" t="s">
        <v>192</v>
      </c>
      <c r="M94" s="200" t="s">
        <v>185</v>
      </c>
      <c r="N94" s="200" t="s">
        <v>134</v>
      </c>
      <c r="O94" s="200" t="s">
        <v>202</v>
      </c>
      <c r="P94" s="201" t="s">
        <v>195</v>
      </c>
      <c r="Q94" s="200" t="s">
        <v>206</v>
      </c>
      <c r="R94" s="202">
        <f t="shared" si="216"/>
        <v>1102640</v>
      </c>
      <c r="S94" s="203">
        <v>2E-3</v>
      </c>
      <c r="T94" s="204">
        <f t="shared" si="217"/>
        <v>2205.2800000000002</v>
      </c>
      <c r="U94" s="205">
        <v>0.25</v>
      </c>
      <c r="V94" s="204">
        <f t="shared" si="218"/>
        <v>275660</v>
      </c>
      <c r="W94" s="265">
        <v>0.4</v>
      </c>
      <c r="X94" s="202">
        <f t="shared" si="219"/>
        <v>882.11200000000008</v>
      </c>
      <c r="Y94" s="266">
        <v>5.0000000000000001E-3</v>
      </c>
      <c r="Z94" s="202">
        <f t="shared" si="220"/>
        <v>11.026400000000001</v>
      </c>
      <c r="AA94" s="267">
        <f t="shared" si="221"/>
        <v>84.999999999999986</v>
      </c>
      <c r="AB94" s="267">
        <f>AF94/T94</f>
        <v>42.499999999999993</v>
      </c>
      <c r="AC94" s="206">
        <f t="shared" si="222"/>
        <v>0.33999999999999997</v>
      </c>
      <c r="AD94" s="267">
        <f t="shared" si="223"/>
        <v>8499.9999999999982</v>
      </c>
      <c r="AE94" s="268">
        <v>85</v>
      </c>
      <c r="AF94" s="207">
        <f>R94*AE94/1000</f>
        <v>93724.4</v>
      </c>
      <c r="AG94" s="205">
        <f>AF94/SUM($AF$93:$AF$102)</f>
        <v>0.16132972553092897</v>
      </c>
      <c r="AH94" s="205">
        <v>0</v>
      </c>
      <c r="AI94" s="204">
        <f t="shared" si="224"/>
        <v>157520</v>
      </c>
      <c r="AJ94" s="204">
        <f t="shared" si="225"/>
        <v>157520</v>
      </c>
      <c r="AK94" s="204">
        <f>'FB Sizing'!C11</f>
        <v>196900</v>
      </c>
      <c r="AL94" s="204">
        <f t="shared" si="226"/>
        <v>196900</v>
      </c>
      <c r="AM94" s="205">
        <v>0.8</v>
      </c>
      <c r="AN94" s="208">
        <v>7</v>
      </c>
      <c r="AO94" s="270">
        <v>45474</v>
      </c>
      <c r="AP94" s="270">
        <v>45515</v>
      </c>
      <c r="AQ94" s="209">
        <f t="shared" si="227"/>
        <v>42</v>
      </c>
      <c r="AR94" s="344">
        <f t="shared" si="228"/>
        <v>275660</v>
      </c>
      <c r="AS94" s="337">
        <f t="shared" si="229"/>
        <v>183773.33333333334</v>
      </c>
      <c r="AT94" s="329">
        <f t="shared" si="229"/>
        <v>183773.33333333334</v>
      </c>
      <c r="AU94" s="329">
        <f t="shared" si="229"/>
        <v>183773.33333333334</v>
      </c>
      <c r="AV94" s="329">
        <f t="shared" si="229"/>
        <v>183773.33333333334</v>
      </c>
      <c r="AW94" s="329">
        <f t="shared" si="229"/>
        <v>183773.33333333334</v>
      </c>
      <c r="AX94" s="329">
        <f t="shared" si="229"/>
        <v>183773.33333333334</v>
      </c>
      <c r="AY94" s="346">
        <f t="shared" si="230"/>
        <v>6</v>
      </c>
      <c r="AZ94" s="356">
        <f t="shared" si="231"/>
        <v>183773.33333333334</v>
      </c>
      <c r="BA94" s="246"/>
      <c r="BB94" s="337">
        <f t="shared" ref="BB94:BG102" si="233">$BI94</f>
        <v>147.01866666666669</v>
      </c>
      <c r="BC94" s="329">
        <f t="shared" si="233"/>
        <v>147.01866666666669</v>
      </c>
      <c r="BD94" s="329">
        <f t="shared" si="233"/>
        <v>147.01866666666669</v>
      </c>
      <c r="BE94" s="329">
        <f t="shared" si="233"/>
        <v>147.01866666666669</v>
      </c>
      <c r="BF94" s="329">
        <f t="shared" si="233"/>
        <v>147.01866666666669</v>
      </c>
      <c r="BG94" s="329">
        <f t="shared" si="233"/>
        <v>147.01866666666669</v>
      </c>
      <c r="BH94" s="331">
        <f t="shared" si="185"/>
        <v>6</v>
      </c>
      <c r="BI94" s="356">
        <f t="shared" si="111"/>
        <v>147.01866666666669</v>
      </c>
      <c r="BJ94" s="246"/>
    </row>
    <row r="95" spans="1:62" ht="14.55" customHeight="1">
      <c r="A95" s="197" t="s">
        <v>183</v>
      </c>
      <c r="B95" s="216" t="s">
        <v>124</v>
      </c>
      <c r="C95" s="198" t="s">
        <v>217</v>
      </c>
      <c r="D95" s="198" t="s">
        <v>224</v>
      </c>
      <c r="E95" s="198" t="s">
        <v>198</v>
      </c>
      <c r="F95" s="198" t="s">
        <v>186</v>
      </c>
      <c r="G95" s="198" t="s">
        <v>207</v>
      </c>
      <c r="H95" s="197" t="s">
        <v>188</v>
      </c>
      <c r="I95" s="198" t="s">
        <v>200</v>
      </c>
      <c r="J95" s="199" t="s">
        <v>201</v>
      </c>
      <c r="K95" s="199" t="s">
        <v>205</v>
      </c>
      <c r="L95" s="199" t="s">
        <v>192</v>
      </c>
      <c r="M95" s="200" t="s">
        <v>185</v>
      </c>
      <c r="N95" s="200" t="s">
        <v>134</v>
      </c>
      <c r="O95" s="200" t="s">
        <v>202</v>
      </c>
      <c r="P95" s="201" t="s">
        <v>195</v>
      </c>
      <c r="Q95" s="200" t="s">
        <v>208</v>
      </c>
      <c r="R95" s="202">
        <f t="shared" si="216"/>
        <v>156480</v>
      </c>
      <c r="S95" s="203">
        <v>2E-3</v>
      </c>
      <c r="T95" s="204">
        <f t="shared" si="217"/>
        <v>312.95999999999998</v>
      </c>
      <c r="U95" s="205">
        <v>0.25</v>
      </c>
      <c r="V95" s="204">
        <f t="shared" si="218"/>
        <v>39120</v>
      </c>
      <c r="W95" s="265">
        <v>0.4</v>
      </c>
      <c r="X95" s="202">
        <f t="shared" si="219"/>
        <v>125.184</v>
      </c>
      <c r="Y95" s="266">
        <v>5.0000000000000001E-3</v>
      </c>
      <c r="Z95" s="202">
        <f t="shared" si="220"/>
        <v>1.5648</v>
      </c>
      <c r="AA95" s="267">
        <f t="shared" si="221"/>
        <v>85</v>
      </c>
      <c r="AB95" s="267">
        <f>AF95/T95</f>
        <v>42.5</v>
      </c>
      <c r="AC95" s="206">
        <f t="shared" si="222"/>
        <v>0.33999999999999997</v>
      </c>
      <c r="AD95" s="267">
        <f t="shared" si="223"/>
        <v>8500</v>
      </c>
      <c r="AE95" s="268">
        <v>85</v>
      </c>
      <c r="AF95" s="207">
        <f>R95*AE95/1000</f>
        <v>13300.8</v>
      </c>
      <c r="AG95" s="205">
        <f>AF95/SUM($AF$93:$AF$102)</f>
        <v>2.2894938920300159E-2</v>
      </c>
      <c r="AH95" s="205">
        <v>1</v>
      </c>
      <c r="AI95" s="204">
        <f t="shared" si="224"/>
        <v>39120</v>
      </c>
      <c r="AJ95" s="204">
        <f t="shared" si="225"/>
        <v>0</v>
      </c>
      <c r="AK95" s="204">
        <f>'FB Sizing'!D11</f>
        <v>48900</v>
      </c>
      <c r="AL95" s="204">
        <f t="shared" si="226"/>
        <v>0</v>
      </c>
      <c r="AM95" s="205">
        <v>0.8</v>
      </c>
      <c r="AN95" s="208">
        <v>4</v>
      </c>
      <c r="AO95" s="270">
        <v>45474</v>
      </c>
      <c r="AP95" s="270">
        <v>45515</v>
      </c>
      <c r="AQ95" s="209">
        <f t="shared" si="227"/>
        <v>42</v>
      </c>
      <c r="AR95" s="344">
        <f t="shared" si="228"/>
        <v>39120</v>
      </c>
      <c r="AS95" s="337">
        <f t="shared" si="229"/>
        <v>26080</v>
      </c>
      <c r="AT95" s="329">
        <f t="shared" si="229"/>
        <v>26080</v>
      </c>
      <c r="AU95" s="329">
        <f t="shared" si="229"/>
        <v>26080</v>
      </c>
      <c r="AV95" s="329">
        <f t="shared" si="229"/>
        <v>26080</v>
      </c>
      <c r="AW95" s="329">
        <f t="shared" si="229"/>
        <v>26080</v>
      </c>
      <c r="AX95" s="329">
        <f t="shared" si="229"/>
        <v>26080</v>
      </c>
      <c r="AY95" s="346">
        <f t="shared" si="230"/>
        <v>6</v>
      </c>
      <c r="AZ95" s="356">
        <f t="shared" si="231"/>
        <v>26080</v>
      </c>
      <c r="BA95" s="246"/>
      <c r="BB95" s="337">
        <f t="shared" si="233"/>
        <v>20.864000000000001</v>
      </c>
      <c r="BC95" s="329">
        <f t="shared" si="233"/>
        <v>20.864000000000001</v>
      </c>
      <c r="BD95" s="329">
        <f t="shared" si="233"/>
        <v>20.864000000000001</v>
      </c>
      <c r="BE95" s="329">
        <f t="shared" si="233"/>
        <v>20.864000000000001</v>
      </c>
      <c r="BF95" s="329">
        <f t="shared" si="233"/>
        <v>20.864000000000001</v>
      </c>
      <c r="BG95" s="329">
        <f t="shared" si="233"/>
        <v>20.864000000000001</v>
      </c>
      <c r="BH95" s="331">
        <f t="shared" si="185"/>
        <v>6</v>
      </c>
      <c r="BI95" s="356">
        <f t="shared" si="111"/>
        <v>20.864000000000001</v>
      </c>
      <c r="BJ95" s="246"/>
    </row>
    <row r="96" spans="1:62" ht="14.55" customHeight="1">
      <c r="A96" s="197" t="s">
        <v>183</v>
      </c>
      <c r="B96" s="216" t="s">
        <v>124</v>
      </c>
      <c r="C96" s="198" t="s">
        <v>217</v>
      </c>
      <c r="D96" s="198" t="s">
        <v>224</v>
      </c>
      <c r="E96" s="198" t="s">
        <v>185</v>
      </c>
      <c r="F96" s="198" t="s">
        <v>186</v>
      </c>
      <c r="G96" s="198" t="s">
        <v>197</v>
      </c>
      <c r="H96" s="197" t="s">
        <v>188</v>
      </c>
      <c r="I96" s="198" t="s">
        <v>189</v>
      </c>
      <c r="J96" s="199" t="s">
        <v>209</v>
      </c>
      <c r="K96" s="199" t="s">
        <v>191</v>
      </c>
      <c r="L96" s="199" t="s">
        <v>192</v>
      </c>
      <c r="M96" s="200" t="s">
        <v>193</v>
      </c>
      <c r="N96" s="200" t="s">
        <v>135</v>
      </c>
      <c r="O96" s="200" t="s">
        <v>202</v>
      </c>
      <c r="P96" s="201" t="s">
        <v>195</v>
      </c>
      <c r="Q96" s="200" t="s">
        <v>4549</v>
      </c>
      <c r="R96" s="202">
        <f t="shared" si="216"/>
        <v>998208.5606486008</v>
      </c>
      <c r="S96" s="203">
        <v>1E-3</v>
      </c>
      <c r="T96" s="204">
        <f t="shared" si="217"/>
        <v>998.20856064860084</v>
      </c>
      <c r="U96" s="205">
        <v>0.75</v>
      </c>
      <c r="V96" s="204">
        <f t="shared" si="218"/>
        <v>748656.42048645066</v>
      </c>
      <c r="W96" s="265">
        <v>0.4</v>
      </c>
      <c r="X96" s="202">
        <f t="shared" si="219"/>
        <v>399.28342425944038</v>
      </c>
      <c r="Y96" s="266">
        <v>5.0000000000000001E-4</v>
      </c>
      <c r="Z96" s="202">
        <f t="shared" si="220"/>
        <v>0.49910428032430043</v>
      </c>
      <c r="AA96" s="267">
        <f t="shared" si="221"/>
        <v>140</v>
      </c>
      <c r="AB96" s="267">
        <f>AF96/T96</f>
        <v>140</v>
      </c>
      <c r="AC96" s="206">
        <f t="shared" si="222"/>
        <v>0.18666666666666668</v>
      </c>
      <c r="AD96" s="267">
        <f t="shared" si="223"/>
        <v>280000</v>
      </c>
      <c r="AE96" s="268">
        <v>140</v>
      </c>
      <c r="AF96" s="207">
        <f>IF(OR(P96="CPM",P96="CPM (RnF)",P96="CPM (Reservation)"),R96*AE96/1000,IF(OR(P96="CPC",P96="CPE"),AE96*T96,IF(OR(P96="CPV",P96="CPCV"),AE96*V96,IF(OR(P96="Fixed",P96="CPD"),AE96,IF(P96="CPL",AE96*Z96,"Error")))))</f>
        <v>139749.19849080412</v>
      </c>
      <c r="AG96" s="205">
        <f>AF96/SUM($AF$106:$AF$115)</f>
        <v>0.13153424594600449</v>
      </c>
      <c r="AH96" s="205">
        <v>0.95199999999999996</v>
      </c>
      <c r="AI96" s="204">
        <f t="shared" si="224"/>
        <v>166368.09344143348</v>
      </c>
      <c r="AJ96" s="204">
        <f t="shared" si="225"/>
        <v>7985.668485188814</v>
      </c>
      <c r="AK96" s="204">
        <f>'YT Size'!B11</f>
        <v>207960.11680179182</v>
      </c>
      <c r="AL96" s="204">
        <f t="shared" si="226"/>
        <v>9982.0856064860163</v>
      </c>
      <c r="AM96" s="269">
        <v>0.8</v>
      </c>
      <c r="AN96" s="208">
        <v>6</v>
      </c>
      <c r="AO96" s="270">
        <v>45474</v>
      </c>
      <c r="AP96" s="270">
        <v>45515</v>
      </c>
      <c r="AQ96" s="209">
        <f t="shared" si="227"/>
        <v>42</v>
      </c>
      <c r="AR96" s="344">
        <f t="shared" si="228"/>
        <v>748656.42048645066</v>
      </c>
      <c r="AS96" s="337">
        <f t="shared" si="229"/>
        <v>166368.09344143348</v>
      </c>
      <c r="AT96" s="329">
        <f t="shared" si="229"/>
        <v>166368.09344143348</v>
      </c>
      <c r="AU96" s="329">
        <f t="shared" si="229"/>
        <v>166368.09344143348</v>
      </c>
      <c r="AV96" s="329">
        <f t="shared" si="229"/>
        <v>166368.09344143348</v>
      </c>
      <c r="AW96" s="329">
        <f t="shared" si="229"/>
        <v>166368.09344143348</v>
      </c>
      <c r="AX96" s="329">
        <f t="shared" si="229"/>
        <v>166368.09344143348</v>
      </c>
      <c r="AY96" s="346">
        <f t="shared" si="230"/>
        <v>6</v>
      </c>
      <c r="AZ96" s="356">
        <f t="shared" si="231"/>
        <v>166368.09344143348</v>
      </c>
      <c r="BA96" s="249">
        <f>COUNTA(AS96:AX96)</f>
        <v>6</v>
      </c>
      <c r="BB96" s="337">
        <f t="shared" si="233"/>
        <v>66.547237376573392</v>
      </c>
      <c r="BC96" s="329">
        <f t="shared" si="233"/>
        <v>66.547237376573392</v>
      </c>
      <c r="BD96" s="329">
        <f t="shared" si="233"/>
        <v>66.547237376573392</v>
      </c>
      <c r="BE96" s="329">
        <f t="shared" si="233"/>
        <v>66.547237376573392</v>
      </c>
      <c r="BF96" s="329">
        <f t="shared" si="233"/>
        <v>66.547237376573392</v>
      </c>
      <c r="BG96" s="329">
        <f t="shared" si="233"/>
        <v>66.547237376573392</v>
      </c>
      <c r="BH96" s="331">
        <f t="shared" si="185"/>
        <v>6</v>
      </c>
      <c r="BI96" s="356">
        <f t="shared" si="111"/>
        <v>66.547237376573392</v>
      </c>
      <c r="BJ96" s="249">
        <f>COUNTA(BB96:BG96)</f>
        <v>6</v>
      </c>
    </row>
    <row r="97" spans="1:62" ht="14.55" customHeight="1">
      <c r="A97" s="197" t="s">
        <v>183</v>
      </c>
      <c r="B97" s="216" t="s">
        <v>124</v>
      </c>
      <c r="C97" s="198" t="s">
        <v>217</v>
      </c>
      <c r="D97" s="198" t="s">
        <v>224</v>
      </c>
      <c r="E97" s="198" t="s">
        <v>185</v>
      </c>
      <c r="F97" s="198" t="s">
        <v>186</v>
      </c>
      <c r="G97" s="198" t="s">
        <v>4509</v>
      </c>
      <c r="H97" s="197" t="s">
        <v>188</v>
      </c>
      <c r="I97" s="198" t="s">
        <v>189</v>
      </c>
      <c r="J97" s="199" t="s">
        <v>209</v>
      </c>
      <c r="K97" s="199" t="s">
        <v>191</v>
      </c>
      <c r="L97" s="199" t="s">
        <v>192</v>
      </c>
      <c r="M97" s="200" t="s">
        <v>193</v>
      </c>
      <c r="N97" s="200" t="s">
        <v>135</v>
      </c>
      <c r="O97" s="200" t="s">
        <v>202</v>
      </c>
      <c r="P97" s="201" t="s">
        <v>195</v>
      </c>
      <c r="Q97" s="200" t="s">
        <v>4549</v>
      </c>
      <c r="R97" s="202">
        <f t="shared" si="216"/>
        <v>199641.71212972014</v>
      </c>
      <c r="S97" s="203">
        <v>1E-3</v>
      </c>
      <c r="T97" s="204">
        <f t="shared" si="217"/>
        <v>199.64171212972013</v>
      </c>
      <c r="U97" s="205">
        <v>0.75</v>
      </c>
      <c r="V97" s="204">
        <f t="shared" si="218"/>
        <v>149731.2840972901</v>
      </c>
      <c r="W97" s="265">
        <v>0.4</v>
      </c>
      <c r="X97" s="202">
        <f t="shared" si="219"/>
        <v>79.856684851888062</v>
      </c>
      <c r="Y97" s="266">
        <v>5.0000000000000001E-4</v>
      </c>
      <c r="Z97" s="202">
        <f t="shared" si="220"/>
        <v>9.9820856064860075E-2</v>
      </c>
      <c r="AA97" s="267">
        <f t="shared" si="221"/>
        <v>230.00000000000003</v>
      </c>
      <c r="AB97" s="267">
        <f t="shared" ref="AB97" si="234">AF97/T97</f>
        <v>230.00000000000003</v>
      </c>
      <c r="AC97" s="206">
        <f t="shared" si="222"/>
        <v>0.3066666666666667</v>
      </c>
      <c r="AD97" s="267">
        <f t="shared" si="223"/>
        <v>460000</v>
      </c>
      <c r="AE97" s="268">
        <v>230</v>
      </c>
      <c r="AF97" s="207">
        <f>IF(OR(P97="CPM",P97="CPM (RnF)",P97="CPM (Reservation)"),R97*AE97/1000,IF(OR(P97="CPC",P97="CPE"),AE97*T97,IF(OR(P97="CPV",P97="CPCV"),AE97*V97,IF(OR(P97="Fixed",P97="CPD"),AE97,IF(P97="CPL",AE97*Z97,"Error")))))</f>
        <v>45917.593789835635</v>
      </c>
      <c r="AG97" s="205">
        <f>AF97/SUM($AF$16:$AF$25)</f>
        <v>5.1988437316583137E-3</v>
      </c>
      <c r="AH97" s="205">
        <v>1</v>
      </c>
      <c r="AI97" s="204">
        <f t="shared" si="224"/>
        <v>49910.428032430034</v>
      </c>
      <c r="AJ97" s="204">
        <f t="shared" si="225"/>
        <v>0</v>
      </c>
      <c r="AK97" s="204">
        <f>'YT Size'!C11</f>
        <v>62388.035040537543</v>
      </c>
      <c r="AL97" s="204">
        <f t="shared" si="226"/>
        <v>0</v>
      </c>
      <c r="AM97" s="205">
        <v>0.8</v>
      </c>
      <c r="AN97" s="208">
        <v>4</v>
      </c>
      <c r="AO97" s="270">
        <v>45474</v>
      </c>
      <c r="AP97" s="270">
        <v>45515</v>
      </c>
      <c r="AQ97" s="209">
        <f t="shared" si="227"/>
        <v>42</v>
      </c>
      <c r="AR97" s="344">
        <f t="shared" si="228"/>
        <v>149731.2840972901</v>
      </c>
      <c r="AS97" s="337">
        <f t="shared" si="229"/>
        <v>33273.61868828669</v>
      </c>
      <c r="AT97" s="329">
        <f t="shared" si="229"/>
        <v>33273.61868828669</v>
      </c>
      <c r="AU97" s="329">
        <f t="shared" si="229"/>
        <v>33273.61868828669</v>
      </c>
      <c r="AV97" s="329">
        <f t="shared" si="229"/>
        <v>33273.61868828669</v>
      </c>
      <c r="AW97" s="329">
        <f t="shared" si="229"/>
        <v>33273.61868828669</v>
      </c>
      <c r="AX97" s="329">
        <f t="shared" si="229"/>
        <v>33273.61868828669</v>
      </c>
      <c r="AY97" s="346">
        <f t="shared" si="230"/>
        <v>6</v>
      </c>
      <c r="AZ97" s="356">
        <f t="shared" si="231"/>
        <v>33273.61868828669</v>
      </c>
      <c r="BA97" s="250">
        <f t="shared" ref="BA97" si="235">COUNTA(AS97:AX97)</f>
        <v>6</v>
      </c>
      <c r="BB97" s="337">
        <f t="shared" si="233"/>
        <v>13.309447475314677</v>
      </c>
      <c r="BC97" s="329">
        <f t="shared" si="233"/>
        <v>13.309447475314677</v>
      </c>
      <c r="BD97" s="329">
        <f t="shared" si="233"/>
        <v>13.309447475314677</v>
      </c>
      <c r="BE97" s="329">
        <f t="shared" si="233"/>
        <v>13.309447475314677</v>
      </c>
      <c r="BF97" s="329">
        <f t="shared" si="233"/>
        <v>13.309447475314677</v>
      </c>
      <c r="BG97" s="329">
        <f t="shared" si="233"/>
        <v>13.309447475314677</v>
      </c>
      <c r="BH97" s="331">
        <f t="shared" si="185"/>
        <v>6</v>
      </c>
      <c r="BI97" s="356">
        <f t="shared" si="111"/>
        <v>13.309447475314677</v>
      </c>
      <c r="BJ97" s="250">
        <f t="shared" ref="BJ97" si="236">COUNTA(BB97:BG97)</f>
        <v>6</v>
      </c>
    </row>
    <row r="98" spans="1:62" ht="14.55" customHeight="1">
      <c r="A98" s="197" t="s">
        <v>183</v>
      </c>
      <c r="B98" s="216" t="s">
        <v>124</v>
      </c>
      <c r="C98" s="198" t="s">
        <v>217</v>
      </c>
      <c r="D98" s="198" t="s">
        <v>224</v>
      </c>
      <c r="E98" s="198" t="s">
        <v>185</v>
      </c>
      <c r="F98" s="198" t="s">
        <v>186</v>
      </c>
      <c r="G98" s="198" t="s">
        <v>187</v>
      </c>
      <c r="H98" s="197" t="s">
        <v>188</v>
      </c>
      <c r="I98" s="198" t="s">
        <v>189</v>
      </c>
      <c r="J98" s="199" t="s">
        <v>190</v>
      </c>
      <c r="K98" s="199" t="s">
        <v>191</v>
      </c>
      <c r="L98" s="199" t="s">
        <v>192</v>
      </c>
      <c r="M98" s="200" t="s">
        <v>193</v>
      </c>
      <c r="N98" s="200" t="s">
        <v>135</v>
      </c>
      <c r="O98" s="200" t="s">
        <v>202</v>
      </c>
      <c r="P98" s="201" t="s">
        <v>195</v>
      </c>
      <c r="Q98" s="200" t="s">
        <v>196</v>
      </c>
      <c r="R98" s="202">
        <f t="shared" si="216"/>
        <v>211600.37757175224</v>
      </c>
      <c r="S98" s="203">
        <v>2E-3</v>
      </c>
      <c r="T98" s="204">
        <f t="shared" si="217"/>
        <v>423.20075514350447</v>
      </c>
      <c r="U98" s="205">
        <v>0.75</v>
      </c>
      <c r="V98" s="204">
        <f t="shared" si="218"/>
        <v>158700.28317881416</v>
      </c>
      <c r="W98" s="265">
        <v>0.4</v>
      </c>
      <c r="X98" s="202">
        <f t="shared" si="219"/>
        <v>169.2803020574018</v>
      </c>
      <c r="Y98" s="266">
        <v>5.0000000000000001E-4</v>
      </c>
      <c r="Z98" s="202">
        <f t="shared" si="220"/>
        <v>0.21160037757175224</v>
      </c>
      <c r="AA98" s="267">
        <f t="shared" si="221"/>
        <v>140</v>
      </c>
      <c r="AB98" s="267">
        <f>AF98/T98</f>
        <v>70</v>
      </c>
      <c r="AC98" s="206">
        <f t="shared" si="222"/>
        <v>0.1866666666666667</v>
      </c>
      <c r="AD98" s="267">
        <f t="shared" si="223"/>
        <v>140000</v>
      </c>
      <c r="AE98" s="268">
        <v>140</v>
      </c>
      <c r="AF98" s="207">
        <f>IF(OR(P98="CPM",P98="CPM (RnF)",P98="CPM (Reservation)"),R98*AE98/1000,IF(OR(P98="CPC",P98="CPE"),AE98*T98,IF(OR(P98="CPV",P98="CPCV"),AE98*V98,IF(OR(P98="Fixed",P98="CPD"),AE98,IF(P98="CPL",AE98*Z98,"Error")))))</f>
        <v>29624.052860045314</v>
      </c>
      <c r="AG98" s="205">
        <f>AF98/SUM($AF$93:$AF$102)</f>
        <v>5.0992487730247865E-2</v>
      </c>
      <c r="AH98" s="205">
        <v>1</v>
      </c>
      <c r="AI98" s="204">
        <f t="shared" si="224"/>
        <v>35266.729595292039</v>
      </c>
      <c r="AJ98" s="204">
        <f t="shared" si="225"/>
        <v>0</v>
      </c>
      <c r="AK98" s="204">
        <f>SUM('YT Size'!R19+'YT Size'!R22)</f>
        <v>44083.411994115049</v>
      </c>
      <c r="AL98" s="204">
        <f t="shared" si="226"/>
        <v>0</v>
      </c>
      <c r="AM98" s="269">
        <v>0.8</v>
      </c>
      <c r="AN98" s="208">
        <v>6</v>
      </c>
      <c r="AO98" s="270">
        <v>45474</v>
      </c>
      <c r="AP98" s="270">
        <v>45515</v>
      </c>
      <c r="AQ98" s="209">
        <f t="shared" si="227"/>
        <v>42</v>
      </c>
      <c r="AR98" s="344">
        <f t="shared" si="228"/>
        <v>158700.28317881416</v>
      </c>
      <c r="AS98" s="337">
        <f t="shared" si="229"/>
        <v>35266.729595292039</v>
      </c>
      <c r="AT98" s="329">
        <f t="shared" si="229"/>
        <v>35266.729595292039</v>
      </c>
      <c r="AU98" s="329">
        <f t="shared" si="229"/>
        <v>35266.729595292039</v>
      </c>
      <c r="AV98" s="329">
        <f t="shared" si="229"/>
        <v>35266.729595292039</v>
      </c>
      <c r="AW98" s="329">
        <f t="shared" si="229"/>
        <v>35266.729595292039</v>
      </c>
      <c r="AX98" s="329">
        <f t="shared" si="229"/>
        <v>35266.729595292039</v>
      </c>
      <c r="AY98" s="346">
        <f t="shared" si="230"/>
        <v>6</v>
      </c>
      <c r="AZ98" s="356">
        <f t="shared" si="231"/>
        <v>35266.729595292039</v>
      </c>
      <c r="BA98" s="25">
        <f>COUNTA(AS98:AX98)</f>
        <v>6</v>
      </c>
      <c r="BB98" s="337">
        <f t="shared" si="233"/>
        <v>28.213383676233633</v>
      </c>
      <c r="BC98" s="329">
        <f t="shared" si="233"/>
        <v>28.213383676233633</v>
      </c>
      <c r="BD98" s="329">
        <f t="shared" si="233"/>
        <v>28.213383676233633</v>
      </c>
      <c r="BE98" s="329">
        <f t="shared" si="233"/>
        <v>28.213383676233633</v>
      </c>
      <c r="BF98" s="329">
        <f t="shared" si="233"/>
        <v>28.213383676233633</v>
      </c>
      <c r="BG98" s="329">
        <f t="shared" si="233"/>
        <v>28.213383676233633</v>
      </c>
      <c r="BH98" s="331">
        <f t="shared" si="185"/>
        <v>6</v>
      </c>
      <c r="BI98" s="356">
        <f t="shared" si="111"/>
        <v>28.213383676233633</v>
      </c>
      <c r="BJ98" s="25">
        <f>COUNTA(BB98:BG98)</f>
        <v>6</v>
      </c>
    </row>
    <row r="99" spans="1:62" ht="14.55" customHeight="1">
      <c r="A99" s="197" t="s">
        <v>183</v>
      </c>
      <c r="B99" s="216" t="s">
        <v>124</v>
      </c>
      <c r="C99" s="198" t="s">
        <v>217</v>
      </c>
      <c r="D99" s="198" t="s">
        <v>224</v>
      </c>
      <c r="E99" s="198" t="s">
        <v>185</v>
      </c>
      <c r="F99" s="198" t="s">
        <v>186</v>
      </c>
      <c r="G99" s="198" t="s">
        <v>197</v>
      </c>
      <c r="H99" s="197" t="s">
        <v>188</v>
      </c>
      <c r="I99" s="198" t="s">
        <v>189</v>
      </c>
      <c r="J99" s="199" t="s">
        <v>210</v>
      </c>
      <c r="K99" s="199" t="s">
        <v>191</v>
      </c>
      <c r="L99" s="199" t="s">
        <v>192</v>
      </c>
      <c r="M99" s="200" t="s">
        <v>193</v>
      </c>
      <c r="N99" s="200" t="s">
        <v>135</v>
      </c>
      <c r="O99" s="200" t="s">
        <v>202</v>
      </c>
      <c r="P99" s="201" t="s">
        <v>195</v>
      </c>
      <c r="Q99" s="200" t="s">
        <v>4548</v>
      </c>
      <c r="R99" s="202">
        <f t="shared" si="216"/>
        <v>480909.94902670966</v>
      </c>
      <c r="S99" s="203">
        <v>0</v>
      </c>
      <c r="T99" s="204">
        <f t="shared" si="217"/>
        <v>0</v>
      </c>
      <c r="U99" s="205">
        <v>0.8</v>
      </c>
      <c r="V99" s="204">
        <f t="shared" si="218"/>
        <v>384727.95922136772</v>
      </c>
      <c r="W99" s="265">
        <v>0</v>
      </c>
      <c r="X99" s="202">
        <f t="shared" si="219"/>
        <v>0</v>
      </c>
      <c r="Y99" s="265">
        <v>0</v>
      </c>
      <c r="Z99" s="202">
        <f t="shared" si="220"/>
        <v>0</v>
      </c>
      <c r="AA99" s="267">
        <f t="shared" si="221"/>
        <v>159.99999999999997</v>
      </c>
      <c r="AB99" s="267">
        <f t="shared" ref="AB99:AB101" si="237">IFERROR(AF99/T99,0)</f>
        <v>0</v>
      </c>
      <c r="AC99" s="206">
        <f t="shared" si="222"/>
        <v>0.19999999999999998</v>
      </c>
      <c r="AD99" s="374" t="s">
        <v>228</v>
      </c>
      <c r="AE99" s="268">
        <v>160</v>
      </c>
      <c r="AF99" s="207">
        <f t="shared" ref="AF99:AF101" si="238">IF(OR(P99="CPM",P99="CPM (RnF)",P99="CPM (Reservation)"),R99*AE99/1000,IF(OR(P99="CPC",P99="CPE"),AE99*T99,IF(OR(P99="CPV",P99="CPCV"),AE99*V99,IF(OR(P99="Fixed",P99="CPD"),AE99,IF(P99="CPL",AE99*Z99,"Error")))))</f>
        <v>76945.591844273542</v>
      </c>
      <c r="AG99" s="205">
        <f>AF99/SUM($AF$93:$AF$102)</f>
        <v>0.13244802007856588</v>
      </c>
      <c r="AH99" s="205">
        <v>1</v>
      </c>
      <c r="AI99" s="204">
        <f t="shared" si="224"/>
        <v>80151.658171118281</v>
      </c>
      <c r="AJ99" s="204">
        <f t="shared" si="225"/>
        <v>0</v>
      </c>
      <c r="AK99" s="204">
        <f>'YT Size'!S19+'YT Size'!S22</f>
        <v>100189.57271389784</v>
      </c>
      <c r="AL99" s="204">
        <f t="shared" si="226"/>
        <v>0</v>
      </c>
      <c r="AM99" s="269">
        <v>0.8</v>
      </c>
      <c r="AN99" s="208">
        <v>6</v>
      </c>
      <c r="AO99" s="270">
        <v>45474</v>
      </c>
      <c r="AP99" s="270">
        <f t="shared" ref="AP99:AP101" si="239">AO99+41</f>
        <v>45515</v>
      </c>
      <c r="AQ99" s="209">
        <f t="shared" si="227"/>
        <v>42</v>
      </c>
      <c r="AR99" s="344">
        <f t="shared" si="228"/>
        <v>384727.95922136772</v>
      </c>
      <c r="AS99" s="337">
        <f t="shared" si="229"/>
        <v>80151.658171118281</v>
      </c>
      <c r="AT99" s="329">
        <f t="shared" si="229"/>
        <v>80151.658171118281</v>
      </c>
      <c r="AU99" s="329">
        <f t="shared" si="229"/>
        <v>80151.658171118281</v>
      </c>
      <c r="AV99" s="329">
        <f t="shared" si="229"/>
        <v>80151.658171118281</v>
      </c>
      <c r="AW99" s="329">
        <f t="shared" si="229"/>
        <v>80151.658171118281</v>
      </c>
      <c r="AX99" s="329">
        <f t="shared" si="229"/>
        <v>80151.658171118281</v>
      </c>
      <c r="AY99" s="346">
        <f t="shared" si="230"/>
        <v>6</v>
      </c>
      <c r="AZ99" s="356">
        <f t="shared" si="231"/>
        <v>80151.658171118281</v>
      </c>
      <c r="BA99" s="25">
        <f>COUNTA(AS99:AX99)</f>
        <v>6</v>
      </c>
      <c r="BB99" s="337">
        <f t="shared" si="233"/>
        <v>0</v>
      </c>
      <c r="BC99" s="329">
        <f t="shared" si="233"/>
        <v>0</v>
      </c>
      <c r="BD99" s="329">
        <f t="shared" si="233"/>
        <v>0</v>
      </c>
      <c r="BE99" s="329">
        <f t="shared" si="233"/>
        <v>0</v>
      </c>
      <c r="BF99" s="329">
        <f t="shared" si="233"/>
        <v>0</v>
      </c>
      <c r="BG99" s="329">
        <f t="shared" si="233"/>
        <v>0</v>
      </c>
      <c r="BH99" s="331">
        <f t="shared" si="185"/>
        <v>6</v>
      </c>
      <c r="BI99" s="356">
        <f t="shared" si="111"/>
        <v>0</v>
      </c>
      <c r="BJ99" s="25">
        <f>COUNTA(BB99:BG99)</f>
        <v>6</v>
      </c>
    </row>
    <row r="100" spans="1:62" ht="14.55" customHeight="1">
      <c r="A100" s="197" t="s">
        <v>183</v>
      </c>
      <c r="B100" s="216" t="s">
        <v>124</v>
      </c>
      <c r="C100" s="198" t="s">
        <v>217</v>
      </c>
      <c r="D100" s="198" t="s">
        <v>224</v>
      </c>
      <c r="E100" s="198" t="s">
        <v>185</v>
      </c>
      <c r="F100" s="198" t="s">
        <v>186</v>
      </c>
      <c r="G100" s="198" t="s">
        <v>4512</v>
      </c>
      <c r="H100" s="197" t="s">
        <v>188</v>
      </c>
      <c r="I100" s="198" t="s">
        <v>361</v>
      </c>
      <c r="J100" s="199" t="s">
        <v>210</v>
      </c>
      <c r="K100" s="199" t="s">
        <v>4513</v>
      </c>
      <c r="L100" s="199" t="s">
        <v>192</v>
      </c>
      <c r="M100" s="200" t="s">
        <v>193</v>
      </c>
      <c r="N100" s="200" t="s">
        <v>135</v>
      </c>
      <c r="O100" s="200" t="s">
        <v>202</v>
      </c>
      <c r="P100" s="201" t="s">
        <v>195</v>
      </c>
      <c r="Q100" s="200" t="s">
        <v>4512</v>
      </c>
      <c r="R100" s="202">
        <f t="shared" si="216"/>
        <v>147000</v>
      </c>
      <c r="S100" s="203">
        <v>0</v>
      </c>
      <c r="T100" s="204">
        <v>0</v>
      </c>
      <c r="U100" s="205">
        <v>0.8</v>
      </c>
      <c r="V100" s="204">
        <f t="shared" si="218"/>
        <v>117600</v>
      </c>
      <c r="W100" s="265">
        <v>0</v>
      </c>
      <c r="X100" s="202">
        <f t="shared" si="219"/>
        <v>0</v>
      </c>
      <c r="Y100" s="265">
        <v>0</v>
      </c>
      <c r="Z100" s="202">
        <f t="shared" si="220"/>
        <v>0</v>
      </c>
      <c r="AA100" s="267">
        <f t="shared" si="221"/>
        <v>319</v>
      </c>
      <c r="AB100" s="267">
        <f t="shared" si="237"/>
        <v>0</v>
      </c>
      <c r="AC100" s="206">
        <f t="shared" si="222"/>
        <v>0.39874999999999999</v>
      </c>
      <c r="AD100" s="374" t="s">
        <v>228</v>
      </c>
      <c r="AE100" s="268">
        <v>319</v>
      </c>
      <c r="AF100" s="207">
        <f t="shared" si="238"/>
        <v>46893</v>
      </c>
      <c r="AG100" s="205">
        <v>0.17748397042435299</v>
      </c>
      <c r="AH100" s="205">
        <v>0.98199999999999998</v>
      </c>
      <c r="AI100" s="204">
        <v>49000</v>
      </c>
      <c r="AJ100" s="204">
        <v>882.0000000000008</v>
      </c>
      <c r="AK100" s="204">
        <f>AK99*70%</f>
        <v>70132.700899728487</v>
      </c>
      <c r="AL100" s="204">
        <v>1260.0000000000011</v>
      </c>
      <c r="AM100" s="205">
        <v>0.7</v>
      </c>
      <c r="AN100" s="208">
        <v>3</v>
      </c>
      <c r="AO100" s="270">
        <v>45474</v>
      </c>
      <c r="AP100" s="270">
        <f t="shared" si="239"/>
        <v>45515</v>
      </c>
      <c r="AQ100" s="209">
        <f t="shared" si="227"/>
        <v>42</v>
      </c>
      <c r="AR100" s="344">
        <f t="shared" si="228"/>
        <v>117600</v>
      </c>
      <c r="AS100" s="337">
        <f t="shared" si="229"/>
        <v>49000</v>
      </c>
      <c r="AT100" s="329">
        <f t="shared" si="229"/>
        <v>49000</v>
      </c>
      <c r="AU100" s="329">
        <f t="shared" si="229"/>
        <v>49000</v>
      </c>
      <c r="AV100" s="329"/>
      <c r="AW100" s="329"/>
      <c r="AX100" s="329"/>
      <c r="AY100" s="346">
        <v>3</v>
      </c>
      <c r="AZ100" s="356">
        <f>R100/AY100</f>
        <v>49000</v>
      </c>
      <c r="BA100" s="250"/>
      <c r="BB100" s="337">
        <f t="shared" si="233"/>
        <v>0</v>
      </c>
      <c r="BC100" s="329">
        <f t="shared" si="233"/>
        <v>0</v>
      </c>
      <c r="BD100" s="329">
        <f t="shared" si="233"/>
        <v>0</v>
      </c>
      <c r="BE100" s="329">
        <f t="shared" si="233"/>
        <v>0</v>
      </c>
      <c r="BF100" s="329">
        <f t="shared" si="233"/>
        <v>0</v>
      </c>
      <c r="BG100" s="329">
        <f t="shared" si="233"/>
        <v>0</v>
      </c>
      <c r="BH100" s="331">
        <f t="shared" si="185"/>
        <v>6</v>
      </c>
      <c r="BI100" s="356">
        <f t="shared" si="111"/>
        <v>0</v>
      </c>
      <c r="BJ100" s="250"/>
    </row>
    <row r="101" spans="1:62" ht="14.55" customHeight="1">
      <c r="A101" s="197" t="s">
        <v>183</v>
      </c>
      <c r="B101" s="216" t="s">
        <v>124</v>
      </c>
      <c r="C101" s="198" t="s">
        <v>217</v>
      </c>
      <c r="D101" s="198" t="s">
        <v>224</v>
      </c>
      <c r="E101" s="198" t="s">
        <v>185</v>
      </c>
      <c r="F101" s="198" t="s">
        <v>186</v>
      </c>
      <c r="G101" s="200" t="s">
        <v>4512</v>
      </c>
      <c r="H101" s="197" t="s">
        <v>188</v>
      </c>
      <c r="I101" s="198" t="s">
        <v>4514</v>
      </c>
      <c r="J101" s="199" t="s">
        <v>210</v>
      </c>
      <c r="K101" s="199" t="s">
        <v>4513</v>
      </c>
      <c r="L101" s="199" t="s">
        <v>192</v>
      </c>
      <c r="M101" s="200" t="s">
        <v>193</v>
      </c>
      <c r="N101" s="200" t="s">
        <v>135</v>
      </c>
      <c r="O101" s="200" t="s">
        <v>202</v>
      </c>
      <c r="P101" s="201" t="s">
        <v>195</v>
      </c>
      <c r="Q101" s="200" t="s">
        <v>4512</v>
      </c>
      <c r="R101" s="202">
        <f t="shared" si="216"/>
        <v>178499.99999999997</v>
      </c>
      <c r="S101" s="203">
        <v>0</v>
      </c>
      <c r="T101" s="204">
        <v>0</v>
      </c>
      <c r="U101" s="205">
        <v>0.8</v>
      </c>
      <c r="V101" s="204">
        <f t="shared" si="218"/>
        <v>142799.99999999997</v>
      </c>
      <c r="W101" s="265">
        <v>0</v>
      </c>
      <c r="X101" s="202">
        <f t="shared" si="219"/>
        <v>0</v>
      </c>
      <c r="Y101" s="265">
        <v>0</v>
      </c>
      <c r="Z101" s="202">
        <f t="shared" si="220"/>
        <v>0</v>
      </c>
      <c r="AA101" s="267">
        <f t="shared" si="221"/>
        <v>405</v>
      </c>
      <c r="AB101" s="267">
        <f t="shared" si="237"/>
        <v>0</v>
      </c>
      <c r="AC101" s="206">
        <f t="shared" si="222"/>
        <v>0.50624999999999998</v>
      </c>
      <c r="AD101" s="374" t="s">
        <v>228</v>
      </c>
      <c r="AE101" s="268">
        <v>405</v>
      </c>
      <c r="AF101" s="207">
        <f t="shared" si="238"/>
        <v>72292.499999999985</v>
      </c>
      <c r="AG101" s="205">
        <v>0.27359368075386692</v>
      </c>
      <c r="AH101" s="205">
        <v>0.95199999999999996</v>
      </c>
      <c r="AI101" s="204">
        <v>59499.999999999993</v>
      </c>
      <c r="AJ101" s="204">
        <v>2856.0000000000023</v>
      </c>
      <c r="AK101" s="204">
        <f>AK100*70%</f>
        <v>49092.890629809939</v>
      </c>
      <c r="AL101" s="204">
        <v>4080.0000000000036</v>
      </c>
      <c r="AM101" s="205">
        <v>0.7</v>
      </c>
      <c r="AN101" s="208">
        <v>3</v>
      </c>
      <c r="AO101" s="270">
        <v>45474</v>
      </c>
      <c r="AP101" s="270">
        <f t="shared" si="239"/>
        <v>45515</v>
      </c>
      <c r="AQ101" s="209">
        <f t="shared" si="227"/>
        <v>42</v>
      </c>
      <c r="AR101" s="344">
        <f t="shared" si="228"/>
        <v>142799.99999999997</v>
      </c>
      <c r="AS101" s="337">
        <f t="shared" si="229"/>
        <v>59499.999999999993</v>
      </c>
      <c r="AT101" s="329">
        <f t="shared" si="229"/>
        <v>59499.999999999993</v>
      </c>
      <c r="AU101" s="329">
        <f t="shared" si="229"/>
        <v>59499.999999999993</v>
      </c>
      <c r="AV101" s="329"/>
      <c r="AW101" s="329"/>
      <c r="AX101" s="329"/>
      <c r="AY101" s="346">
        <v>3</v>
      </c>
      <c r="AZ101" s="356">
        <f>R101/AY101</f>
        <v>59499.999999999993</v>
      </c>
      <c r="BA101" s="250"/>
      <c r="BB101" s="337">
        <f t="shared" si="233"/>
        <v>0</v>
      </c>
      <c r="BC101" s="329">
        <f t="shared" si="233"/>
        <v>0</v>
      </c>
      <c r="BD101" s="329">
        <f t="shared" si="233"/>
        <v>0</v>
      </c>
      <c r="BE101" s="329">
        <f t="shared" si="233"/>
        <v>0</v>
      </c>
      <c r="BF101" s="329">
        <f t="shared" si="233"/>
        <v>0</v>
      </c>
      <c r="BG101" s="329">
        <f t="shared" si="233"/>
        <v>0</v>
      </c>
      <c r="BH101" s="331">
        <f t="shared" si="185"/>
        <v>6</v>
      </c>
      <c r="BI101" s="356">
        <f t="shared" si="111"/>
        <v>0</v>
      </c>
      <c r="BJ101" s="250"/>
    </row>
    <row r="102" spans="1:62" ht="14.55" customHeight="1">
      <c r="A102" s="197" t="s">
        <v>183</v>
      </c>
      <c r="B102" s="216" t="s">
        <v>124</v>
      </c>
      <c r="C102" s="198" t="s">
        <v>217</v>
      </c>
      <c r="D102" s="198" t="s">
        <v>224</v>
      </c>
      <c r="E102" s="198" t="s">
        <v>185</v>
      </c>
      <c r="F102" s="198" t="s">
        <v>211</v>
      </c>
      <c r="G102" s="198" t="s">
        <v>212</v>
      </c>
      <c r="H102" s="197" t="s">
        <v>188</v>
      </c>
      <c r="I102" s="198" t="s">
        <v>189</v>
      </c>
      <c r="J102" s="199" t="s">
        <v>190</v>
      </c>
      <c r="K102" s="199" t="s">
        <v>191</v>
      </c>
      <c r="L102" s="199" t="s">
        <v>213</v>
      </c>
      <c r="M102" s="200" t="s">
        <v>193</v>
      </c>
      <c r="N102" s="200" t="s">
        <v>135</v>
      </c>
      <c r="O102" s="200" t="s">
        <v>202</v>
      </c>
      <c r="P102" s="201" t="s">
        <v>195</v>
      </c>
      <c r="Q102" s="200" t="s">
        <v>214</v>
      </c>
      <c r="R102" s="202">
        <f t="shared" si="216"/>
        <v>284917.53600000002</v>
      </c>
      <c r="S102" s="203">
        <v>1E-3</v>
      </c>
      <c r="T102" s="204">
        <f t="shared" si="217"/>
        <v>284.91753600000004</v>
      </c>
      <c r="U102" s="205">
        <v>0.75</v>
      </c>
      <c r="V102" s="204">
        <f t="shared" si="218"/>
        <v>213688.152</v>
      </c>
      <c r="W102" s="265">
        <v>0.4</v>
      </c>
      <c r="X102" s="202">
        <f t="shared" si="219"/>
        <v>113.96701440000002</v>
      </c>
      <c r="Y102" s="266">
        <v>5.0000000000000001E-4</v>
      </c>
      <c r="Z102" s="202">
        <f t="shared" si="220"/>
        <v>0.14245876800000001</v>
      </c>
      <c r="AA102" s="267">
        <f t="shared" si="221"/>
        <v>155</v>
      </c>
      <c r="AB102" s="267">
        <f>AF102/T102</f>
        <v>155</v>
      </c>
      <c r="AC102" s="206">
        <f t="shared" si="222"/>
        <v>0.20666666666666669</v>
      </c>
      <c r="AD102" s="267">
        <f t="shared" si="223"/>
        <v>310000</v>
      </c>
      <c r="AE102" s="268">
        <v>155</v>
      </c>
      <c r="AF102" s="207">
        <f>IF(OR(P102="CPM",P102="CPM (RnF)",P102="CPM (Reservation)"),R102*AE102/1000,IF(OR(P102="CPC",P102="CPE"),AE102*T102,IF(OR(P102="CPV",P102="CPCV"),AE102*V102,IF(OR(P102="Fixed",P102="CPD"),AE102,IF(P102="CPL",AE102*Z102,"Error")))))</f>
        <v>44162.218080000006</v>
      </c>
      <c r="AG102" s="205">
        <f>AF102/SUM($AF$93:$AF$102)</f>
        <v>7.6017328696512662E-2</v>
      </c>
      <c r="AH102" s="205">
        <v>1</v>
      </c>
      <c r="AI102" s="204">
        <f t="shared" si="224"/>
        <v>47486.256000000001</v>
      </c>
      <c r="AJ102" s="204">
        <f t="shared" si="225"/>
        <v>0</v>
      </c>
      <c r="AK102" s="204">
        <v>59357.82</v>
      </c>
      <c r="AL102" s="204">
        <f t="shared" si="226"/>
        <v>0</v>
      </c>
      <c r="AM102" s="205">
        <v>0.8</v>
      </c>
      <c r="AN102" s="208">
        <v>6</v>
      </c>
      <c r="AO102" s="270">
        <v>45474</v>
      </c>
      <c r="AP102" s="270">
        <v>45494</v>
      </c>
      <c r="AQ102" s="209">
        <v>14</v>
      </c>
      <c r="AR102" s="344">
        <f t="shared" si="228"/>
        <v>213688.152</v>
      </c>
      <c r="AS102" s="337">
        <f>$AZ102</f>
        <v>142458.76800000001</v>
      </c>
      <c r="AT102" s="329">
        <f>$AZ102</f>
        <v>142458.76800000001</v>
      </c>
      <c r="AU102" s="329"/>
      <c r="AV102" s="330"/>
      <c r="AW102" s="330"/>
      <c r="AX102" s="328"/>
      <c r="AY102" s="346">
        <f t="shared" si="230"/>
        <v>2</v>
      </c>
      <c r="AZ102" s="356">
        <f t="shared" si="231"/>
        <v>142458.76800000001</v>
      </c>
      <c r="BA102" s="25">
        <f>COUNTA(AS102:AX102)</f>
        <v>2</v>
      </c>
      <c r="BB102" s="337">
        <f t="shared" si="233"/>
        <v>56.983507200000012</v>
      </c>
      <c r="BC102" s="329">
        <f t="shared" si="233"/>
        <v>56.983507200000012</v>
      </c>
      <c r="BD102" s="329">
        <f t="shared" si="233"/>
        <v>56.983507200000012</v>
      </c>
      <c r="BE102" s="329">
        <f t="shared" si="233"/>
        <v>56.983507200000012</v>
      </c>
      <c r="BF102" s="329">
        <f t="shared" si="233"/>
        <v>56.983507200000012</v>
      </c>
      <c r="BG102" s="329">
        <f t="shared" si="233"/>
        <v>56.983507200000012</v>
      </c>
      <c r="BH102" s="331">
        <f t="shared" si="185"/>
        <v>2</v>
      </c>
      <c r="BI102" s="356">
        <f>X102/BH102</f>
        <v>56.983507200000012</v>
      </c>
      <c r="BJ102" s="25">
        <f>COUNTA(BB102:BG102)</f>
        <v>6</v>
      </c>
    </row>
    <row r="103" spans="1:62" ht="14.55" customHeight="1">
      <c r="A103" s="26" t="s">
        <v>125</v>
      </c>
      <c r="B103" s="26"/>
      <c r="C103" s="26"/>
      <c r="D103" s="26"/>
      <c r="E103" s="26"/>
      <c r="F103" s="26"/>
      <c r="G103" s="26"/>
      <c r="H103" s="26"/>
      <c r="I103" s="26"/>
      <c r="J103" s="26"/>
      <c r="K103" s="27"/>
      <c r="L103" s="27"/>
      <c r="M103" s="27"/>
      <c r="N103" s="27"/>
      <c r="O103" s="27"/>
      <c r="P103" s="27"/>
      <c r="Q103" s="28"/>
      <c r="R103" s="29"/>
      <c r="S103" s="30"/>
      <c r="T103" s="31"/>
      <c r="U103" s="31"/>
      <c r="V103" s="31"/>
      <c r="W103" s="32"/>
      <c r="X103" s="32"/>
      <c r="Y103" s="32"/>
      <c r="Z103" s="32"/>
      <c r="AA103" s="32"/>
      <c r="AB103" s="32"/>
      <c r="AC103" s="33"/>
      <c r="AD103" s="33"/>
      <c r="AE103" s="33"/>
      <c r="AF103" s="186"/>
      <c r="AG103" s="34"/>
      <c r="AH103" s="35"/>
      <c r="AI103" s="31"/>
      <c r="AJ103" s="31"/>
      <c r="AK103" s="31"/>
      <c r="AL103" s="31"/>
      <c r="AM103" s="192"/>
      <c r="AN103" s="36"/>
      <c r="AO103" s="36"/>
      <c r="AP103" s="36"/>
      <c r="AQ103" s="36"/>
      <c r="AR103" s="343"/>
      <c r="AS103" s="336"/>
      <c r="AT103" s="325"/>
      <c r="AU103" s="326"/>
      <c r="AV103" s="326"/>
      <c r="AW103" s="327"/>
      <c r="AX103" s="326"/>
      <c r="AY103" s="327"/>
      <c r="AZ103" s="357"/>
      <c r="BA103" s="25"/>
      <c r="BB103" s="336"/>
      <c r="BC103" s="325"/>
      <c r="BD103" s="326"/>
      <c r="BE103" s="326"/>
      <c r="BF103" s="327"/>
      <c r="BG103" s="326"/>
      <c r="BH103" s="327"/>
      <c r="BI103" s="357"/>
      <c r="BJ103" s="25"/>
    </row>
    <row r="104" spans="1:62" ht="14.55" customHeight="1">
      <c r="A104" s="300" t="s">
        <v>183</v>
      </c>
      <c r="B104" s="306" t="s">
        <v>137</v>
      </c>
      <c r="C104" s="299" t="s">
        <v>217</v>
      </c>
      <c r="D104" s="299" t="s">
        <v>224</v>
      </c>
      <c r="E104" s="299" t="s">
        <v>185</v>
      </c>
      <c r="F104" s="299" t="s">
        <v>186</v>
      </c>
      <c r="G104" s="299" t="s">
        <v>187</v>
      </c>
      <c r="H104" s="300" t="s">
        <v>188</v>
      </c>
      <c r="I104" s="299" t="s">
        <v>189</v>
      </c>
      <c r="J104" s="301" t="s">
        <v>190</v>
      </c>
      <c r="K104" s="302" t="s">
        <v>191</v>
      </c>
      <c r="L104" s="301" t="s">
        <v>192</v>
      </c>
      <c r="M104" s="303" t="s">
        <v>193</v>
      </c>
      <c r="N104" s="303" t="s">
        <v>135</v>
      </c>
      <c r="O104" s="304" t="s">
        <v>194</v>
      </c>
      <c r="P104" s="305" t="s">
        <v>195</v>
      </c>
      <c r="Q104" s="303" t="s">
        <v>196</v>
      </c>
      <c r="R104" s="307">
        <f t="shared" ref="R104:R105" si="240">AN104*AI104</f>
        <v>560095.53863061441</v>
      </c>
      <c r="S104" s="308">
        <v>2E-3</v>
      </c>
      <c r="T104" s="309">
        <f t="shared" ref="T104:T105" si="241">R104*S104</f>
        <v>1120.1910772612289</v>
      </c>
      <c r="U104" s="310">
        <v>0.75</v>
      </c>
      <c r="V104" s="309">
        <f t="shared" ref="V104:V105" si="242">R104*U104</f>
        <v>420071.65397296078</v>
      </c>
      <c r="W104" s="311">
        <v>0.4</v>
      </c>
      <c r="X104" s="307">
        <f t="shared" ref="X104:X105" si="243">T104*W104</f>
        <v>448.07643090449159</v>
      </c>
      <c r="Y104" s="312">
        <v>5.0000000000000001E-4</v>
      </c>
      <c r="Z104" s="307">
        <f t="shared" ref="Z104:Z105" si="244">T104*Y104</f>
        <v>0.56009553863061445</v>
      </c>
      <c r="AA104" s="313">
        <f t="shared" ref="AA104:AA105" si="245">AF104/(R104/1000)</f>
        <v>140</v>
      </c>
      <c r="AB104" s="313">
        <f t="shared" ref="AB104:AB105" si="246">AF104/T104</f>
        <v>70</v>
      </c>
      <c r="AC104" s="314">
        <f t="shared" ref="AC104:AC105" si="247">IFERROR(AF104/V104,"-")</f>
        <v>0.1866666666666667</v>
      </c>
      <c r="AD104" s="313">
        <f t="shared" ref="AD104:AD105" si="248">AF104/Z104</f>
        <v>140000</v>
      </c>
      <c r="AE104" s="315">
        <v>140</v>
      </c>
      <c r="AF104" s="316">
        <f>IF(OR(P104="CPM",P104="CPM (RnF)",P104="CPM (Reservation)"),R104*AE104/1000,IF(OR(P104="CPC",P104="CPE"),AE104*T104,IF(OR(P104="CPV",P104="CPCV"),AE104*V104,IF(OR(P104="Fixed",P104="CPD"),AE104,IF(P104="CPL",AE104*Z104,"Error")))))</f>
        <v>78413.375408286025</v>
      </c>
      <c r="AG104" s="310">
        <f>AF104/SUM($AF$3:$AF$14)</f>
        <v>8.3508413192522942E-3</v>
      </c>
      <c r="AH104" s="310">
        <v>1</v>
      </c>
      <c r="AI104" s="309">
        <f t="shared" ref="AI104:AI105" si="249">AK104*AM104</f>
        <v>186698.51287687148</v>
      </c>
      <c r="AJ104" s="309">
        <f t="shared" ref="AJ104:AJ105" si="250">(1-AH104)*AI104</f>
        <v>0</v>
      </c>
      <c r="AK104" s="309">
        <f>'YT Size'!B12</f>
        <v>311164.18812811916</v>
      </c>
      <c r="AL104" s="309">
        <f t="shared" ref="AL104:AL105" si="251">(1-AH104)*AK104</f>
        <v>0</v>
      </c>
      <c r="AM104" s="317">
        <v>0.6</v>
      </c>
      <c r="AN104" s="318">
        <v>3</v>
      </c>
      <c r="AO104" s="319">
        <v>45474</v>
      </c>
      <c r="AP104" s="319">
        <f>AO104+13</f>
        <v>45487</v>
      </c>
      <c r="AQ104" s="320">
        <f t="shared" ref="AQ104:AQ105" si="252">AP104-AO104+1</f>
        <v>14</v>
      </c>
      <c r="AR104" s="345">
        <f t="shared" ref="AR104:AR105" si="253">IF(H104="Video Views",V104,IF(H104="Clicks",T104,IF(H104="Impression",R104,IF(H104="Leads",Z104,0))))</f>
        <v>420071.65397296078</v>
      </c>
      <c r="AS104" s="351">
        <f t="shared" ref="AS104:AT105" si="254">$AZ104</f>
        <v>280047.7693153072</v>
      </c>
      <c r="AT104" s="347">
        <f t="shared" si="254"/>
        <v>280047.7693153072</v>
      </c>
      <c r="AU104" s="348"/>
      <c r="AV104" s="348"/>
      <c r="AW104" s="348"/>
      <c r="AX104" s="349"/>
      <c r="AY104" s="350">
        <f t="shared" ref="AY104:AY105" si="255">AQ104/7</f>
        <v>2</v>
      </c>
      <c r="AZ104" s="362">
        <f t="shared" ref="AZ104:AZ105" si="256">R104/AY104</f>
        <v>280047.7693153072</v>
      </c>
      <c r="BA104" s="249">
        <f t="shared" ref="BA104:BA105" si="257">COUNTA(AS104:AX104)</f>
        <v>2</v>
      </c>
      <c r="BB104" s="337">
        <f t="shared" ref="BB104:BG104" si="258">$BI104</f>
        <v>224.03821545224579</v>
      </c>
      <c r="BC104" s="329">
        <f t="shared" si="258"/>
        <v>224.03821545224579</v>
      </c>
      <c r="BD104" s="329">
        <f t="shared" si="258"/>
        <v>224.03821545224579</v>
      </c>
      <c r="BE104" s="329">
        <f t="shared" si="258"/>
        <v>224.03821545224579</v>
      </c>
      <c r="BF104" s="329">
        <f t="shared" si="258"/>
        <v>224.03821545224579</v>
      </c>
      <c r="BG104" s="329">
        <f t="shared" si="258"/>
        <v>224.03821545224579</v>
      </c>
      <c r="BH104" s="331">
        <f t="shared" si="185"/>
        <v>2</v>
      </c>
      <c r="BI104" s="356">
        <f t="shared" si="111"/>
        <v>224.03821545224579</v>
      </c>
      <c r="BJ104" s="249">
        <f t="shared" ref="BJ104:BJ112" si="259">COUNTA(BB104:BG104)</f>
        <v>6</v>
      </c>
    </row>
    <row r="105" spans="1:62" ht="14.55" customHeight="1">
      <c r="A105" s="300" t="s">
        <v>183</v>
      </c>
      <c r="B105" s="306" t="s">
        <v>137</v>
      </c>
      <c r="C105" s="299" t="s">
        <v>217</v>
      </c>
      <c r="D105" s="299" t="s">
        <v>224</v>
      </c>
      <c r="E105" s="299" t="s">
        <v>185</v>
      </c>
      <c r="F105" s="299" t="s">
        <v>186</v>
      </c>
      <c r="G105" s="299" t="s">
        <v>197</v>
      </c>
      <c r="H105" s="300" t="s">
        <v>188</v>
      </c>
      <c r="I105" s="299" t="s">
        <v>189</v>
      </c>
      <c r="J105" s="301" t="s">
        <v>190</v>
      </c>
      <c r="K105" s="301" t="s">
        <v>191</v>
      </c>
      <c r="L105" s="301" t="s">
        <v>192</v>
      </c>
      <c r="M105" s="303" t="s">
        <v>193</v>
      </c>
      <c r="N105" s="303" t="s">
        <v>135</v>
      </c>
      <c r="O105" s="304" t="s">
        <v>194</v>
      </c>
      <c r="P105" s="305" t="s">
        <v>195</v>
      </c>
      <c r="Q105" s="303" t="s">
        <v>4550</v>
      </c>
      <c r="R105" s="307">
        <f t="shared" si="240"/>
        <v>66072.338890025945</v>
      </c>
      <c r="S105" s="308">
        <v>2E-3</v>
      </c>
      <c r="T105" s="309">
        <f t="shared" si="241"/>
        <v>132.14467778005189</v>
      </c>
      <c r="U105" s="310">
        <v>0.75</v>
      </c>
      <c r="V105" s="309">
        <f t="shared" si="242"/>
        <v>49554.254167519459</v>
      </c>
      <c r="W105" s="311">
        <v>0.4</v>
      </c>
      <c r="X105" s="307">
        <f t="shared" si="243"/>
        <v>52.85787111202076</v>
      </c>
      <c r="Y105" s="312">
        <v>5.0000000000000001E-4</v>
      </c>
      <c r="Z105" s="307">
        <f t="shared" si="244"/>
        <v>6.607233889002595E-2</v>
      </c>
      <c r="AA105" s="313">
        <f t="shared" si="245"/>
        <v>140</v>
      </c>
      <c r="AB105" s="313">
        <f t="shared" si="246"/>
        <v>70</v>
      </c>
      <c r="AC105" s="314">
        <f t="shared" si="247"/>
        <v>0.18666666666666668</v>
      </c>
      <c r="AD105" s="313">
        <f t="shared" si="248"/>
        <v>140000</v>
      </c>
      <c r="AE105" s="315">
        <v>140</v>
      </c>
      <c r="AF105" s="316">
        <f>IF(OR(P105="CPM",P105="CPM (RnF)",P105="CPM (Reservation)"),R105*AE105/1000,IF(OR(P105="CPC",P105="CPE"),AE105*T105,IF(OR(P105="CPV",P105="CPCV"),AE105*V105,IF(OR(P105="Fixed",P105="CPD"),AE105,IF(P105="CPL",AE105*Z105,"Error")))))</f>
        <v>9250.1274446036332</v>
      </c>
      <c r="AG105" s="310">
        <f>AF105/SUM($AF$3:$AF$14)</f>
        <v>9.8511696595811825E-4</v>
      </c>
      <c r="AH105" s="310">
        <v>1</v>
      </c>
      <c r="AI105" s="309">
        <f t="shared" si="249"/>
        <v>33036.169445012973</v>
      </c>
      <c r="AJ105" s="309">
        <f t="shared" si="250"/>
        <v>0</v>
      </c>
      <c r="AK105" s="309">
        <f>SUM('YT Size'!R20:R21)+SUM('YT Size'!R23:R24)</f>
        <v>47194.527778589967</v>
      </c>
      <c r="AL105" s="309">
        <f t="shared" si="251"/>
        <v>0</v>
      </c>
      <c r="AM105" s="317">
        <v>0.7</v>
      </c>
      <c r="AN105" s="318">
        <v>2</v>
      </c>
      <c r="AO105" s="319">
        <v>45474</v>
      </c>
      <c r="AP105" s="319">
        <f>AO105+13</f>
        <v>45487</v>
      </c>
      <c r="AQ105" s="320">
        <f t="shared" si="252"/>
        <v>14</v>
      </c>
      <c r="AR105" s="345">
        <f t="shared" si="253"/>
        <v>49554.254167519459</v>
      </c>
      <c r="AS105" s="351">
        <f t="shared" si="254"/>
        <v>33036.169445012973</v>
      </c>
      <c r="AT105" s="347">
        <f t="shared" si="254"/>
        <v>33036.169445012973</v>
      </c>
      <c r="AU105" s="348"/>
      <c r="AV105" s="348"/>
      <c r="AW105" s="348"/>
      <c r="AX105" s="349"/>
      <c r="AY105" s="350">
        <f t="shared" si="255"/>
        <v>2</v>
      </c>
      <c r="AZ105" s="362">
        <f t="shared" si="256"/>
        <v>33036.169445012973</v>
      </c>
      <c r="BA105" s="249">
        <f t="shared" si="257"/>
        <v>2</v>
      </c>
      <c r="BB105" s="337">
        <f t="shared" ref="BB105:BG115" si="260">$BI105</f>
        <v>26.42893555601038</v>
      </c>
      <c r="BC105" s="329">
        <f t="shared" si="260"/>
        <v>26.42893555601038</v>
      </c>
      <c r="BD105" s="329">
        <f t="shared" si="260"/>
        <v>26.42893555601038</v>
      </c>
      <c r="BE105" s="329">
        <f t="shared" si="260"/>
        <v>26.42893555601038</v>
      </c>
      <c r="BF105" s="329">
        <f t="shared" si="260"/>
        <v>26.42893555601038</v>
      </c>
      <c r="BG105" s="329">
        <f t="shared" si="260"/>
        <v>26.42893555601038</v>
      </c>
      <c r="BH105" s="331">
        <f t="shared" si="185"/>
        <v>2</v>
      </c>
      <c r="BI105" s="356">
        <f t="shared" si="111"/>
        <v>26.42893555601038</v>
      </c>
      <c r="BJ105" s="249">
        <f t="shared" si="259"/>
        <v>6</v>
      </c>
    </row>
    <row r="106" spans="1:62" ht="14.55" customHeight="1">
      <c r="A106" s="197" t="s">
        <v>183</v>
      </c>
      <c r="B106" s="216" t="s">
        <v>137</v>
      </c>
      <c r="C106" s="198" t="s">
        <v>217</v>
      </c>
      <c r="D106" s="198" t="s">
        <v>224</v>
      </c>
      <c r="E106" s="198" t="s">
        <v>198</v>
      </c>
      <c r="F106" s="198" t="s">
        <v>186</v>
      </c>
      <c r="G106" s="198" t="s">
        <v>199</v>
      </c>
      <c r="H106" s="197" t="s">
        <v>188</v>
      </c>
      <c r="I106" s="198" t="s">
        <v>200</v>
      </c>
      <c r="J106" s="199" t="s">
        <v>201</v>
      </c>
      <c r="K106" s="199" t="s">
        <v>4524</v>
      </c>
      <c r="L106" s="199" t="s">
        <v>192</v>
      </c>
      <c r="M106" s="200" t="s">
        <v>185</v>
      </c>
      <c r="N106" s="200" t="s">
        <v>134</v>
      </c>
      <c r="O106" s="200" t="s">
        <v>202</v>
      </c>
      <c r="P106" s="201" t="s">
        <v>195</v>
      </c>
      <c r="Q106" s="200" t="s">
        <v>221</v>
      </c>
      <c r="R106" s="202">
        <f t="shared" ref="R106:R115" si="261">AN106*AI106</f>
        <v>541200</v>
      </c>
      <c r="S106" s="203">
        <v>2E-3</v>
      </c>
      <c r="T106" s="204">
        <f t="shared" ref="T106:T115" si="262">R106*S106</f>
        <v>1082.4000000000001</v>
      </c>
      <c r="U106" s="205">
        <v>0.25</v>
      </c>
      <c r="V106" s="204">
        <f t="shared" ref="V106:V115" si="263">R106*U106</f>
        <v>135300</v>
      </c>
      <c r="W106" s="265">
        <v>0.4</v>
      </c>
      <c r="X106" s="202">
        <f t="shared" ref="X106:X115" si="264">T106*W106</f>
        <v>432.96000000000004</v>
      </c>
      <c r="Y106" s="266">
        <v>5.0000000000000001E-3</v>
      </c>
      <c r="Z106" s="202">
        <f t="shared" ref="Z106:Z115" si="265">T106*Y106</f>
        <v>5.4120000000000008</v>
      </c>
      <c r="AA106" s="267">
        <f t="shared" ref="AA106:AA115" si="266">AF106/(R106/1000)</f>
        <v>70</v>
      </c>
      <c r="AB106" s="267">
        <f t="shared" ref="AB106:AB111" si="267">AF106/T106</f>
        <v>35</v>
      </c>
      <c r="AC106" s="206">
        <f t="shared" ref="AC106:AC115" si="268">IFERROR(AF106/V106,"-")</f>
        <v>0.28000000000000003</v>
      </c>
      <c r="AD106" s="267">
        <f t="shared" ref="AD106:AD115" si="269">AF106/Z106</f>
        <v>6999.9999999999991</v>
      </c>
      <c r="AE106" s="268">
        <v>70</v>
      </c>
      <c r="AF106" s="207">
        <f>R106*AE106/1000</f>
        <v>37884</v>
      </c>
      <c r="AG106" s="205">
        <f>AF106/SUM($AF$106:$AF$115)</f>
        <v>3.5657044385455507E-2</v>
      </c>
      <c r="AH106" s="205">
        <v>1</v>
      </c>
      <c r="AI106" s="204">
        <f t="shared" ref="AI106:AI115" si="270">AK106*AM106</f>
        <v>108240</v>
      </c>
      <c r="AJ106" s="204">
        <f t="shared" ref="AJ106:AJ115" si="271">(1-AH106)*AI106</f>
        <v>0</v>
      </c>
      <c r="AK106" s="204">
        <f>'Lookalike SS'!S46</f>
        <v>135300</v>
      </c>
      <c r="AL106" s="204">
        <f t="shared" ref="AL106:AL115" si="272">(1-AH106)*AK106</f>
        <v>0</v>
      </c>
      <c r="AM106" s="205">
        <v>0.8</v>
      </c>
      <c r="AN106" s="208">
        <v>5</v>
      </c>
      <c r="AO106" s="270">
        <v>45474</v>
      </c>
      <c r="AP106" s="270">
        <v>45515</v>
      </c>
      <c r="AQ106" s="209">
        <f t="shared" ref="AQ106:AQ114" si="273">AP106-AO106+1</f>
        <v>42</v>
      </c>
      <c r="AR106" s="344">
        <f t="shared" ref="AR106:AR115" si="274">IF(H106="Video Views",V106,IF(H106="Clicks",T106,IF(H106="Impression",R106,IF(H106="Leads",Z106,0))))</f>
        <v>135300</v>
      </c>
      <c r="AS106" s="337">
        <f t="shared" ref="AS106:AX114" si="275">$AZ106</f>
        <v>90200</v>
      </c>
      <c r="AT106" s="329">
        <f t="shared" si="275"/>
        <v>90200</v>
      </c>
      <c r="AU106" s="329">
        <f t="shared" si="275"/>
        <v>90200</v>
      </c>
      <c r="AV106" s="329">
        <f t="shared" si="275"/>
        <v>90200</v>
      </c>
      <c r="AW106" s="329">
        <f t="shared" si="275"/>
        <v>90200</v>
      </c>
      <c r="AX106" s="329">
        <f t="shared" si="275"/>
        <v>90200</v>
      </c>
      <c r="AY106" s="346">
        <f t="shared" ref="AY106:AY115" si="276">AQ106/7</f>
        <v>6</v>
      </c>
      <c r="AZ106" s="356">
        <f t="shared" ref="AZ106:AZ115" si="277">R106/AY106</f>
        <v>90200</v>
      </c>
      <c r="BA106" s="25">
        <f t="shared" ref="BA106:BA115" si="278">COUNTA(AS106:AX106)</f>
        <v>6</v>
      </c>
      <c r="BB106" s="337">
        <f t="shared" si="260"/>
        <v>72.160000000000011</v>
      </c>
      <c r="BC106" s="329">
        <f t="shared" si="260"/>
        <v>72.160000000000011</v>
      </c>
      <c r="BD106" s="329">
        <f t="shared" si="260"/>
        <v>72.160000000000011</v>
      </c>
      <c r="BE106" s="329">
        <f t="shared" si="260"/>
        <v>72.160000000000011</v>
      </c>
      <c r="BF106" s="329">
        <f t="shared" si="260"/>
        <v>72.160000000000011</v>
      </c>
      <c r="BG106" s="329">
        <f t="shared" si="260"/>
        <v>72.160000000000011</v>
      </c>
      <c r="BH106" s="331">
        <f t="shared" si="185"/>
        <v>6</v>
      </c>
      <c r="BI106" s="356">
        <f t="shared" ref="BI106:BI115" si="279">X106/BH106</f>
        <v>72.160000000000011</v>
      </c>
      <c r="BJ106" s="25">
        <f t="shared" si="259"/>
        <v>6</v>
      </c>
    </row>
    <row r="107" spans="1:62" ht="14.55" customHeight="1">
      <c r="A107" s="197" t="s">
        <v>183</v>
      </c>
      <c r="B107" s="216" t="s">
        <v>137</v>
      </c>
      <c r="C107" s="198" t="s">
        <v>217</v>
      </c>
      <c r="D107" s="198" t="s">
        <v>224</v>
      </c>
      <c r="E107" s="198" t="s">
        <v>198</v>
      </c>
      <c r="F107" s="198" t="s">
        <v>186</v>
      </c>
      <c r="G107" s="198" t="s">
        <v>197</v>
      </c>
      <c r="H107" s="197" t="s">
        <v>188</v>
      </c>
      <c r="I107" s="198" t="s">
        <v>200</v>
      </c>
      <c r="J107" s="199" t="s">
        <v>201</v>
      </c>
      <c r="K107" s="199" t="s">
        <v>205</v>
      </c>
      <c r="L107" s="199" t="s">
        <v>192</v>
      </c>
      <c r="M107" s="200" t="s">
        <v>185</v>
      </c>
      <c r="N107" s="200" t="s">
        <v>134</v>
      </c>
      <c r="O107" s="200" t="s">
        <v>202</v>
      </c>
      <c r="P107" s="201" t="s">
        <v>195</v>
      </c>
      <c r="Q107" s="200" t="s">
        <v>206</v>
      </c>
      <c r="R107" s="202">
        <f t="shared" si="261"/>
        <v>1661923.2</v>
      </c>
      <c r="S107" s="203">
        <v>2E-3</v>
      </c>
      <c r="T107" s="204">
        <f t="shared" si="262"/>
        <v>3323.8463999999999</v>
      </c>
      <c r="U107" s="205">
        <v>0.25</v>
      </c>
      <c r="V107" s="204">
        <f t="shared" si="263"/>
        <v>415480.8</v>
      </c>
      <c r="W107" s="265">
        <v>0.4</v>
      </c>
      <c r="X107" s="202">
        <f t="shared" si="264"/>
        <v>1329.53856</v>
      </c>
      <c r="Y107" s="266">
        <v>5.0000000000000001E-3</v>
      </c>
      <c r="Z107" s="202">
        <f t="shared" si="265"/>
        <v>16.619232</v>
      </c>
      <c r="AA107" s="267">
        <f t="shared" si="266"/>
        <v>85.000000000000014</v>
      </c>
      <c r="AB107" s="267">
        <f t="shared" si="267"/>
        <v>42.500000000000007</v>
      </c>
      <c r="AC107" s="206">
        <f t="shared" si="268"/>
        <v>0.34</v>
      </c>
      <c r="AD107" s="267">
        <f t="shared" si="269"/>
        <v>8500</v>
      </c>
      <c r="AE107" s="268">
        <v>85</v>
      </c>
      <c r="AF107" s="207">
        <f>R107*AE107/1000</f>
        <v>141263.47200000001</v>
      </c>
      <c r="AG107" s="205">
        <f>AF107/SUM($AF$106:$AF$115)</f>
        <v>0.13295950509839383</v>
      </c>
      <c r="AH107" s="205">
        <v>0</v>
      </c>
      <c r="AI107" s="204">
        <f t="shared" si="270"/>
        <v>237417.60000000001</v>
      </c>
      <c r="AJ107" s="204">
        <f t="shared" si="271"/>
        <v>237417.60000000001</v>
      </c>
      <c r="AK107" s="204">
        <f>'FB Sizing'!C12</f>
        <v>296772</v>
      </c>
      <c r="AL107" s="204">
        <f t="shared" si="272"/>
        <v>296772</v>
      </c>
      <c r="AM107" s="205">
        <v>0.8</v>
      </c>
      <c r="AN107" s="208">
        <v>7</v>
      </c>
      <c r="AO107" s="270">
        <v>45474</v>
      </c>
      <c r="AP107" s="270">
        <v>45515</v>
      </c>
      <c r="AQ107" s="209">
        <f t="shared" si="273"/>
        <v>42</v>
      </c>
      <c r="AR107" s="344">
        <f t="shared" si="274"/>
        <v>415480.8</v>
      </c>
      <c r="AS107" s="337">
        <f t="shared" si="275"/>
        <v>276987.2</v>
      </c>
      <c r="AT107" s="329">
        <f t="shared" si="275"/>
        <v>276987.2</v>
      </c>
      <c r="AU107" s="329">
        <f t="shared" si="275"/>
        <v>276987.2</v>
      </c>
      <c r="AV107" s="329">
        <f t="shared" si="275"/>
        <v>276987.2</v>
      </c>
      <c r="AW107" s="329">
        <f t="shared" si="275"/>
        <v>276987.2</v>
      </c>
      <c r="AX107" s="329">
        <f t="shared" si="275"/>
        <v>276987.2</v>
      </c>
      <c r="AY107" s="346">
        <f t="shared" si="276"/>
        <v>6</v>
      </c>
      <c r="AZ107" s="356">
        <f t="shared" si="277"/>
        <v>276987.2</v>
      </c>
      <c r="BA107" s="246">
        <f t="shared" si="278"/>
        <v>6</v>
      </c>
      <c r="BB107" s="337">
        <f t="shared" si="260"/>
        <v>221.58975999999998</v>
      </c>
      <c r="BC107" s="329">
        <f t="shared" si="260"/>
        <v>221.58975999999998</v>
      </c>
      <c r="BD107" s="329">
        <f t="shared" si="260"/>
        <v>221.58975999999998</v>
      </c>
      <c r="BE107" s="329">
        <f t="shared" si="260"/>
        <v>221.58975999999998</v>
      </c>
      <c r="BF107" s="329">
        <f t="shared" si="260"/>
        <v>221.58975999999998</v>
      </c>
      <c r="BG107" s="329">
        <f t="shared" si="260"/>
        <v>221.58975999999998</v>
      </c>
      <c r="BH107" s="331">
        <f t="shared" si="185"/>
        <v>6</v>
      </c>
      <c r="BI107" s="356">
        <f t="shared" si="279"/>
        <v>221.58975999999998</v>
      </c>
      <c r="BJ107" s="246">
        <f t="shared" si="259"/>
        <v>6</v>
      </c>
    </row>
    <row r="108" spans="1:62" ht="14.55" customHeight="1">
      <c r="A108" s="197" t="s">
        <v>183</v>
      </c>
      <c r="B108" s="216" t="s">
        <v>137</v>
      </c>
      <c r="C108" s="198" t="s">
        <v>217</v>
      </c>
      <c r="D108" s="198" t="s">
        <v>224</v>
      </c>
      <c r="E108" s="198" t="s">
        <v>198</v>
      </c>
      <c r="F108" s="198" t="s">
        <v>186</v>
      </c>
      <c r="G108" s="198" t="s">
        <v>207</v>
      </c>
      <c r="H108" s="197" t="s">
        <v>188</v>
      </c>
      <c r="I108" s="198" t="s">
        <v>200</v>
      </c>
      <c r="J108" s="199" t="s">
        <v>201</v>
      </c>
      <c r="K108" s="199" t="s">
        <v>205</v>
      </c>
      <c r="L108" s="199" t="s">
        <v>192</v>
      </c>
      <c r="M108" s="200" t="s">
        <v>185</v>
      </c>
      <c r="N108" s="200" t="s">
        <v>134</v>
      </c>
      <c r="O108" s="200" t="s">
        <v>202</v>
      </c>
      <c r="P108" s="201" t="s">
        <v>195</v>
      </c>
      <c r="Q108" s="200" t="s">
        <v>208</v>
      </c>
      <c r="R108" s="202">
        <f t="shared" si="261"/>
        <v>302720</v>
      </c>
      <c r="S108" s="203">
        <v>2E-3</v>
      </c>
      <c r="T108" s="204">
        <f t="shared" si="262"/>
        <v>605.44000000000005</v>
      </c>
      <c r="U108" s="205">
        <v>0.25</v>
      </c>
      <c r="V108" s="204">
        <f t="shared" si="263"/>
        <v>75680</v>
      </c>
      <c r="W108" s="265">
        <v>0.4</v>
      </c>
      <c r="X108" s="202">
        <f t="shared" si="264"/>
        <v>242.17600000000004</v>
      </c>
      <c r="Y108" s="266">
        <v>5.0000000000000001E-3</v>
      </c>
      <c r="Z108" s="202">
        <f t="shared" si="265"/>
        <v>3.0272000000000006</v>
      </c>
      <c r="AA108" s="267">
        <f t="shared" si="266"/>
        <v>85</v>
      </c>
      <c r="AB108" s="267">
        <f t="shared" si="267"/>
        <v>42.5</v>
      </c>
      <c r="AC108" s="206">
        <f t="shared" si="268"/>
        <v>0.34</v>
      </c>
      <c r="AD108" s="267">
        <f t="shared" si="269"/>
        <v>8499.9999999999982</v>
      </c>
      <c r="AE108" s="268">
        <v>85</v>
      </c>
      <c r="AF108" s="207">
        <f>R108*AE108/1000</f>
        <v>25731.200000000001</v>
      </c>
      <c r="AG108" s="205">
        <f>AF108/SUM($AF$106:$AF$115)</f>
        <v>2.4218628985614846E-2</v>
      </c>
      <c r="AH108" s="205">
        <v>1</v>
      </c>
      <c r="AI108" s="204">
        <f t="shared" si="270"/>
        <v>75680</v>
      </c>
      <c r="AJ108" s="204">
        <f t="shared" si="271"/>
        <v>0</v>
      </c>
      <c r="AK108" s="204">
        <f>'FB Sizing'!D12</f>
        <v>94600</v>
      </c>
      <c r="AL108" s="204">
        <f t="shared" si="272"/>
        <v>0</v>
      </c>
      <c r="AM108" s="205">
        <v>0.8</v>
      </c>
      <c r="AN108" s="208">
        <v>4</v>
      </c>
      <c r="AO108" s="270">
        <v>45474</v>
      </c>
      <c r="AP108" s="270">
        <v>45515</v>
      </c>
      <c r="AQ108" s="209">
        <f t="shared" si="273"/>
        <v>42</v>
      </c>
      <c r="AR108" s="344">
        <f t="shared" si="274"/>
        <v>75680</v>
      </c>
      <c r="AS108" s="337">
        <f t="shared" si="275"/>
        <v>50453.333333333336</v>
      </c>
      <c r="AT108" s="329">
        <f t="shared" si="275"/>
        <v>50453.333333333336</v>
      </c>
      <c r="AU108" s="329">
        <f t="shared" si="275"/>
        <v>50453.333333333336</v>
      </c>
      <c r="AV108" s="329">
        <f t="shared" si="275"/>
        <v>50453.333333333336</v>
      </c>
      <c r="AW108" s="329">
        <f t="shared" si="275"/>
        <v>50453.333333333336</v>
      </c>
      <c r="AX108" s="329">
        <f t="shared" si="275"/>
        <v>50453.333333333336</v>
      </c>
      <c r="AY108" s="346">
        <f t="shared" si="276"/>
        <v>6</v>
      </c>
      <c r="AZ108" s="356">
        <f t="shared" si="277"/>
        <v>50453.333333333336</v>
      </c>
      <c r="BA108" s="246">
        <f t="shared" si="278"/>
        <v>6</v>
      </c>
      <c r="BB108" s="337">
        <f t="shared" si="260"/>
        <v>40.362666666666676</v>
      </c>
      <c r="BC108" s="329">
        <f t="shared" si="260"/>
        <v>40.362666666666676</v>
      </c>
      <c r="BD108" s="329">
        <f t="shared" si="260"/>
        <v>40.362666666666676</v>
      </c>
      <c r="BE108" s="329">
        <f t="shared" si="260"/>
        <v>40.362666666666676</v>
      </c>
      <c r="BF108" s="329">
        <f t="shared" si="260"/>
        <v>40.362666666666676</v>
      </c>
      <c r="BG108" s="329">
        <f t="shared" si="260"/>
        <v>40.362666666666676</v>
      </c>
      <c r="BH108" s="331">
        <f t="shared" si="185"/>
        <v>6</v>
      </c>
      <c r="BI108" s="356">
        <f t="shared" si="279"/>
        <v>40.362666666666676</v>
      </c>
      <c r="BJ108" s="246">
        <f t="shared" si="259"/>
        <v>6</v>
      </c>
    </row>
    <row r="109" spans="1:62" ht="14.55" customHeight="1">
      <c r="A109" s="197" t="s">
        <v>183</v>
      </c>
      <c r="B109" s="216" t="s">
        <v>137</v>
      </c>
      <c r="C109" s="198" t="s">
        <v>217</v>
      </c>
      <c r="D109" s="198" t="s">
        <v>224</v>
      </c>
      <c r="E109" s="198" t="s">
        <v>185</v>
      </c>
      <c r="F109" s="198" t="s">
        <v>186</v>
      </c>
      <c r="G109" s="198" t="s">
        <v>197</v>
      </c>
      <c r="H109" s="197" t="s">
        <v>188</v>
      </c>
      <c r="I109" s="198" t="s">
        <v>189</v>
      </c>
      <c r="J109" s="199" t="s">
        <v>209</v>
      </c>
      <c r="K109" s="199" t="s">
        <v>191</v>
      </c>
      <c r="L109" s="199" t="s">
        <v>192</v>
      </c>
      <c r="M109" s="200" t="s">
        <v>193</v>
      </c>
      <c r="N109" s="200" t="s">
        <v>135</v>
      </c>
      <c r="O109" s="200" t="s">
        <v>202</v>
      </c>
      <c r="P109" s="201" t="s">
        <v>195</v>
      </c>
      <c r="Q109" s="200" t="s">
        <v>4549</v>
      </c>
      <c r="R109" s="202">
        <f t="shared" si="261"/>
        <v>1493588.1030149721</v>
      </c>
      <c r="S109" s="203">
        <v>1E-3</v>
      </c>
      <c r="T109" s="204">
        <f t="shared" si="262"/>
        <v>1493.5881030149721</v>
      </c>
      <c r="U109" s="205">
        <v>0.75</v>
      </c>
      <c r="V109" s="204">
        <f t="shared" si="263"/>
        <v>1120191.077261229</v>
      </c>
      <c r="W109" s="265">
        <v>0.4</v>
      </c>
      <c r="X109" s="202">
        <f t="shared" si="264"/>
        <v>597.43524120598886</v>
      </c>
      <c r="Y109" s="266">
        <v>5.0000000000000001E-4</v>
      </c>
      <c r="Z109" s="202">
        <f t="shared" si="265"/>
        <v>0.74679405150748612</v>
      </c>
      <c r="AA109" s="267">
        <f t="shared" si="266"/>
        <v>140</v>
      </c>
      <c r="AB109" s="267">
        <f t="shared" si="267"/>
        <v>140</v>
      </c>
      <c r="AC109" s="206">
        <f t="shared" si="268"/>
        <v>0.18666666666666668</v>
      </c>
      <c r="AD109" s="267">
        <f t="shared" si="269"/>
        <v>279999.99999999994</v>
      </c>
      <c r="AE109" s="268">
        <v>140</v>
      </c>
      <c r="AF109" s="207">
        <f>IF(OR(P109="CPM",P109="CPM (RnF)",P109="CPM (Reservation)"),R109*AE109/1000,IF(OR(P109="CPC",P109="CPE"),AE109*T109,IF(OR(P109="CPV",P109="CPCV"),AE109*V109,IF(OR(P109="Fixed",P109="CPD"),AE109,IF(P109="CPL",AE109*Z109,"Error")))))</f>
        <v>209102.33442209609</v>
      </c>
      <c r="AG109" s="205">
        <f>AF109/SUM($AF$106:$AF$115)</f>
        <v>0.19681055906427625</v>
      </c>
      <c r="AH109" s="205">
        <v>0.95199999999999996</v>
      </c>
      <c r="AI109" s="204">
        <f t="shared" si="270"/>
        <v>248931.35050249533</v>
      </c>
      <c r="AJ109" s="204">
        <f t="shared" si="271"/>
        <v>11948.704824119786</v>
      </c>
      <c r="AK109" s="204">
        <f>'YT Size'!B12</f>
        <v>311164.18812811916</v>
      </c>
      <c r="AL109" s="204">
        <f t="shared" si="272"/>
        <v>14935.881030149732</v>
      </c>
      <c r="AM109" s="269">
        <v>0.8</v>
      </c>
      <c r="AN109" s="208">
        <v>6</v>
      </c>
      <c r="AO109" s="270">
        <v>45474</v>
      </c>
      <c r="AP109" s="270">
        <v>45515</v>
      </c>
      <c r="AQ109" s="209">
        <f t="shared" si="273"/>
        <v>42</v>
      </c>
      <c r="AR109" s="344">
        <f t="shared" si="274"/>
        <v>1120191.077261229</v>
      </c>
      <c r="AS109" s="337">
        <f t="shared" si="275"/>
        <v>248931.35050249533</v>
      </c>
      <c r="AT109" s="329">
        <f t="shared" si="275"/>
        <v>248931.35050249533</v>
      </c>
      <c r="AU109" s="329">
        <f t="shared" si="275"/>
        <v>248931.35050249533</v>
      </c>
      <c r="AV109" s="329">
        <f t="shared" si="275"/>
        <v>248931.35050249533</v>
      </c>
      <c r="AW109" s="329">
        <f t="shared" si="275"/>
        <v>248931.35050249533</v>
      </c>
      <c r="AX109" s="329">
        <f t="shared" si="275"/>
        <v>248931.35050249533</v>
      </c>
      <c r="AY109" s="346">
        <f t="shared" si="276"/>
        <v>6</v>
      </c>
      <c r="AZ109" s="356">
        <f t="shared" si="277"/>
        <v>248931.35050249533</v>
      </c>
      <c r="BA109" s="249">
        <f t="shared" si="278"/>
        <v>6</v>
      </c>
      <c r="BB109" s="337">
        <f t="shared" si="260"/>
        <v>99.572540200998148</v>
      </c>
      <c r="BC109" s="329">
        <f t="shared" si="260"/>
        <v>99.572540200998148</v>
      </c>
      <c r="BD109" s="329">
        <f t="shared" si="260"/>
        <v>99.572540200998148</v>
      </c>
      <c r="BE109" s="329">
        <f t="shared" si="260"/>
        <v>99.572540200998148</v>
      </c>
      <c r="BF109" s="329">
        <f t="shared" si="260"/>
        <v>99.572540200998148</v>
      </c>
      <c r="BG109" s="329">
        <f t="shared" si="260"/>
        <v>99.572540200998148</v>
      </c>
      <c r="BH109" s="331">
        <f t="shared" si="185"/>
        <v>6</v>
      </c>
      <c r="BI109" s="356">
        <f t="shared" si="279"/>
        <v>99.572540200998148</v>
      </c>
      <c r="BJ109" s="249">
        <f t="shared" si="259"/>
        <v>6</v>
      </c>
    </row>
    <row r="110" spans="1:62" ht="14.55" customHeight="1">
      <c r="A110" s="197" t="s">
        <v>183</v>
      </c>
      <c r="B110" s="216" t="s">
        <v>137</v>
      </c>
      <c r="C110" s="198" t="s">
        <v>217</v>
      </c>
      <c r="D110" s="198" t="s">
        <v>224</v>
      </c>
      <c r="E110" s="198" t="s">
        <v>185</v>
      </c>
      <c r="F110" s="198" t="s">
        <v>186</v>
      </c>
      <c r="G110" s="198" t="s">
        <v>4509</v>
      </c>
      <c r="H110" s="197" t="s">
        <v>188</v>
      </c>
      <c r="I110" s="198" t="s">
        <v>189</v>
      </c>
      <c r="J110" s="199" t="s">
        <v>209</v>
      </c>
      <c r="K110" s="199" t="s">
        <v>191</v>
      </c>
      <c r="L110" s="199" t="s">
        <v>192</v>
      </c>
      <c r="M110" s="200" t="s">
        <v>193</v>
      </c>
      <c r="N110" s="200" t="s">
        <v>135</v>
      </c>
      <c r="O110" s="200" t="s">
        <v>202</v>
      </c>
      <c r="P110" s="201" t="s">
        <v>195</v>
      </c>
      <c r="Q110" s="200" t="s">
        <v>4525</v>
      </c>
      <c r="R110" s="202">
        <f t="shared" si="261"/>
        <v>298717.6206029944</v>
      </c>
      <c r="S110" s="203">
        <v>1E-3</v>
      </c>
      <c r="T110" s="204">
        <f t="shared" si="262"/>
        <v>298.71762060299443</v>
      </c>
      <c r="U110" s="205">
        <v>0.75</v>
      </c>
      <c r="V110" s="204">
        <f t="shared" si="263"/>
        <v>224038.21545224579</v>
      </c>
      <c r="W110" s="265">
        <v>0.4</v>
      </c>
      <c r="X110" s="202">
        <f t="shared" si="264"/>
        <v>119.48704824119778</v>
      </c>
      <c r="Y110" s="266">
        <v>5.0000000000000001E-4</v>
      </c>
      <c r="Z110" s="202">
        <f t="shared" si="265"/>
        <v>0.14935881030149722</v>
      </c>
      <c r="AA110" s="267">
        <f t="shared" si="266"/>
        <v>230.00000000000003</v>
      </c>
      <c r="AB110" s="267">
        <f t="shared" si="267"/>
        <v>229.99999999999997</v>
      </c>
      <c r="AC110" s="206">
        <f t="shared" si="268"/>
        <v>0.3066666666666667</v>
      </c>
      <c r="AD110" s="267">
        <f t="shared" si="269"/>
        <v>459999.99999999994</v>
      </c>
      <c r="AE110" s="268">
        <v>230</v>
      </c>
      <c r="AF110" s="207">
        <f>IF(OR(P110="CPM",P110="CPM (RnF)",P110="CPM (Reservation)"),R110*AE110/1000,IF(OR(P110="CPC",P110="CPE"),AE110*T110,IF(OR(P110="CPV",P110="CPCV"),AE110*V110,IF(OR(P110="Fixed",P110="CPD"),AE110,IF(P110="CPL",AE110*Z110,"Error")))))</f>
        <v>68705.052738688712</v>
      </c>
      <c r="AG110" s="205">
        <f>AF110/SUM($AF$16:$AF$25)</f>
        <v>7.7788665146223956E-3</v>
      </c>
      <c r="AH110" s="205">
        <v>1</v>
      </c>
      <c r="AI110" s="204">
        <f t="shared" si="270"/>
        <v>74679.4051507486</v>
      </c>
      <c r="AJ110" s="204">
        <f t="shared" si="271"/>
        <v>0</v>
      </c>
      <c r="AK110" s="204">
        <f>'YT Size'!C12</f>
        <v>93349.256438435754</v>
      </c>
      <c r="AL110" s="204">
        <f t="shared" si="272"/>
        <v>0</v>
      </c>
      <c r="AM110" s="205">
        <v>0.8</v>
      </c>
      <c r="AN110" s="208">
        <v>4</v>
      </c>
      <c r="AO110" s="270">
        <v>45474</v>
      </c>
      <c r="AP110" s="270">
        <v>45515</v>
      </c>
      <c r="AQ110" s="209">
        <f t="shared" si="273"/>
        <v>42</v>
      </c>
      <c r="AR110" s="344">
        <f t="shared" si="274"/>
        <v>224038.21545224579</v>
      </c>
      <c r="AS110" s="337">
        <f t="shared" si="275"/>
        <v>49786.270100499067</v>
      </c>
      <c r="AT110" s="329">
        <f t="shared" si="275"/>
        <v>49786.270100499067</v>
      </c>
      <c r="AU110" s="329">
        <f t="shared" si="275"/>
        <v>49786.270100499067</v>
      </c>
      <c r="AV110" s="329">
        <f t="shared" si="275"/>
        <v>49786.270100499067</v>
      </c>
      <c r="AW110" s="329">
        <f t="shared" si="275"/>
        <v>49786.270100499067</v>
      </c>
      <c r="AX110" s="329">
        <f t="shared" si="275"/>
        <v>49786.270100499067</v>
      </c>
      <c r="AY110" s="346">
        <f t="shared" si="276"/>
        <v>6</v>
      </c>
      <c r="AZ110" s="356">
        <f t="shared" si="277"/>
        <v>49786.270100499067</v>
      </c>
      <c r="BA110" s="250">
        <f t="shared" si="278"/>
        <v>6</v>
      </c>
      <c r="BB110" s="337">
        <f t="shared" si="260"/>
        <v>19.914508040199632</v>
      </c>
      <c r="BC110" s="329">
        <f t="shared" si="260"/>
        <v>19.914508040199632</v>
      </c>
      <c r="BD110" s="329">
        <f t="shared" si="260"/>
        <v>19.914508040199632</v>
      </c>
      <c r="BE110" s="329">
        <f t="shared" si="260"/>
        <v>19.914508040199632</v>
      </c>
      <c r="BF110" s="329">
        <f t="shared" si="260"/>
        <v>19.914508040199632</v>
      </c>
      <c r="BG110" s="329">
        <f t="shared" si="260"/>
        <v>19.914508040199632</v>
      </c>
      <c r="BH110" s="331">
        <f t="shared" si="185"/>
        <v>6</v>
      </c>
      <c r="BI110" s="356">
        <f t="shared" si="279"/>
        <v>19.914508040199632</v>
      </c>
      <c r="BJ110" s="250">
        <f t="shared" si="259"/>
        <v>6</v>
      </c>
    </row>
    <row r="111" spans="1:62" ht="14.55" customHeight="1">
      <c r="A111" s="197" t="s">
        <v>183</v>
      </c>
      <c r="B111" s="216" t="s">
        <v>137</v>
      </c>
      <c r="C111" s="198" t="s">
        <v>217</v>
      </c>
      <c r="D111" s="198" t="s">
        <v>224</v>
      </c>
      <c r="E111" s="198" t="s">
        <v>185</v>
      </c>
      <c r="F111" s="198" t="s">
        <v>186</v>
      </c>
      <c r="G111" s="198" t="s">
        <v>187</v>
      </c>
      <c r="H111" s="197" t="s">
        <v>188</v>
      </c>
      <c r="I111" s="198" t="s">
        <v>189</v>
      </c>
      <c r="J111" s="199" t="s">
        <v>190</v>
      </c>
      <c r="K111" s="199" t="s">
        <v>191</v>
      </c>
      <c r="L111" s="199" t="s">
        <v>192</v>
      </c>
      <c r="M111" s="200" t="s">
        <v>193</v>
      </c>
      <c r="N111" s="200" t="s">
        <v>135</v>
      </c>
      <c r="O111" s="200" t="s">
        <v>202</v>
      </c>
      <c r="P111" s="201" t="s">
        <v>195</v>
      </c>
      <c r="Q111" s="200" t="s">
        <v>196</v>
      </c>
      <c r="R111" s="202">
        <f t="shared" si="261"/>
        <v>226533.73333723182</v>
      </c>
      <c r="S111" s="203">
        <v>2E-3</v>
      </c>
      <c r="T111" s="204">
        <f t="shared" si="262"/>
        <v>453.06746667446367</v>
      </c>
      <c r="U111" s="205">
        <v>0.75</v>
      </c>
      <c r="V111" s="204">
        <f t="shared" si="263"/>
        <v>169900.30000292388</v>
      </c>
      <c r="W111" s="265">
        <v>0.4</v>
      </c>
      <c r="X111" s="202">
        <f t="shared" si="264"/>
        <v>181.22698666978548</v>
      </c>
      <c r="Y111" s="266">
        <v>5.0000000000000001E-4</v>
      </c>
      <c r="Z111" s="202">
        <f t="shared" si="265"/>
        <v>0.22653373333723184</v>
      </c>
      <c r="AA111" s="267">
        <f t="shared" si="266"/>
        <v>140</v>
      </c>
      <c r="AB111" s="267">
        <f t="shared" si="267"/>
        <v>70</v>
      </c>
      <c r="AC111" s="206">
        <f t="shared" si="268"/>
        <v>0.18666666666666668</v>
      </c>
      <c r="AD111" s="267">
        <f t="shared" si="269"/>
        <v>140000</v>
      </c>
      <c r="AE111" s="268">
        <v>140</v>
      </c>
      <c r="AF111" s="207">
        <f>IF(OR(P111="CPM",P111="CPM (RnF)",P111="CPM (Reservation)"),R111*AE111/1000,IF(OR(P111="CPC",P111="CPE"),AE111*T111,IF(OR(P111="CPV",P111="CPCV"),AE111*V111,IF(OR(P111="Fixed",P111="CPD"),AE111,IF(P111="CPL",AE111*Z111,"Error")))))</f>
        <v>31714.722667212456</v>
      </c>
      <c r="AG111" s="205">
        <f>AF111/SUM($AF$106:$AF$115)</f>
        <v>2.9850419011118321E-2</v>
      </c>
      <c r="AH111" s="205">
        <v>1</v>
      </c>
      <c r="AI111" s="204">
        <f t="shared" si="270"/>
        <v>37755.622222871971</v>
      </c>
      <c r="AJ111" s="204">
        <f t="shared" si="271"/>
        <v>0</v>
      </c>
      <c r="AK111" s="204" cm="1">
        <f t="array" ref="AK111">SUM('YT Size'!R20:R21+'YT Size'!R23:R24)</f>
        <v>47194.52777858996</v>
      </c>
      <c r="AL111" s="204">
        <f t="shared" si="272"/>
        <v>0</v>
      </c>
      <c r="AM111" s="269">
        <v>0.8</v>
      </c>
      <c r="AN111" s="208">
        <v>6</v>
      </c>
      <c r="AO111" s="270">
        <v>45474</v>
      </c>
      <c r="AP111" s="270">
        <v>45515</v>
      </c>
      <c r="AQ111" s="209">
        <f t="shared" si="273"/>
        <v>42</v>
      </c>
      <c r="AR111" s="344">
        <f t="shared" si="274"/>
        <v>169900.30000292388</v>
      </c>
      <c r="AS111" s="337">
        <f t="shared" si="275"/>
        <v>37755.622222871971</v>
      </c>
      <c r="AT111" s="329">
        <f t="shared" si="275"/>
        <v>37755.622222871971</v>
      </c>
      <c r="AU111" s="329">
        <f t="shared" si="275"/>
        <v>37755.622222871971</v>
      </c>
      <c r="AV111" s="329">
        <f t="shared" si="275"/>
        <v>37755.622222871971</v>
      </c>
      <c r="AW111" s="329">
        <f t="shared" si="275"/>
        <v>37755.622222871971</v>
      </c>
      <c r="AX111" s="329">
        <f t="shared" si="275"/>
        <v>37755.622222871971</v>
      </c>
      <c r="AY111" s="346">
        <f t="shared" si="276"/>
        <v>6</v>
      </c>
      <c r="AZ111" s="356">
        <f t="shared" si="277"/>
        <v>37755.622222871971</v>
      </c>
      <c r="BA111" s="25">
        <f t="shared" si="278"/>
        <v>6</v>
      </c>
      <c r="BB111" s="337">
        <f t="shared" si="260"/>
        <v>30.204497778297579</v>
      </c>
      <c r="BC111" s="329">
        <f t="shared" si="260"/>
        <v>30.204497778297579</v>
      </c>
      <c r="BD111" s="329">
        <f t="shared" si="260"/>
        <v>30.204497778297579</v>
      </c>
      <c r="BE111" s="329">
        <f t="shared" si="260"/>
        <v>30.204497778297579</v>
      </c>
      <c r="BF111" s="329">
        <f t="shared" si="260"/>
        <v>30.204497778297579</v>
      </c>
      <c r="BG111" s="329">
        <f t="shared" si="260"/>
        <v>30.204497778297579</v>
      </c>
      <c r="BH111" s="331">
        <f t="shared" si="185"/>
        <v>6</v>
      </c>
      <c r="BI111" s="356">
        <f t="shared" si="279"/>
        <v>30.204497778297579</v>
      </c>
      <c r="BJ111" s="25">
        <f t="shared" si="259"/>
        <v>6</v>
      </c>
    </row>
    <row r="112" spans="1:62" ht="14.55" customHeight="1">
      <c r="A112" s="197" t="s">
        <v>183</v>
      </c>
      <c r="B112" s="216" t="s">
        <v>137</v>
      </c>
      <c r="C112" s="198" t="s">
        <v>217</v>
      </c>
      <c r="D112" s="198" t="s">
        <v>224</v>
      </c>
      <c r="E112" s="198" t="s">
        <v>185</v>
      </c>
      <c r="F112" s="198" t="s">
        <v>186</v>
      </c>
      <c r="G112" s="198" t="s">
        <v>197</v>
      </c>
      <c r="H112" s="197" t="s">
        <v>188</v>
      </c>
      <c r="I112" s="198" t="s">
        <v>189</v>
      </c>
      <c r="J112" s="199" t="s">
        <v>210</v>
      </c>
      <c r="K112" s="199" t="s">
        <v>191</v>
      </c>
      <c r="L112" s="199" t="s">
        <v>192</v>
      </c>
      <c r="M112" s="200" t="s">
        <v>193</v>
      </c>
      <c r="N112" s="200" t="s">
        <v>135</v>
      </c>
      <c r="O112" s="200" t="s">
        <v>202</v>
      </c>
      <c r="P112" s="201" t="s">
        <v>195</v>
      </c>
      <c r="Q112" s="200" t="s">
        <v>4548</v>
      </c>
      <c r="R112" s="202">
        <f t="shared" si="261"/>
        <v>514849.39394825418</v>
      </c>
      <c r="S112" s="203">
        <v>0</v>
      </c>
      <c r="T112" s="204">
        <f t="shared" si="262"/>
        <v>0</v>
      </c>
      <c r="U112" s="205">
        <v>0.8</v>
      </c>
      <c r="V112" s="204">
        <f t="shared" si="263"/>
        <v>411879.51515860338</v>
      </c>
      <c r="W112" s="265">
        <v>0</v>
      </c>
      <c r="X112" s="202">
        <f t="shared" si="264"/>
        <v>0</v>
      </c>
      <c r="Y112" s="265">
        <v>0</v>
      </c>
      <c r="Z112" s="202">
        <f t="shared" si="265"/>
        <v>0</v>
      </c>
      <c r="AA112" s="267">
        <f t="shared" si="266"/>
        <v>160</v>
      </c>
      <c r="AB112" s="267">
        <f t="shared" ref="AB112:AB114" si="280">IFERROR(AF112/T112,0)</f>
        <v>0</v>
      </c>
      <c r="AC112" s="206">
        <f t="shared" si="268"/>
        <v>0.19999999999999998</v>
      </c>
      <c r="AD112" s="374" t="s">
        <v>228</v>
      </c>
      <c r="AE112" s="268">
        <v>160</v>
      </c>
      <c r="AF112" s="207">
        <f t="shared" ref="AF112:AF114" si="281">IF(OR(P112="CPM",P112="CPM (RnF)",P112="CPM (Reservation)"),R112*AE112/1000,IF(OR(P112="CPC",P112="CPE"),AE112*T112,IF(OR(P112="CPV",P112="CPCV"),AE112*V112,IF(OR(P112="Fixed",P112="CPD"),AE112,IF(P112="CPL",AE112*Z112,"Error")))))</f>
        <v>82375.903031720663</v>
      </c>
      <c r="AG112" s="205">
        <f>AF112/SUM($AF$106:$AF$115)</f>
        <v>7.7533555873034593E-2</v>
      </c>
      <c r="AH112" s="205">
        <v>1</v>
      </c>
      <c r="AI112" s="204">
        <f t="shared" si="270"/>
        <v>85808.232324709024</v>
      </c>
      <c r="AJ112" s="204">
        <f t="shared" si="271"/>
        <v>0</v>
      </c>
      <c r="AK112" s="204">
        <f>SUM('YT Size'!S20:S21)+SUM('YT Size'!S23:S24)</f>
        <v>107260.29040588628</v>
      </c>
      <c r="AL112" s="204">
        <f t="shared" si="272"/>
        <v>0</v>
      </c>
      <c r="AM112" s="269">
        <v>0.8</v>
      </c>
      <c r="AN112" s="208">
        <v>6</v>
      </c>
      <c r="AO112" s="270">
        <v>45474</v>
      </c>
      <c r="AP112" s="270">
        <f t="shared" ref="AP112:AP114" si="282">AO112+41</f>
        <v>45515</v>
      </c>
      <c r="AQ112" s="209">
        <f t="shared" si="273"/>
        <v>42</v>
      </c>
      <c r="AR112" s="344">
        <f t="shared" si="274"/>
        <v>411879.51515860338</v>
      </c>
      <c r="AS112" s="337">
        <f t="shared" si="275"/>
        <v>85808.232324709024</v>
      </c>
      <c r="AT112" s="329">
        <f t="shared" si="275"/>
        <v>85808.232324709024</v>
      </c>
      <c r="AU112" s="329">
        <f t="shared" si="275"/>
        <v>85808.232324709024</v>
      </c>
      <c r="AV112" s="329">
        <f t="shared" si="275"/>
        <v>85808.232324709024</v>
      </c>
      <c r="AW112" s="329">
        <f t="shared" si="275"/>
        <v>85808.232324709024</v>
      </c>
      <c r="AX112" s="329">
        <f t="shared" si="275"/>
        <v>85808.232324709024</v>
      </c>
      <c r="AY112" s="346">
        <f t="shared" si="276"/>
        <v>6</v>
      </c>
      <c r="AZ112" s="356">
        <f t="shared" si="277"/>
        <v>85808.232324709024</v>
      </c>
      <c r="BA112" s="25">
        <f t="shared" si="278"/>
        <v>6</v>
      </c>
      <c r="BB112" s="337">
        <f t="shared" si="260"/>
        <v>0</v>
      </c>
      <c r="BC112" s="329">
        <f t="shared" si="260"/>
        <v>0</v>
      </c>
      <c r="BD112" s="329">
        <f t="shared" si="260"/>
        <v>0</v>
      </c>
      <c r="BE112" s="329">
        <f t="shared" si="260"/>
        <v>0</v>
      </c>
      <c r="BF112" s="329">
        <f t="shared" si="260"/>
        <v>0</v>
      </c>
      <c r="BG112" s="329">
        <f t="shared" si="260"/>
        <v>0</v>
      </c>
      <c r="BH112" s="331">
        <f t="shared" si="185"/>
        <v>6</v>
      </c>
      <c r="BI112" s="356">
        <f t="shared" si="279"/>
        <v>0</v>
      </c>
      <c r="BJ112" s="25">
        <f t="shared" si="259"/>
        <v>6</v>
      </c>
    </row>
    <row r="113" spans="1:62" ht="14.55" customHeight="1">
      <c r="A113" s="197" t="s">
        <v>183</v>
      </c>
      <c r="B113" s="216" t="s">
        <v>137</v>
      </c>
      <c r="C113" s="198" t="s">
        <v>217</v>
      </c>
      <c r="D113" s="198" t="s">
        <v>224</v>
      </c>
      <c r="E113" s="198" t="s">
        <v>185</v>
      </c>
      <c r="F113" s="198" t="s">
        <v>186</v>
      </c>
      <c r="G113" s="198" t="s">
        <v>4512</v>
      </c>
      <c r="H113" s="197" t="s">
        <v>188</v>
      </c>
      <c r="I113" s="198" t="s">
        <v>361</v>
      </c>
      <c r="J113" s="199" t="s">
        <v>210</v>
      </c>
      <c r="K113" s="199" t="s">
        <v>4513</v>
      </c>
      <c r="L113" s="199" t="s">
        <v>192</v>
      </c>
      <c r="M113" s="200" t="s">
        <v>193</v>
      </c>
      <c r="N113" s="200" t="s">
        <v>135</v>
      </c>
      <c r="O113" s="200" t="s">
        <v>202</v>
      </c>
      <c r="P113" s="201" t="s">
        <v>195</v>
      </c>
      <c r="Q113" s="200" t="s">
        <v>4512</v>
      </c>
      <c r="R113" s="202">
        <f t="shared" si="261"/>
        <v>470400</v>
      </c>
      <c r="S113" s="203">
        <v>0</v>
      </c>
      <c r="T113" s="204">
        <v>0</v>
      </c>
      <c r="U113" s="205">
        <v>0.8</v>
      </c>
      <c r="V113" s="204">
        <f t="shared" si="263"/>
        <v>376320</v>
      </c>
      <c r="W113" s="265">
        <v>0</v>
      </c>
      <c r="X113" s="202">
        <f t="shared" si="264"/>
        <v>0</v>
      </c>
      <c r="Y113" s="265">
        <v>0</v>
      </c>
      <c r="Z113" s="202">
        <f t="shared" si="265"/>
        <v>0</v>
      </c>
      <c r="AA113" s="267">
        <f t="shared" si="266"/>
        <v>319</v>
      </c>
      <c r="AB113" s="267">
        <f t="shared" si="280"/>
        <v>0</v>
      </c>
      <c r="AC113" s="206">
        <f t="shared" si="268"/>
        <v>0.39874999999999999</v>
      </c>
      <c r="AD113" s="374" t="s">
        <v>228</v>
      </c>
      <c r="AE113" s="268">
        <v>319</v>
      </c>
      <c r="AF113" s="207">
        <f t="shared" si="281"/>
        <v>150057.60000000001</v>
      </c>
      <c r="AG113" s="205">
        <v>0.18002384852790074</v>
      </c>
      <c r="AH113" s="205">
        <v>0.98199999999999998</v>
      </c>
      <c r="AI113" s="204">
        <v>156800</v>
      </c>
      <c r="AJ113" s="204">
        <v>2822.4000000000024</v>
      </c>
      <c r="AK113" s="204">
        <f>AK112*70%</f>
        <v>75082.203284120391</v>
      </c>
      <c r="AL113" s="204">
        <v>4032.0000000000036</v>
      </c>
      <c r="AM113" s="205">
        <v>0.7</v>
      </c>
      <c r="AN113" s="208">
        <v>3</v>
      </c>
      <c r="AO113" s="270">
        <v>45474</v>
      </c>
      <c r="AP113" s="270">
        <f t="shared" si="282"/>
        <v>45515</v>
      </c>
      <c r="AQ113" s="209">
        <f t="shared" si="273"/>
        <v>42</v>
      </c>
      <c r="AR113" s="344">
        <f t="shared" si="274"/>
        <v>376320</v>
      </c>
      <c r="AS113" s="337">
        <f t="shared" si="275"/>
        <v>156800</v>
      </c>
      <c r="AT113" s="329">
        <f t="shared" si="275"/>
        <v>156800</v>
      </c>
      <c r="AU113" s="329">
        <f t="shared" si="275"/>
        <v>156800</v>
      </c>
      <c r="AV113" s="329"/>
      <c r="AW113" s="329"/>
      <c r="AX113" s="329"/>
      <c r="AY113" s="346">
        <v>3</v>
      </c>
      <c r="AZ113" s="356">
        <f>R113/AY113</f>
        <v>156800</v>
      </c>
      <c r="BA113" s="250"/>
      <c r="BB113" s="337">
        <f t="shared" si="260"/>
        <v>0</v>
      </c>
      <c r="BC113" s="329">
        <f t="shared" si="260"/>
        <v>0</v>
      </c>
      <c r="BD113" s="329">
        <f t="shared" si="260"/>
        <v>0</v>
      </c>
      <c r="BE113" s="329">
        <f t="shared" si="260"/>
        <v>0</v>
      </c>
      <c r="BF113" s="329">
        <f t="shared" si="260"/>
        <v>0</v>
      </c>
      <c r="BG113" s="329">
        <f t="shared" si="260"/>
        <v>0</v>
      </c>
      <c r="BH113" s="331">
        <f t="shared" si="185"/>
        <v>6</v>
      </c>
      <c r="BI113" s="356">
        <f t="shared" si="279"/>
        <v>0</v>
      </c>
      <c r="BJ113" s="250"/>
    </row>
    <row r="114" spans="1:62" ht="14.55" customHeight="1">
      <c r="A114" s="197" t="s">
        <v>183</v>
      </c>
      <c r="B114" s="216" t="s">
        <v>137</v>
      </c>
      <c r="C114" s="198" t="s">
        <v>217</v>
      </c>
      <c r="D114" s="198" t="s">
        <v>224</v>
      </c>
      <c r="E114" s="198" t="s">
        <v>185</v>
      </c>
      <c r="F114" s="198" t="s">
        <v>186</v>
      </c>
      <c r="G114" s="200" t="s">
        <v>4512</v>
      </c>
      <c r="H114" s="197" t="s">
        <v>188</v>
      </c>
      <c r="I114" s="198" t="s">
        <v>4514</v>
      </c>
      <c r="J114" s="199" t="s">
        <v>210</v>
      </c>
      <c r="K114" s="199" t="s">
        <v>4513</v>
      </c>
      <c r="L114" s="199" t="s">
        <v>192</v>
      </c>
      <c r="M114" s="200" t="s">
        <v>193</v>
      </c>
      <c r="N114" s="200" t="s">
        <v>135</v>
      </c>
      <c r="O114" s="200" t="s">
        <v>202</v>
      </c>
      <c r="P114" s="201" t="s">
        <v>195</v>
      </c>
      <c r="Q114" s="200" t="s">
        <v>4512</v>
      </c>
      <c r="R114" s="202">
        <f t="shared" si="261"/>
        <v>343140</v>
      </c>
      <c r="S114" s="203">
        <v>0</v>
      </c>
      <c r="T114" s="204">
        <v>0</v>
      </c>
      <c r="U114" s="205">
        <v>0.8</v>
      </c>
      <c r="V114" s="204">
        <f t="shared" si="263"/>
        <v>274512</v>
      </c>
      <c r="W114" s="265">
        <v>0</v>
      </c>
      <c r="X114" s="202">
        <f t="shared" si="264"/>
        <v>0</v>
      </c>
      <c r="Y114" s="265">
        <v>0</v>
      </c>
      <c r="Z114" s="202">
        <f t="shared" si="265"/>
        <v>0</v>
      </c>
      <c r="AA114" s="267">
        <f t="shared" si="266"/>
        <v>405.00000000000006</v>
      </c>
      <c r="AB114" s="267">
        <f t="shared" si="280"/>
        <v>0</v>
      </c>
      <c r="AC114" s="206">
        <f t="shared" si="268"/>
        <v>0.50625000000000009</v>
      </c>
      <c r="AD114" s="374" t="s">
        <v>228</v>
      </c>
      <c r="AE114" s="268">
        <v>405</v>
      </c>
      <c r="AF114" s="207">
        <f t="shared" si="281"/>
        <v>138971.70000000001</v>
      </c>
      <c r="AG114" s="205">
        <v>0.16670941077427037</v>
      </c>
      <c r="AH114" s="205">
        <v>0.95199999999999996</v>
      </c>
      <c r="AI114" s="204">
        <v>114380</v>
      </c>
      <c r="AJ114" s="204">
        <v>5490.2400000000052</v>
      </c>
      <c r="AK114" s="204">
        <f>AK113*70%</f>
        <v>52557.542298884269</v>
      </c>
      <c r="AL114" s="204">
        <v>7843.2000000000071</v>
      </c>
      <c r="AM114" s="205">
        <v>0.7</v>
      </c>
      <c r="AN114" s="208">
        <v>3</v>
      </c>
      <c r="AO114" s="270">
        <v>45474</v>
      </c>
      <c r="AP114" s="270">
        <f t="shared" si="282"/>
        <v>45515</v>
      </c>
      <c r="AQ114" s="209">
        <f t="shared" si="273"/>
        <v>42</v>
      </c>
      <c r="AR114" s="344">
        <f t="shared" si="274"/>
        <v>274512</v>
      </c>
      <c r="AS114" s="337">
        <f t="shared" si="275"/>
        <v>114380</v>
      </c>
      <c r="AT114" s="329">
        <f t="shared" si="275"/>
        <v>114380</v>
      </c>
      <c r="AU114" s="329">
        <f t="shared" si="275"/>
        <v>114380</v>
      </c>
      <c r="AV114" s="329"/>
      <c r="AW114" s="329"/>
      <c r="AX114" s="329"/>
      <c r="AY114" s="346">
        <v>3</v>
      </c>
      <c r="AZ114" s="356">
        <f>R114/AY114</f>
        <v>114380</v>
      </c>
      <c r="BA114" s="250"/>
      <c r="BB114" s="337">
        <f t="shared" si="260"/>
        <v>0</v>
      </c>
      <c r="BC114" s="329">
        <f t="shared" si="260"/>
        <v>0</v>
      </c>
      <c r="BD114" s="329">
        <f t="shared" si="260"/>
        <v>0</v>
      </c>
      <c r="BE114" s="329">
        <f t="shared" si="260"/>
        <v>0</v>
      </c>
      <c r="BF114" s="329">
        <f t="shared" si="260"/>
        <v>0</v>
      </c>
      <c r="BG114" s="329">
        <f t="shared" si="260"/>
        <v>0</v>
      </c>
      <c r="BH114" s="331">
        <f t="shared" si="185"/>
        <v>6</v>
      </c>
      <c r="BI114" s="356">
        <f t="shared" si="279"/>
        <v>0</v>
      </c>
      <c r="BJ114" s="250"/>
    </row>
    <row r="115" spans="1:62" ht="14.55" customHeight="1">
      <c r="A115" s="197" t="s">
        <v>183</v>
      </c>
      <c r="B115" s="216" t="s">
        <v>137</v>
      </c>
      <c r="C115" s="198" t="s">
        <v>217</v>
      </c>
      <c r="D115" s="198" t="s">
        <v>224</v>
      </c>
      <c r="E115" s="198" t="s">
        <v>185</v>
      </c>
      <c r="F115" s="198" t="s">
        <v>211</v>
      </c>
      <c r="G115" s="198" t="s">
        <v>212</v>
      </c>
      <c r="H115" s="197" t="s">
        <v>188</v>
      </c>
      <c r="I115" s="198" t="s">
        <v>189</v>
      </c>
      <c r="J115" s="199" t="s">
        <v>190</v>
      </c>
      <c r="K115" s="199" t="s">
        <v>191</v>
      </c>
      <c r="L115" s="199" t="s">
        <v>213</v>
      </c>
      <c r="M115" s="200" t="s">
        <v>193</v>
      </c>
      <c r="N115" s="200" t="s">
        <v>135</v>
      </c>
      <c r="O115" s="200" t="s">
        <v>202</v>
      </c>
      <c r="P115" s="201" t="s">
        <v>195</v>
      </c>
      <c r="Q115" s="200" t="s">
        <v>214</v>
      </c>
      <c r="R115" s="202">
        <f t="shared" si="261"/>
        <v>1139670.1440000001</v>
      </c>
      <c r="S115" s="203">
        <v>1E-3</v>
      </c>
      <c r="T115" s="204">
        <f t="shared" si="262"/>
        <v>1139.6701440000002</v>
      </c>
      <c r="U115" s="205">
        <v>0.75</v>
      </c>
      <c r="V115" s="204">
        <f t="shared" si="263"/>
        <v>854752.60800000001</v>
      </c>
      <c r="W115" s="265">
        <v>0.4</v>
      </c>
      <c r="X115" s="202">
        <f t="shared" si="264"/>
        <v>455.8680576000001</v>
      </c>
      <c r="Y115" s="266">
        <v>5.0000000000000001E-4</v>
      </c>
      <c r="Z115" s="202">
        <f t="shared" si="265"/>
        <v>0.56983507200000005</v>
      </c>
      <c r="AA115" s="267">
        <f t="shared" si="266"/>
        <v>155</v>
      </c>
      <c r="AB115" s="267">
        <f>AF115/T115</f>
        <v>155</v>
      </c>
      <c r="AC115" s="206">
        <f t="shared" si="268"/>
        <v>0.20666666666666669</v>
      </c>
      <c r="AD115" s="267">
        <f t="shared" si="269"/>
        <v>310000</v>
      </c>
      <c r="AE115" s="268">
        <v>155</v>
      </c>
      <c r="AF115" s="207">
        <f>IF(OR(P115="CPM",P115="CPM (RnF)",P115="CPM (Reservation)"),R115*AE115/1000,IF(OR(P115="CPC",P115="CPE"),AE115*T115,IF(OR(P115="CPV",P115="CPCV"),AE115*V115,IF(OR(P115="Fixed",P115="CPD"),AE115,IF(P115="CPL",AE115*Z115,"Error")))))</f>
        <v>176648.87232000002</v>
      </c>
      <c r="AG115" s="205">
        <f>AF115/SUM($AF$106:$AF$115)</f>
        <v>0.16626482633710546</v>
      </c>
      <c r="AH115" s="205">
        <v>1</v>
      </c>
      <c r="AI115" s="204">
        <f t="shared" si="270"/>
        <v>189945.024</v>
      </c>
      <c r="AJ115" s="204">
        <f t="shared" si="271"/>
        <v>0</v>
      </c>
      <c r="AK115" s="204">
        <v>237431.28</v>
      </c>
      <c r="AL115" s="204">
        <f t="shared" si="272"/>
        <v>0</v>
      </c>
      <c r="AM115" s="205">
        <v>0.8</v>
      </c>
      <c r="AN115" s="208">
        <v>6</v>
      </c>
      <c r="AO115" s="270">
        <v>45474</v>
      </c>
      <c r="AP115" s="270">
        <v>45494</v>
      </c>
      <c r="AQ115" s="209">
        <v>14</v>
      </c>
      <c r="AR115" s="344">
        <f t="shared" si="274"/>
        <v>854752.60800000001</v>
      </c>
      <c r="AS115" s="337">
        <f>$AZ115</f>
        <v>569835.07200000004</v>
      </c>
      <c r="AT115" s="329">
        <f>$AZ115</f>
        <v>569835.07200000004</v>
      </c>
      <c r="AU115" s="329"/>
      <c r="AV115" s="330"/>
      <c r="AW115" s="330"/>
      <c r="AX115" s="328"/>
      <c r="AY115" s="346">
        <f t="shared" si="276"/>
        <v>2</v>
      </c>
      <c r="AZ115" s="356">
        <f t="shared" si="277"/>
        <v>569835.07200000004</v>
      </c>
      <c r="BA115" s="25">
        <f t="shared" si="278"/>
        <v>2</v>
      </c>
      <c r="BB115" s="337">
        <f t="shared" si="260"/>
        <v>227.93402880000005</v>
      </c>
      <c r="BC115" s="329">
        <f t="shared" si="260"/>
        <v>227.93402880000005</v>
      </c>
      <c r="BD115" s="329">
        <f t="shared" si="260"/>
        <v>227.93402880000005</v>
      </c>
      <c r="BE115" s="329">
        <f t="shared" si="260"/>
        <v>227.93402880000005</v>
      </c>
      <c r="BF115" s="329">
        <f t="shared" si="260"/>
        <v>227.93402880000005</v>
      </c>
      <c r="BG115" s="329">
        <f t="shared" si="260"/>
        <v>227.93402880000005</v>
      </c>
      <c r="BH115" s="331">
        <f t="shared" si="185"/>
        <v>2</v>
      </c>
      <c r="BI115" s="356">
        <f t="shared" si="279"/>
        <v>227.93402880000005</v>
      </c>
      <c r="BJ115" s="25">
        <f t="shared" ref="BJ115" si="283">COUNTA(BB115:BG115)</f>
        <v>6</v>
      </c>
    </row>
    <row r="116" spans="1:62" ht="14.55" customHeight="1">
      <c r="A116" s="26" t="s">
        <v>225</v>
      </c>
      <c r="B116" s="26"/>
      <c r="C116" s="26"/>
      <c r="D116" s="26"/>
      <c r="E116" s="26"/>
      <c r="F116" s="26"/>
      <c r="G116" s="26"/>
      <c r="H116" s="26"/>
      <c r="I116" s="26"/>
      <c r="J116" s="26"/>
      <c r="K116" s="27"/>
      <c r="L116" s="27"/>
      <c r="M116" s="27"/>
      <c r="N116" s="27"/>
      <c r="O116" s="27"/>
      <c r="P116" s="27"/>
      <c r="Q116" s="28"/>
      <c r="R116" s="29"/>
      <c r="S116" s="30"/>
      <c r="T116" s="31"/>
      <c r="U116" s="31"/>
      <c r="V116" s="31"/>
      <c r="W116" s="32"/>
      <c r="X116" s="32"/>
      <c r="Y116" s="32"/>
      <c r="Z116" s="32"/>
      <c r="AA116" s="32"/>
      <c r="AB116" s="32"/>
      <c r="AC116" s="33"/>
      <c r="AD116" s="33"/>
      <c r="AE116" s="33"/>
      <c r="AF116" s="186"/>
      <c r="AG116" s="34"/>
      <c r="AH116" s="35"/>
      <c r="AI116" s="31"/>
      <c r="AJ116" s="31"/>
      <c r="AK116" s="31"/>
      <c r="AL116" s="31"/>
      <c r="AM116" s="192"/>
      <c r="AN116" s="36"/>
      <c r="AO116" s="36"/>
      <c r="AP116" s="36"/>
      <c r="AQ116" s="36"/>
      <c r="AR116" s="343"/>
      <c r="AS116" s="336"/>
      <c r="AT116" s="325"/>
      <c r="AU116" s="326"/>
      <c r="AV116" s="326"/>
      <c r="AW116" s="327"/>
      <c r="AX116" s="326"/>
      <c r="AY116" s="327"/>
      <c r="AZ116" s="357"/>
      <c r="BA116" s="25"/>
      <c r="BB116" s="336"/>
      <c r="BC116" s="325"/>
      <c r="BD116" s="326"/>
      <c r="BE116" s="326"/>
      <c r="BF116" s="327"/>
      <c r="BG116" s="326"/>
      <c r="BH116" s="327"/>
      <c r="BI116" s="357"/>
      <c r="BJ116" s="25"/>
    </row>
    <row r="117" spans="1:62" ht="14.55" customHeight="1">
      <c r="A117" s="200" t="s">
        <v>226</v>
      </c>
      <c r="B117" s="216" t="s">
        <v>227</v>
      </c>
      <c r="C117" s="198" t="s">
        <v>217</v>
      </c>
      <c r="D117" s="198" t="s">
        <v>228</v>
      </c>
      <c r="E117" s="200" t="s">
        <v>229</v>
      </c>
      <c r="F117" s="200" t="s">
        <v>230</v>
      </c>
      <c r="G117" s="200" t="s">
        <v>231</v>
      </c>
      <c r="H117" s="197" t="s">
        <v>129</v>
      </c>
      <c r="I117" s="200" t="s">
        <v>232</v>
      </c>
      <c r="J117" s="199" t="s">
        <v>209</v>
      </c>
      <c r="K117" s="199" t="s">
        <v>229</v>
      </c>
      <c r="L117" s="199" t="s">
        <v>228</v>
      </c>
      <c r="M117" s="200" t="s">
        <v>233</v>
      </c>
      <c r="N117" s="200" t="s">
        <v>233</v>
      </c>
      <c r="O117" s="200" t="s">
        <v>234</v>
      </c>
      <c r="P117" s="201" t="s">
        <v>235</v>
      </c>
      <c r="Q117" s="200" t="s">
        <v>236</v>
      </c>
      <c r="R117" s="202">
        <f>T117/S117</f>
        <v>227817.80800000002</v>
      </c>
      <c r="S117" s="203">
        <v>0.25</v>
      </c>
      <c r="T117" s="204">
        <f>AF117/AE117</f>
        <v>56954.452000000005</v>
      </c>
      <c r="U117" s="205">
        <v>0</v>
      </c>
      <c r="V117" s="204">
        <f t="shared" ref="V117:V119" si="284">R117*U117</f>
        <v>0</v>
      </c>
      <c r="W117" s="210">
        <v>0.4</v>
      </c>
      <c r="X117" s="202">
        <f t="shared" ref="X117:X119" si="285">T117*W117</f>
        <v>22781.780800000004</v>
      </c>
      <c r="Y117" s="211">
        <v>5.0000000000000001E-3</v>
      </c>
      <c r="Z117" s="212">
        <f t="shared" ref="Z117:Z119" si="286">T117*Y117</f>
        <v>284.77226000000002</v>
      </c>
      <c r="AA117" s="213">
        <f t="shared" ref="AA117:AA119" si="287">AF117/(R117/1000)</f>
        <v>7500</v>
      </c>
      <c r="AB117" s="214">
        <f t="shared" ref="AB117:AB119" si="288">AF117/T117</f>
        <v>30</v>
      </c>
      <c r="AC117" s="206" t="str">
        <f t="shared" ref="AC117:AC119" si="289">IFERROR(AF117/V117,"-")</f>
        <v>-</v>
      </c>
      <c r="AD117" s="213">
        <f t="shared" ref="AD117:AD119" si="290">AF117/Z117</f>
        <v>6000</v>
      </c>
      <c r="AE117" s="215">
        <v>30</v>
      </c>
      <c r="AF117" s="207">
        <f>1200000+508633.56</f>
        <v>1708633.56</v>
      </c>
      <c r="AG117" s="205">
        <f>AF117/SUM($AF$117:$AF$119)</f>
        <v>0.50321341071857084</v>
      </c>
      <c r="AH117" s="205">
        <v>1</v>
      </c>
      <c r="AI117" s="204">
        <f t="shared" ref="AI117:AI119" si="291">AK117*AM117</f>
        <v>0</v>
      </c>
      <c r="AJ117" s="204">
        <f t="shared" ref="AJ117:AJ119" si="292">(1-AH117)*AI117</f>
        <v>0</v>
      </c>
      <c r="AK117" s="204"/>
      <c r="AL117" s="204">
        <f t="shared" ref="AL117:AL119" si="293">(1-AH117)*AK117</f>
        <v>0</v>
      </c>
      <c r="AM117" s="205"/>
      <c r="AN117" s="208"/>
      <c r="AO117" s="270">
        <v>45474</v>
      </c>
      <c r="AP117" s="270">
        <v>45515</v>
      </c>
      <c r="AQ117" s="209">
        <f t="shared" ref="AQ117:AQ119" si="294">AP117-AO117+1</f>
        <v>42</v>
      </c>
      <c r="AR117" s="344">
        <f t="shared" ref="AR117:AR119" si="295">IF(H117="Video Views",V117,IF(H117="Clicks",T117,IF(H117="Impression",R117,IF(H117="Leads",Z117,0))))</f>
        <v>56954.452000000005</v>
      </c>
      <c r="AS117" s="337">
        <f t="shared" ref="AS117:AX119" si="296">$AZ117</f>
        <v>37969.634666666672</v>
      </c>
      <c r="AT117" s="329">
        <f t="shared" si="296"/>
        <v>37969.634666666672</v>
      </c>
      <c r="AU117" s="329">
        <f t="shared" si="296"/>
        <v>37969.634666666672</v>
      </c>
      <c r="AV117" s="329">
        <f t="shared" si="296"/>
        <v>37969.634666666672</v>
      </c>
      <c r="AW117" s="329">
        <f t="shared" si="296"/>
        <v>37969.634666666672</v>
      </c>
      <c r="AX117" s="329">
        <f t="shared" si="296"/>
        <v>37969.634666666672</v>
      </c>
      <c r="AY117" s="346">
        <f t="shared" ref="AY117:AY119" si="297">AQ117/7</f>
        <v>6</v>
      </c>
      <c r="AZ117" s="356">
        <f t="shared" ref="AZ117:AZ119" si="298">R117/AY117</f>
        <v>37969.634666666672</v>
      </c>
      <c r="BA117" s="25">
        <f t="shared" ref="BA117:BA119" si="299">COUNTA(AS117:AX117)</f>
        <v>6</v>
      </c>
      <c r="BB117" s="337">
        <f t="shared" ref="BB117:BG117" si="300">$BI117</f>
        <v>3796.9634666666675</v>
      </c>
      <c r="BC117" s="329">
        <f t="shared" si="300"/>
        <v>3796.9634666666675</v>
      </c>
      <c r="BD117" s="329">
        <f t="shared" si="300"/>
        <v>3796.9634666666675</v>
      </c>
      <c r="BE117" s="329">
        <f t="shared" si="300"/>
        <v>3796.9634666666675</v>
      </c>
      <c r="BF117" s="329">
        <f t="shared" si="300"/>
        <v>3796.9634666666675</v>
      </c>
      <c r="BG117" s="329">
        <f t="shared" si="300"/>
        <v>3796.9634666666675</v>
      </c>
      <c r="BH117" s="331">
        <f t="shared" si="185"/>
        <v>6</v>
      </c>
      <c r="BI117" s="356">
        <f t="shared" ref="BI117:BI119" si="301">X117/BH117</f>
        <v>3796.9634666666675</v>
      </c>
      <c r="BJ117" s="25">
        <f t="shared" ref="BJ117:BJ119" si="302">COUNTA(BB117:BG117)</f>
        <v>6</v>
      </c>
    </row>
    <row r="118" spans="1:62" ht="14.55" customHeight="1">
      <c r="A118" s="200" t="s">
        <v>226</v>
      </c>
      <c r="B118" s="216" t="s">
        <v>227</v>
      </c>
      <c r="C118" s="198" t="s">
        <v>217</v>
      </c>
      <c r="D118" s="198" t="s">
        <v>228</v>
      </c>
      <c r="E118" s="200" t="s">
        <v>237</v>
      </c>
      <c r="F118" s="200" t="s">
        <v>230</v>
      </c>
      <c r="G118" s="200" t="s">
        <v>242</v>
      </c>
      <c r="H118" s="197" t="s">
        <v>225</v>
      </c>
      <c r="I118" s="200" t="s">
        <v>232</v>
      </c>
      <c r="J118" s="199" t="s">
        <v>209</v>
      </c>
      <c r="K118" s="199" t="s">
        <v>241</v>
      </c>
      <c r="L118" s="199" t="s">
        <v>192</v>
      </c>
      <c r="M118" s="200" t="s">
        <v>239</v>
      </c>
      <c r="N118" s="200" t="s">
        <v>136</v>
      </c>
      <c r="O118" s="200" t="s">
        <v>234</v>
      </c>
      <c r="P118" s="201" t="s">
        <v>240</v>
      </c>
      <c r="Q118" s="200" t="s">
        <v>243</v>
      </c>
      <c r="R118" s="202">
        <f>AN118*AI118</f>
        <v>7064355</v>
      </c>
      <c r="S118" s="203">
        <v>0.03</v>
      </c>
      <c r="T118" s="204">
        <f t="shared" ref="T118:T119" si="303">R118*S118</f>
        <v>211930.65</v>
      </c>
      <c r="U118" s="205">
        <v>0</v>
      </c>
      <c r="V118" s="204">
        <f t="shared" si="284"/>
        <v>0</v>
      </c>
      <c r="W118" s="210">
        <v>0.4</v>
      </c>
      <c r="X118" s="202">
        <f t="shared" si="285"/>
        <v>84772.260000000009</v>
      </c>
      <c r="Y118" s="211">
        <v>7.0000000000000001E-3</v>
      </c>
      <c r="Z118" s="212">
        <f t="shared" si="286"/>
        <v>1483.5145500000001</v>
      </c>
      <c r="AA118" s="213">
        <f t="shared" si="287"/>
        <v>168.00000000000003</v>
      </c>
      <c r="AB118" s="214">
        <f t="shared" si="288"/>
        <v>5.6000000000000005</v>
      </c>
      <c r="AC118" s="206" t="str">
        <f t="shared" si="289"/>
        <v>-</v>
      </c>
      <c r="AD118" s="213">
        <f t="shared" si="290"/>
        <v>800</v>
      </c>
      <c r="AE118" s="215">
        <v>800</v>
      </c>
      <c r="AF118" s="207">
        <f>AE118*Z118</f>
        <v>1186811.6400000001</v>
      </c>
      <c r="AG118" s="205">
        <f>AF118/SUM($AF$117:$AF$119)</f>
        <v>0.34953049455782709</v>
      </c>
      <c r="AH118" s="205">
        <v>1</v>
      </c>
      <c r="AI118" s="204">
        <f t="shared" si="291"/>
        <v>2354785</v>
      </c>
      <c r="AJ118" s="204">
        <f t="shared" si="292"/>
        <v>0</v>
      </c>
      <c r="AK118" s="204">
        <v>4709570</v>
      </c>
      <c r="AL118" s="204">
        <f t="shared" si="293"/>
        <v>0</v>
      </c>
      <c r="AM118" s="205">
        <v>0.5</v>
      </c>
      <c r="AN118" s="208">
        <v>3</v>
      </c>
      <c r="AO118" s="270">
        <v>45474</v>
      </c>
      <c r="AP118" s="270">
        <v>45515</v>
      </c>
      <c r="AQ118" s="209">
        <f t="shared" si="294"/>
        <v>42</v>
      </c>
      <c r="AR118" s="344">
        <f t="shared" si="295"/>
        <v>1483.5145500000001</v>
      </c>
      <c r="AS118" s="337">
        <f t="shared" si="296"/>
        <v>1177392.5</v>
      </c>
      <c r="AT118" s="329">
        <f t="shared" si="296"/>
        <v>1177392.5</v>
      </c>
      <c r="AU118" s="329">
        <f t="shared" si="296"/>
        <v>1177392.5</v>
      </c>
      <c r="AV118" s="329">
        <f t="shared" si="296"/>
        <v>1177392.5</v>
      </c>
      <c r="AW118" s="329">
        <f t="shared" si="296"/>
        <v>1177392.5</v>
      </c>
      <c r="AX118" s="329">
        <f t="shared" si="296"/>
        <v>1177392.5</v>
      </c>
      <c r="AY118" s="346">
        <f t="shared" si="297"/>
        <v>6</v>
      </c>
      <c r="AZ118" s="356">
        <f t="shared" si="298"/>
        <v>1177392.5</v>
      </c>
      <c r="BA118" s="25">
        <f t="shared" si="299"/>
        <v>6</v>
      </c>
      <c r="BB118" s="337">
        <f t="shared" ref="BB118:BG119" si="304">$BI118</f>
        <v>14128.710000000001</v>
      </c>
      <c r="BC118" s="329">
        <f t="shared" si="304"/>
        <v>14128.710000000001</v>
      </c>
      <c r="BD118" s="329">
        <f t="shared" si="304"/>
        <v>14128.710000000001</v>
      </c>
      <c r="BE118" s="329">
        <f t="shared" si="304"/>
        <v>14128.710000000001</v>
      </c>
      <c r="BF118" s="329">
        <f t="shared" si="304"/>
        <v>14128.710000000001</v>
      </c>
      <c r="BG118" s="329">
        <f t="shared" si="304"/>
        <v>14128.710000000001</v>
      </c>
      <c r="BH118" s="331">
        <f t="shared" si="185"/>
        <v>6</v>
      </c>
      <c r="BI118" s="356">
        <f t="shared" si="301"/>
        <v>14128.710000000001</v>
      </c>
      <c r="BJ118" s="25">
        <f t="shared" si="302"/>
        <v>6</v>
      </c>
    </row>
    <row r="119" spans="1:62" ht="14.55" customHeight="1">
      <c r="A119" s="200" t="s">
        <v>226</v>
      </c>
      <c r="B119" s="216" t="s">
        <v>227</v>
      </c>
      <c r="C119" s="198" t="s">
        <v>217</v>
      </c>
      <c r="D119" s="198" t="s">
        <v>228</v>
      </c>
      <c r="E119" s="200" t="s">
        <v>244</v>
      </c>
      <c r="F119" s="200" t="s">
        <v>230</v>
      </c>
      <c r="G119" s="200" t="s">
        <v>245</v>
      </c>
      <c r="H119" s="197" t="s">
        <v>129</v>
      </c>
      <c r="I119" s="200" t="s">
        <v>246</v>
      </c>
      <c r="J119" s="199" t="s">
        <v>209</v>
      </c>
      <c r="K119" s="199" t="s">
        <v>247</v>
      </c>
      <c r="L119" s="199" t="s">
        <v>192</v>
      </c>
      <c r="M119" s="200" t="s">
        <v>248</v>
      </c>
      <c r="N119" s="200" t="s">
        <v>136</v>
      </c>
      <c r="O119" s="200" t="s">
        <v>234</v>
      </c>
      <c r="P119" s="201" t="s">
        <v>235</v>
      </c>
      <c r="Q119" s="200" t="s">
        <v>249</v>
      </c>
      <c r="R119" s="202">
        <f>AN119*AI119</f>
        <v>468073.33833775157</v>
      </c>
      <c r="S119" s="203">
        <v>0.01</v>
      </c>
      <c r="T119" s="204">
        <f t="shared" si="303"/>
        <v>4680.7333833775156</v>
      </c>
      <c r="U119" s="205">
        <v>0</v>
      </c>
      <c r="V119" s="204">
        <f t="shared" si="284"/>
        <v>0</v>
      </c>
      <c r="W119" s="210">
        <v>0.4</v>
      </c>
      <c r="X119" s="202">
        <f t="shared" si="285"/>
        <v>1872.2933533510063</v>
      </c>
      <c r="Y119" s="211">
        <v>5.0000000000000001E-3</v>
      </c>
      <c r="Z119" s="212">
        <f t="shared" si="286"/>
        <v>23.403666916887577</v>
      </c>
      <c r="AA119" s="213">
        <f t="shared" si="287"/>
        <v>1068.2086738279693</v>
      </c>
      <c r="AB119" s="214">
        <f t="shared" si="288"/>
        <v>106.82086738279693</v>
      </c>
      <c r="AC119" s="206" t="str">
        <f t="shared" si="289"/>
        <v>-</v>
      </c>
      <c r="AD119" s="213">
        <f t="shared" si="290"/>
        <v>21364.173476559386</v>
      </c>
      <c r="AE119" s="215">
        <v>2</v>
      </c>
      <c r="AF119" s="207">
        <v>500000</v>
      </c>
      <c r="AG119" s="205">
        <f t="shared" ref="AG119" si="305">AF119/SUM($AF$117:$AF$119)</f>
        <v>0.14725609472360207</v>
      </c>
      <c r="AH119" s="205">
        <v>1</v>
      </c>
      <c r="AI119" s="204">
        <f t="shared" si="291"/>
        <v>156024.44611258386</v>
      </c>
      <c r="AJ119" s="204">
        <f t="shared" si="292"/>
        <v>0</v>
      </c>
      <c r="AK119" s="204">
        <v>312048.89222516771</v>
      </c>
      <c r="AL119" s="204">
        <f t="shared" si="293"/>
        <v>0</v>
      </c>
      <c r="AM119" s="205">
        <v>0.5</v>
      </c>
      <c r="AN119" s="208">
        <v>3</v>
      </c>
      <c r="AO119" s="270">
        <v>45474</v>
      </c>
      <c r="AP119" s="270">
        <v>45515</v>
      </c>
      <c r="AQ119" s="209">
        <f t="shared" si="294"/>
        <v>42</v>
      </c>
      <c r="AR119" s="344">
        <f t="shared" si="295"/>
        <v>4680.7333833775156</v>
      </c>
      <c r="AS119" s="337">
        <f t="shared" si="296"/>
        <v>78012.223056291929</v>
      </c>
      <c r="AT119" s="329">
        <f t="shared" si="296"/>
        <v>78012.223056291929</v>
      </c>
      <c r="AU119" s="329">
        <f t="shared" si="296"/>
        <v>78012.223056291929</v>
      </c>
      <c r="AV119" s="329">
        <f t="shared" si="296"/>
        <v>78012.223056291929</v>
      </c>
      <c r="AW119" s="329">
        <f t="shared" si="296"/>
        <v>78012.223056291929</v>
      </c>
      <c r="AX119" s="329">
        <f t="shared" si="296"/>
        <v>78012.223056291929</v>
      </c>
      <c r="AY119" s="346">
        <f t="shared" si="297"/>
        <v>6</v>
      </c>
      <c r="AZ119" s="356">
        <f t="shared" si="298"/>
        <v>78012.223056291929</v>
      </c>
      <c r="BA119" s="25">
        <f t="shared" si="299"/>
        <v>6</v>
      </c>
      <c r="BB119" s="337">
        <f t="shared" si="304"/>
        <v>312.04889222516772</v>
      </c>
      <c r="BC119" s="329">
        <f t="shared" si="304"/>
        <v>312.04889222516772</v>
      </c>
      <c r="BD119" s="329">
        <f t="shared" si="304"/>
        <v>312.04889222516772</v>
      </c>
      <c r="BE119" s="329">
        <f t="shared" si="304"/>
        <v>312.04889222516772</v>
      </c>
      <c r="BF119" s="329">
        <f t="shared" si="304"/>
        <v>312.04889222516772</v>
      </c>
      <c r="BG119" s="329">
        <f t="shared" si="304"/>
        <v>312.04889222516772</v>
      </c>
      <c r="BH119" s="331">
        <f t="shared" si="185"/>
        <v>6</v>
      </c>
      <c r="BI119" s="356">
        <f t="shared" si="301"/>
        <v>312.04889222516772</v>
      </c>
      <c r="BJ119" s="25">
        <f t="shared" si="302"/>
        <v>6</v>
      </c>
    </row>
    <row r="120" spans="1:62" ht="14.55" customHeight="1" thickBot="1">
      <c r="A120" s="26"/>
      <c r="B120" s="26"/>
      <c r="C120" s="26"/>
      <c r="D120" s="26"/>
      <c r="E120" s="26"/>
      <c r="F120" s="26"/>
      <c r="G120" s="26"/>
      <c r="H120" s="26"/>
      <c r="I120" s="26"/>
      <c r="J120" s="26"/>
      <c r="K120" s="27"/>
      <c r="L120" s="27"/>
      <c r="M120" s="27"/>
      <c r="N120" s="27"/>
      <c r="O120" s="27"/>
      <c r="P120" s="27"/>
      <c r="Q120" s="28"/>
      <c r="R120" s="29"/>
      <c r="S120" s="30"/>
      <c r="T120" s="29"/>
      <c r="U120" s="38"/>
      <c r="V120" s="29"/>
      <c r="W120" s="32"/>
      <c r="X120" s="32"/>
      <c r="Y120" s="32"/>
      <c r="Z120" s="32"/>
      <c r="AA120" s="32"/>
      <c r="AB120" s="32"/>
      <c r="AC120" s="33"/>
      <c r="AD120" s="33"/>
      <c r="AE120" s="33"/>
      <c r="AF120" s="29"/>
      <c r="AG120" s="34"/>
      <c r="AH120" s="35"/>
      <c r="AI120" s="31"/>
      <c r="AJ120" s="31"/>
      <c r="AK120" s="31"/>
      <c r="AL120" s="31"/>
      <c r="AM120" s="35"/>
      <c r="AN120" s="31"/>
      <c r="AO120" s="36"/>
      <c r="AP120" s="36"/>
      <c r="AQ120" s="36"/>
      <c r="AR120" s="343"/>
      <c r="AS120" s="338"/>
      <c r="AT120" s="339"/>
      <c r="AU120" s="340"/>
      <c r="AV120" s="340"/>
      <c r="AW120" s="341"/>
      <c r="AX120" s="340"/>
      <c r="AY120" s="341"/>
      <c r="AZ120" s="358"/>
      <c r="BA120" s="25"/>
      <c r="BB120" s="338"/>
      <c r="BC120" s="339"/>
      <c r="BD120" s="340"/>
      <c r="BE120" s="340"/>
      <c r="BF120" s="341"/>
      <c r="BG120" s="340"/>
      <c r="BH120" s="341"/>
      <c r="BI120" s="358"/>
      <c r="BJ120" s="25"/>
    </row>
    <row r="121" spans="1:62" s="52" customFormat="1" ht="14.55" customHeight="1">
      <c r="A121" s="39"/>
      <c r="B121" s="39"/>
      <c r="C121" s="39"/>
      <c r="D121" s="39"/>
      <c r="E121" s="39"/>
      <c r="F121" s="39"/>
      <c r="G121" s="39"/>
      <c r="H121" s="39"/>
      <c r="I121" s="39"/>
      <c r="J121" s="39"/>
      <c r="K121" s="40"/>
      <c r="L121" s="40"/>
      <c r="M121" s="40"/>
      <c r="N121" s="40"/>
      <c r="O121" s="40"/>
      <c r="P121" s="40"/>
      <c r="Q121" s="41"/>
      <c r="R121" s="42">
        <f>SUM(R3:R119)</f>
        <v>339916915.94050574</v>
      </c>
      <c r="S121" s="43">
        <f>T121/R121</f>
        <v>1.9461804840009691E-3</v>
      </c>
      <c r="T121" s="42">
        <f>SUM(T3:T119)</f>
        <v>661539.6679852102</v>
      </c>
      <c r="U121" s="194">
        <f>V121/R121</f>
        <v>0.61305414602230834</v>
      </c>
      <c r="V121" s="42">
        <f>SUM(V1:V120)</f>
        <v>208387474.62044352</v>
      </c>
      <c r="W121" s="45"/>
      <c r="X121" s="45">
        <f>SUM(X2:X120)</f>
        <v>264615.86719408404</v>
      </c>
      <c r="Y121" s="45"/>
      <c r="Z121" s="45">
        <f>SUM(Z10:Z15)</f>
        <v>4.3123442893677728</v>
      </c>
      <c r="AA121" s="45">
        <f t="shared" ref="AA121" si="306">AF121/(R121/1000)</f>
        <v>156.17828980548489</v>
      </c>
      <c r="AB121" s="45">
        <f t="shared" ref="AB121" si="307">AF121/T121</f>
        <v>80.248615731883547</v>
      </c>
      <c r="AC121" s="46">
        <f>AF121/V121</f>
        <v>0.25475447938623313</v>
      </c>
      <c r="AD121" s="47">
        <f>AF121/Z121</f>
        <v>12310622.493299594</v>
      </c>
      <c r="AE121" s="47"/>
      <c r="AF121" s="48">
        <f>SUM(AF3:AF119)</f>
        <v>53087642.607542954</v>
      </c>
      <c r="AG121" s="48"/>
      <c r="AH121" s="49"/>
      <c r="AI121" s="44"/>
      <c r="AJ121" s="42">
        <f>SUM(AJ2:AJ120)</f>
        <v>13489253.234367242</v>
      </c>
      <c r="AK121" s="42"/>
      <c r="AL121" s="42">
        <f>SUM(AL2:AL120)</f>
        <v>16866080.589497823</v>
      </c>
      <c r="AM121" s="49"/>
      <c r="AN121" s="44"/>
      <c r="AO121" s="50"/>
      <c r="AP121" s="50"/>
      <c r="AQ121" s="50"/>
      <c r="AR121" s="42">
        <f>SUM(AR2:AR120)</f>
        <v>208450593.3203769</v>
      </c>
      <c r="AS121" s="51">
        <f t="shared" ref="AS121:AX121" si="308">SUM(AS2:AS117)</f>
        <v>73073417.806123465</v>
      </c>
      <c r="AT121" s="51">
        <f t="shared" si="308"/>
        <v>73073417.806123465</v>
      </c>
      <c r="AU121" s="51">
        <f t="shared" si="308"/>
        <v>52262365.497480236</v>
      </c>
      <c r="AV121" s="51">
        <f t="shared" si="308"/>
        <v>44658428.830813579</v>
      </c>
      <c r="AW121" s="51">
        <f t="shared" si="308"/>
        <v>44658428.830813579</v>
      </c>
      <c r="AX121" s="51">
        <f t="shared" si="308"/>
        <v>44658428.830813579</v>
      </c>
      <c r="AY121" s="195"/>
      <c r="AZ121" s="359">
        <f>SUM(AS121:AX121)</f>
        <v>332384487.6021679</v>
      </c>
      <c r="BB121" s="51">
        <f t="shared" ref="BB121:BG121" si="309">SUM(BB2:BB120)</f>
        <v>50524.915210734871</v>
      </c>
      <c r="BC121" s="51">
        <f t="shared" si="309"/>
        <v>50524.915210734871</v>
      </c>
      <c r="BD121" s="51">
        <f t="shared" si="309"/>
        <v>48157.412173495184</v>
      </c>
      <c r="BE121" s="51">
        <f t="shared" si="309"/>
        <v>48157.412173495184</v>
      </c>
      <c r="BF121" s="51">
        <f t="shared" si="309"/>
        <v>48157.412173495184</v>
      </c>
      <c r="BG121" s="51">
        <f t="shared" si="309"/>
        <v>48157.412173495184</v>
      </c>
      <c r="BH121" s="195"/>
      <c r="BI121" s="359">
        <f>SUM(BB121:BG121)</f>
        <v>293679.47911545046</v>
      </c>
    </row>
    <row r="122" spans="1:62" s="52" customFormat="1" ht="14.55" customHeight="1">
      <c r="A122" s="39" t="s">
        <v>4510</v>
      </c>
      <c r="B122" s="39"/>
      <c r="C122" s="39"/>
      <c r="D122" s="39"/>
      <c r="E122" s="39"/>
      <c r="F122" s="39"/>
      <c r="G122" s="39"/>
      <c r="H122" s="39"/>
      <c r="I122" s="39"/>
      <c r="J122" s="39"/>
      <c r="K122" s="40"/>
      <c r="L122" s="40"/>
      <c r="M122" s="40"/>
      <c r="N122" s="40"/>
      <c r="O122" s="40"/>
      <c r="P122" s="40"/>
      <c r="Q122" s="41"/>
      <c r="R122" s="42">
        <v>395875664.27384919</v>
      </c>
      <c r="S122" s="43">
        <v>4.9823594459573817E-3</v>
      </c>
      <c r="T122" s="42">
        <v>1972394.8553194657</v>
      </c>
      <c r="U122" s="194">
        <v>0.4308845306887063</v>
      </c>
      <c r="V122" s="42">
        <v>170576699.81171736</v>
      </c>
      <c r="W122" s="45"/>
      <c r="X122" s="45">
        <v>788957.94212778634</v>
      </c>
      <c r="Y122" s="45"/>
      <c r="Z122" s="45">
        <v>5.8743822791570315</v>
      </c>
      <c r="AA122" s="45">
        <v>130.55433077665731</v>
      </c>
      <c r="AB122" s="45">
        <v>26.203314351915594</v>
      </c>
      <c r="AC122" s="46">
        <v>0.30299145473611033</v>
      </c>
      <c r="AD122" s="47">
        <v>8798079.5195122268</v>
      </c>
      <c r="AE122" s="47"/>
      <c r="AF122" s="48">
        <v>51683282.420037039</v>
      </c>
      <c r="AG122" s="48"/>
      <c r="AH122" s="49"/>
      <c r="AI122" s="44"/>
      <c r="AJ122" s="42">
        <v>15871136.453558793</v>
      </c>
      <c r="AK122" s="42"/>
      <c r="AL122" s="42">
        <v>19838920.5669485</v>
      </c>
      <c r="AM122" s="49"/>
      <c r="AN122" s="44"/>
      <c r="AO122" s="50"/>
      <c r="AP122" s="50"/>
      <c r="AQ122" s="50"/>
      <c r="AR122" s="42">
        <v>170618127.86670643</v>
      </c>
      <c r="AS122" s="51">
        <v>65958714.685905717</v>
      </c>
      <c r="AT122" s="51">
        <v>65958714.685905717</v>
      </c>
      <c r="AU122" s="51">
        <v>66856018.526395954</v>
      </c>
      <c r="AV122" s="51">
        <v>54421793.306840405</v>
      </c>
      <c r="AW122" s="51">
        <v>54421793.306840405</v>
      </c>
      <c r="AX122" s="51">
        <v>54421793.306840397</v>
      </c>
      <c r="AY122" s="195"/>
      <c r="AZ122" s="359">
        <v>362038827.81872863</v>
      </c>
      <c r="BB122" s="51"/>
      <c r="BC122" s="51"/>
      <c r="BD122" s="51"/>
      <c r="BE122" s="51"/>
      <c r="BF122" s="51"/>
      <c r="BG122" s="51"/>
      <c r="BH122" s="195"/>
      <c r="BI122" s="359"/>
    </row>
    <row r="123" spans="1:62" ht="14.55" customHeight="1">
      <c r="A123" s="25"/>
      <c r="B123" s="25"/>
      <c r="C123" s="53"/>
      <c r="D123" s="53"/>
      <c r="E123" s="53"/>
      <c r="F123" s="53"/>
      <c r="G123" s="53"/>
      <c r="H123" s="25"/>
      <c r="I123" s="53"/>
      <c r="J123" s="53"/>
      <c r="K123" s="53"/>
      <c r="L123" s="53"/>
      <c r="M123" s="53"/>
      <c r="N123" s="53"/>
      <c r="O123" s="53"/>
      <c r="P123" s="53"/>
      <c r="Q123" s="53"/>
      <c r="R123" s="53"/>
      <c r="S123" s="53"/>
      <c r="T123" s="53"/>
      <c r="U123" s="53"/>
      <c r="V123" s="53"/>
      <c r="W123" s="53"/>
      <c r="X123" s="53"/>
      <c r="Y123" s="53"/>
      <c r="Z123" s="53"/>
      <c r="AA123" s="53"/>
      <c r="AB123" s="53"/>
      <c r="AC123" s="53"/>
      <c r="AD123" s="53"/>
      <c r="AE123" s="53"/>
      <c r="AF123" s="53"/>
      <c r="AG123" s="53"/>
      <c r="AH123" s="53"/>
      <c r="AI123" s="53"/>
      <c r="AJ123" s="53"/>
      <c r="AK123" s="53"/>
      <c r="AL123" s="53"/>
      <c r="AM123" s="53"/>
      <c r="AN123" s="53"/>
      <c r="AO123" s="53"/>
      <c r="AP123" s="54"/>
      <c r="AQ123" s="53"/>
      <c r="AR123" s="53"/>
      <c r="AS123" s="53"/>
      <c r="AT123" s="25"/>
      <c r="AU123" s="25"/>
      <c r="AV123" s="25"/>
      <c r="AW123" s="55"/>
      <c r="AX123" s="25"/>
      <c r="AY123" s="55"/>
      <c r="AZ123" s="360"/>
      <c r="BA123" s="25"/>
      <c r="BB123" s="53"/>
      <c r="BC123" s="25"/>
      <c r="BD123" s="25"/>
      <c r="BE123" s="25"/>
      <c r="BF123" s="55"/>
      <c r="BG123" s="25"/>
      <c r="BH123" s="323"/>
      <c r="BI123" s="360"/>
      <c r="BJ123" s="25"/>
    </row>
    <row r="124" spans="1:62" ht="14.55" customHeight="1">
      <c r="A124" s="25" t="s">
        <v>250</v>
      </c>
      <c r="B124" s="25"/>
      <c r="C124" s="53"/>
      <c r="D124" s="53"/>
      <c r="E124" s="53"/>
      <c r="F124" s="53"/>
      <c r="G124" s="53"/>
      <c r="H124" s="25"/>
      <c r="I124" s="53"/>
      <c r="J124" s="53"/>
      <c r="K124" s="53"/>
      <c r="L124" s="53"/>
      <c r="M124" s="53"/>
      <c r="N124" s="53"/>
      <c r="O124" s="53"/>
      <c r="P124" s="53"/>
      <c r="Q124" s="53"/>
      <c r="R124" s="53"/>
      <c r="S124" s="53"/>
      <c r="T124" s="53"/>
      <c r="U124" s="53"/>
      <c r="V124" s="53"/>
      <c r="W124" s="53"/>
      <c r="X124" s="53"/>
      <c r="Y124" s="53"/>
      <c r="Z124" s="53"/>
      <c r="AA124" s="53"/>
      <c r="AB124" s="53"/>
      <c r="AC124" s="53"/>
      <c r="AD124" s="53"/>
      <c r="AE124" s="53"/>
      <c r="AF124" s="187">
        <f>AF122-AF121</f>
        <v>-1404360.1875059158</v>
      </c>
      <c r="AG124" s="53"/>
      <c r="AH124" s="53"/>
      <c r="AI124" s="53"/>
      <c r="AJ124" s="53"/>
      <c r="AK124" s="53"/>
      <c r="AL124" s="53"/>
      <c r="AM124" s="53"/>
      <c r="AN124" s="53"/>
      <c r="AO124" s="53"/>
      <c r="AP124" s="53"/>
      <c r="AQ124" s="53"/>
      <c r="AR124" s="53"/>
      <c r="AS124" s="53"/>
      <c r="AT124" s="25"/>
      <c r="AU124" s="25"/>
      <c r="AV124" s="25"/>
      <c r="AW124" s="55"/>
      <c r="AX124" s="25"/>
      <c r="AY124" s="55"/>
      <c r="AZ124" s="360"/>
      <c r="BA124" s="25"/>
      <c r="BB124" s="53"/>
      <c r="BC124" s="25"/>
      <c r="BD124" s="25"/>
      <c r="BE124" s="25"/>
      <c r="BF124" s="55"/>
      <c r="BG124" s="25"/>
      <c r="BH124" s="323"/>
      <c r="BI124" s="360"/>
      <c r="BJ124" s="25"/>
    </row>
    <row r="125" spans="1:62" ht="14.55" customHeight="1">
      <c r="A125" s="25" t="s">
        <v>251</v>
      </c>
      <c r="B125" s="25"/>
      <c r="C125" s="53"/>
      <c r="D125" s="53"/>
      <c r="E125" s="53"/>
      <c r="F125" s="53"/>
      <c r="G125" s="53"/>
      <c r="H125" s="25"/>
      <c r="I125" s="53"/>
      <c r="J125" s="53"/>
      <c r="K125" s="53"/>
      <c r="L125" s="53"/>
      <c r="M125" s="53"/>
      <c r="N125" s="53"/>
      <c r="O125" s="53"/>
      <c r="P125" s="53"/>
      <c r="Q125" s="53"/>
      <c r="R125" s="53"/>
      <c r="S125" s="53"/>
      <c r="T125" s="53"/>
      <c r="U125" s="53"/>
      <c r="V125" s="53"/>
      <c r="W125" s="53"/>
      <c r="X125" s="53"/>
      <c r="Y125" s="53"/>
      <c r="Z125" s="53"/>
      <c r="AA125" s="53"/>
      <c r="AB125" s="53"/>
      <c r="AC125" s="53"/>
      <c r="AD125" s="53"/>
      <c r="AE125" s="53"/>
      <c r="AF125" s="187"/>
      <c r="AG125" s="53"/>
      <c r="AH125" s="53"/>
      <c r="AI125" s="53"/>
      <c r="AJ125" s="53"/>
      <c r="AK125" s="53"/>
      <c r="AL125" s="53"/>
      <c r="AM125" s="53"/>
      <c r="AN125" s="53"/>
      <c r="AO125" s="53"/>
      <c r="AP125" s="53"/>
      <c r="AQ125" s="53"/>
      <c r="AR125" s="53"/>
      <c r="AS125" s="53"/>
      <c r="AT125" s="25"/>
      <c r="AU125" s="25"/>
      <c r="AV125" s="25"/>
      <c r="AW125" s="55"/>
      <c r="AX125" s="25"/>
      <c r="AY125" s="55"/>
      <c r="AZ125" s="360"/>
      <c r="BA125" s="25"/>
      <c r="BB125" s="53"/>
      <c r="BC125" s="25"/>
      <c r="BD125" s="25"/>
      <c r="BE125" s="25"/>
      <c r="BF125" s="55"/>
      <c r="BG125" s="25"/>
      <c r="BH125" s="323"/>
      <c r="BI125" s="360"/>
      <c r="BJ125" s="25"/>
    </row>
    <row r="126" spans="1:62" ht="14.5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c r="AA126" s="53"/>
      <c r="AB126" s="53"/>
      <c r="AC126" s="53"/>
      <c r="AD126" s="53"/>
      <c r="AE126" s="53"/>
      <c r="AF126" s="187"/>
      <c r="AG126" s="53"/>
      <c r="AH126" s="53"/>
      <c r="AI126" s="53"/>
      <c r="AJ126" s="53"/>
      <c r="AK126" s="53"/>
      <c r="AL126" s="53"/>
      <c r="AM126" s="53"/>
      <c r="AN126" s="53"/>
      <c r="AO126" s="53"/>
      <c r="AP126" s="53"/>
      <c r="AQ126" s="53"/>
      <c r="AR126" s="53"/>
      <c r="AS126" s="53"/>
      <c r="AT126" s="25"/>
      <c r="AU126" s="25"/>
      <c r="AV126" s="25"/>
      <c r="AW126" s="55"/>
      <c r="AX126" s="25"/>
      <c r="AY126" s="55"/>
      <c r="AZ126" s="53"/>
      <c r="BA126" s="53"/>
      <c r="BB126" s="53"/>
      <c r="BC126" s="25"/>
      <c r="BD126" s="25"/>
      <c r="BE126" s="25"/>
      <c r="BF126" s="55"/>
      <c r="BG126" s="25"/>
      <c r="BH126" s="323"/>
      <c r="BI126" s="53"/>
      <c r="BJ126" s="53"/>
    </row>
    <row r="127" spans="1:62" ht="14.55" customHeight="1">
      <c r="A127" s="25"/>
      <c r="B127" s="25"/>
      <c r="C127" s="53"/>
      <c r="D127" s="53"/>
      <c r="E127" s="53"/>
      <c r="F127" s="53"/>
      <c r="G127" s="53"/>
      <c r="H127" s="25"/>
      <c r="I127" s="53"/>
      <c r="J127" s="53"/>
      <c r="K127" s="53"/>
      <c r="L127" s="53"/>
      <c r="M127" s="53"/>
      <c r="N127" s="53"/>
      <c r="O127" s="53"/>
      <c r="P127" s="53"/>
      <c r="Q127" s="53"/>
      <c r="R127" s="53"/>
      <c r="S127" s="53"/>
      <c r="T127" s="53"/>
      <c r="U127" s="53"/>
      <c r="V127" s="53"/>
      <c r="W127" s="53"/>
      <c r="X127" s="53"/>
      <c r="Y127" s="53"/>
      <c r="Z127" s="53"/>
      <c r="AA127" s="53"/>
      <c r="AB127" s="53"/>
      <c r="AC127" s="53"/>
      <c r="AD127" s="53"/>
      <c r="AE127" s="53"/>
      <c r="AF127" s="187"/>
      <c r="AG127" s="53"/>
      <c r="AH127" s="53"/>
      <c r="AI127" s="53"/>
      <c r="AJ127" s="53"/>
      <c r="AK127" s="53"/>
      <c r="AL127" s="53"/>
      <c r="AM127" s="53"/>
      <c r="AN127" s="53"/>
      <c r="AO127" s="53"/>
      <c r="AP127" s="53"/>
      <c r="AQ127" s="53"/>
      <c r="AR127" s="53"/>
      <c r="AS127" s="53"/>
      <c r="AT127" s="25"/>
      <c r="AU127" s="25"/>
      <c r="AV127" s="25"/>
      <c r="AW127" s="55"/>
      <c r="AX127" s="25"/>
      <c r="AY127" s="55"/>
      <c r="AZ127" s="360"/>
      <c r="BA127" s="25"/>
      <c r="BB127" s="53"/>
      <c r="BC127" s="25"/>
      <c r="BD127" s="25"/>
      <c r="BE127" s="25"/>
      <c r="BF127" s="55"/>
      <c r="BG127" s="25"/>
      <c r="BH127" s="323"/>
      <c r="BI127" s="360"/>
      <c r="BJ127" s="25"/>
    </row>
    <row r="128" spans="1:62" ht="14.55" customHeight="1">
      <c r="A128" s="25"/>
      <c r="B128" s="25"/>
      <c r="C128" s="53"/>
      <c r="D128" s="53"/>
      <c r="E128" s="53"/>
      <c r="F128" s="53"/>
      <c r="G128" s="53"/>
      <c r="H128" s="25"/>
      <c r="I128" s="53"/>
      <c r="J128" s="53"/>
      <c r="K128" s="53"/>
      <c r="L128" s="53"/>
      <c r="M128" s="53"/>
      <c r="N128" s="53"/>
      <c r="O128" s="53"/>
      <c r="P128" s="53"/>
      <c r="Q128" s="53"/>
      <c r="R128" s="53"/>
      <c r="S128" s="53"/>
      <c r="T128" s="53"/>
      <c r="U128" s="53"/>
      <c r="V128" s="53"/>
      <c r="W128" s="53"/>
      <c r="X128" s="53"/>
      <c r="Y128" s="53"/>
      <c r="Z128" s="53"/>
      <c r="AA128" s="53"/>
      <c r="AB128" s="53"/>
      <c r="AC128" s="53"/>
      <c r="AD128" s="53"/>
      <c r="AE128" s="53"/>
      <c r="AF128" s="187"/>
      <c r="AG128" s="321"/>
      <c r="AH128" s="53"/>
      <c r="AI128" s="53"/>
      <c r="AJ128" s="53"/>
      <c r="AK128" s="53"/>
      <c r="AL128" s="53"/>
      <c r="AM128" s="53"/>
      <c r="AN128" s="53"/>
      <c r="AO128" s="53"/>
      <c r="AP128" s="53"/>
      <c r="AQ128" s="53"/>
      <c r="AR128" s="53"/>
      <c r="AS128" s="53"/>
      <c r="AT128" s="25"/>
      <c r="AU128" s="25"/>
      <c r="AV128" s="25"/>
      <c r="AW128" s="55"/>
      <c r="AX128" s="25"/>
      <c r="AY128" s="55"/>
      <c r="AZ128" s="360"/>
      <c r="BA128" s="25"/>
      <c r="BB128" s="53"/>
      <c r="BC128" s="25"/>
      <c r="BD128" s="25"/>
      <c r="BE128" s="25"/>
      <c r="BF128" s="55"/>
      <c r="BG128" s="25"/>
      <c r="BH128" s="323"/>
      <c r="BI128" s="360"/>
      <c r="BJ128" s="25"/>
    </row>
    <row r="129" spans="1:62" ht="14.55" customHeight="1">
      <c r="A129" s="25"/>
      <c r="B129" s="25"/>
      <c r="C129" s="53"/>
      <c r="D129" s="53"/>
      <c r="E129" s="53"/>
      <c r="F129" s="53"/>
      <c r="G129" s="53"/>
      <c r="H129" s="25"/>
      <c r="I129" s="53"/>
      <c r="J129" s="53"/>
      <c r="K129" s="53"/>
      <c r="L129" s="53"/>
      <c r="M129" s="53"/>
      <c r="N129" s="53"/>
      <c r="O129" s="53"/>
      <c r="P129" s="53"/>
      <c r="Q129" s="53"/>
      <c r="R129" s="53"/>
      <c r="S129" s="53"/>
      <c r="T129" s="53"/>
      <c r="U129" s="53"/>
      <c r="V129" s="53"/>
      <c r="W129" s="53"/>
      <c r="X129" s="53"/>
      <c r="Y129" s="53"/>
      <c r="Z129" s="53"/>
      <c r="AA129" s="53"/>
      <c r="AB129" s="53"/>
      <c r="AC129" s="53"/>
      <c r="AD129" s="53"/>
      <c r="AE129" s="53"/>
      <c r="AF129" s="187"/>
      <c r="AG129" s="53"/>
      <c r="AH129" s="53"/>
      <c r="AI129" s="53"/>
      <c r="AJ129" s="53"/>
      <c r="AK129" s="53"/>
      <c r="AL129" s="53"/>
      <c r="AM129" s="53"/>
      <c r="AN129" s="53"/>
      <c r="AO129" s="53"/>
      <c r="AP129" s="53"/>
      <c r="AQ129" s="53"/>
      <c r="AR129" s="53"/>
      <c r="AS129" s="53"/>
      <c r="AT129" s="25"/>
      <c r="AU129" s="25"/>
      <c r="AV129" s="25"/>
      <c r="AW129" s="55"/>
      <c r="AX129" s="25"/>
      <c r="AY129" s="55"/>
      <c r="AZ129" s="360"/>
      <c r="BA129" s="25"/>
      <c r="BB129" s="53"/>
      <c r="BC129" s="25"/>
      <c r="BD129" s="25"/>
      <c r="BE129" s="25"/>
      <c r="BF129" s="55"/>
      <c r="BG129" s="25"/>
      <c r="BH129" s="323"/>
      <c r="BI129" s="360"/>
      <c r="BJ129" s="25"/>
    </row>
    <row r="130" spans="1:62" ht="14.5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53"/>
      <c r="AB130" s="53"/>
      <c r="AC130" s="53"/>
      <c r="AD130" s="53"/>
      <c r="AE130" s="53"/>
      <c r="AF130" s="187"/>
      <c r="AG130" s="53"/>
      <c r="AH130" s="53"/>
      <c r="AI130" s="53"/>
      <c r="AJ130" s="53"/>
      <c r="AK130" s="53"/>
      <c r="AL130" s="53"/>
      <c r="AM130" s="53"/>
      <c r="AN130" s="53"/>
      <c r="AO130" s="53"/>
      <c r="AP130" s="53"/>
      <c r="AQ130" s="53"/>
      <c r="AR130" s="53"/>
      <c r="AS130" s="53"/>
      <c r="AT130" s="25"/>
      <c r="AU130" s="25"/>
      <c r="AV130" s="25"/>
      <c r="AW130" s="55"/>
      <c r="AX130" s="25"/>
      <c r="AY130" s="55"/>
      <c r="AZ130" s="53"/>
      <c r="BA130" s="53"/>
      <c r="BB130" s="53"/>
      <c r="BC130" s="25"/>
      <c r="BD130" s="25"/>
      <c r="BE130" s="25"/>
      <c r="BF130" s="55"/>
      <c r="BG130" s="25"/>
      <c r="BH130" s="323"/>
      <c r="BI130" s="53"/>
      <c r="BJ130" s="53"/>
    </row>
    <row r="131" spans="1:62" ht="14.5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c r="AA131" s="53"/>
      <c r="AB131" s="53"/>
      <c r="AC131" s="53"/>
      <c r="AD131" s="53"/>
      <c r="AE131" s="53"/>
      <c r="AF131" s="187"/>
      <c r="AG131" s="53"/>
      <c r="AH131" s="53"/>
      <c r="AI131" s="53"/>
      <c r="AJ131" s="53"/>
      <c r="AK131" s="53"/>
      <c r="AL131" s="53"/>
      <c r="AM131" s="53"/>
      <c r="AN131" s="53"/>
      <c r="AO131" s="53"/>
      <c r="AP131" s="53"/>
      <c r="AQ131" s="53"/>
      <c r="AR131" s="53"/>
      <c r="AS131" s="53"/>
      <c r="AT131" s="25"/>
      <c r="AU131" s="25"/>
      <c r="AV131" s="25"/>
      <c r="AW131" s="55"/>
      <c r="AX131" s="25"/>
      <c r="AY131" s="55"/>
      <c r="AZ131" s="360"/>
      <c r="BA131" s="25"/>
      <c r="BB131" s="53"/>
      <c r="BC131" s="25"/>
      <c r="BD131" s="25"/>
      <c r="BE131" s="25"/>
      <c r="BF131" s="55"/>
      <c r="BG131" s="25"/>
      <c r="BH131" s="323"/>
      <c r="BI131" s="360"/>
      <c r="BJ131" s="25"/>
    </row>
    <row r="132" spans="1:62" ht="14.5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c r="AA132" s="53"/>
      <c r="AB132" s="53"/>
      <c r="AC132" s="53"/>
      <c r="AD132" s="53"/>
      <c r="AE132" s="53"/>
      <c r="AF132" s="187"/>
      <c r="AG132" s="53"/>
      <c r="AH132" s="53"/>
      <c r="AI132" s="53"/>
      <c r="AJ132" s="53"/>
      <c r="AK132" s="53"/>
      <c r="AL132" s="53"/>
      <c r="AM132" s="53"/>
      <c r="AN132" s="53"/>
      <c r="AO132" s="53"/>
      <c r="AP132" s="53"/>
      <c r="AQ132" s="53"/>
      <c r="AR132" s="53"/>
      <c r="AS132" s="53"/>
      <c r="AT132" s="25"/>
      <c r="AU132" s="25"/>
      <c r="AV132" s="25"/>
      <c r="AW132" s="55"/>
      <c r="AX132" s="25"/>
      <c r="AY132" s="55"/>
      <c r="AZ132" s="360"/>
      <c r="BA132" s="25"/>
      <c r="BB132" s="53"/>
      <c r="BC132" s="25"/>
      <c r="BD132" s="25"/>
      <c r="BE132" s="25"/>
      <c r="BF132" s="55"/>
      <c r="BG132" s="25"/>
      <c r="BH132" s="323"/>
      <c r="BI132" s="360"/>
      <c r="BJ132" s="25"/>
    </row>
    <row r="133" spans="1:62" ht="14.5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c r="AA133" s="53"/>
      <c r="AB133" s="53"/>
      <c r="AC133" s="53"/>
      <c r="AD133" s="53"/>
      <c r="AE133" s="53"/>
      <c r="AF133" s="187"/>
      <c r="AG133" s="53"/>
      <c r="AH133" s="53"/>
      <c r="AI133" s="53"/>
      <c r="AJ133" s="53"/>
      <c r="AK133" s="53"/>
      <c r="AL133" s="53"/>
      <c r="AM133" s="53"/>
      <c r="AN133" s="53"/>
      <c r="AO133" s="53"/>
      <c r="AP133" s="53"/>
      <c r="AQ133" s="53"/>
      <c r="AR133" s="53"/>
      <c r="AS133" s="53"/>
      <c r="AT133" s="25"/>
      <c r="AU133" s="25"/>
      <c r="AV133" s="25"/>
      <c r="AW133" s="55"/>
      <c r="AX133" s="25"/>
      <c r="AY133" s="55"/>
      <c r="AZ133" s="360"/>
      <c r="BA133" s="25"/>
      <c r="BB133" s="53"/>
      <c r="BC133" s="25"/>
      <c r="BD133" s="25"/>
      <c r="BE133" s="25"/>
      <c r="BF133" s="55"/>
      <c r="BG133" s="25"/>
      <c r="BH133" s="323"/>
      <c r="BI133" s="360"/>
      <c r="BJ133" s="25"/>
    </row>
    <row r="134" spans="1:62" ht="14.5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c r="AE134" s="53"/>
      <c r="AF134" s="187"/>
      <c r="AG134" s="53"/>
      <c r="AH134" s="53"/>
      <c r="AI134" s="53"/>
      <c r="AJ134" s="53"/>
      <c r="AK134" s="53"/>
      <c r="AL134" s="53"/>
      <c r="AM134" s="53"/>
      <c r="AN134" s="53"/>
      <c r="AO134" s="53"/>
      <c r="AP134" s="53"/>
      <c r="AQ134" s="53"/>
      <c r="AR134" s="53"/>
      <c r="AS134" s="53"/>
      <c r="AT134" s="25"/>
      <c r="AU134" s="25"/>
      <c r="AV134" s="25"/>
      <c r="AW134" s="55"/>
      <c r="AX134" s="25"/>
      <c r="AY134" s="55"/>
      <c r="AZ134" s="53"/>
      <c r="BA134" s="53"/>
      <c r="BB134" s="53"/>
      <c r="BC134" s="25"/>
      <c r="BD134" s="25"/>
      <c r="BE134" s="25"/>
      <c r="BF134" s="55"/>
      <c r="BG134" s="25"/>
      <c r="BH134" s="323"/>
      <c r="BI134" s="53"/>
      <c r="BJ134" s="53"/>
    </row>
    <row r="135" spans="1:62" ht="14.5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c r="AA135" s="53"/>
      <c r="AB135" s="53"/>
      <c r="AC135" s="53"/>
      <c r="AD135" s="53"/>
      <c r="AE135" s="53"/>
      <c r="AF135" s="187"/>
      <c r="AG135" s="53"/>
      <c r="AH135" s="53"/>
      <c r="AI135" s="53"/>
      <c r="AJ135" s="53"/>
      <c r="AK135" s="53"/>
      <c r="AL135" s="53"/>
      <c r="AM135" s="53"/>
      <c r="AN135" s="53"/>
      <c r="AO135" s="53"/>
      <c r="AP135" s="53"/>
      <c r="AQ135" s="53"/>
      <c r="AR135" s="53"/>
      <c r="AS135" s="53"/>
      <c r="AT135" s="25"/>
      <c r="AU135" s="25"/>
      <c r="AV135" s="25"/>
      <c r="AW135" s="55"/>
      <c r="AX135" s="25"/>
      <c r="AY135" s="55"/>
      <c r="AZ135" s="53"/>
      <c r="BA135" s="53"/>
      <c r="BB135" s="53"/>
      <c r="BC135" s="25"/>
      <c r="BD135" s="25"/>
      <c r="BE135" s="25"/>
      <c r="BF135" s="55"/>
      <c r="BG135" s="25"/>
      <c r="BH135" s="323"/>
      <c r="BI135" s="53"/>
      <c r="BJ135" s="53"/>
    </row>
    <row r="136" spans="1:62" ht="14.5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c r="AA136" s="53"/>
      <c r="AB136" s="53"/>
      <c r="AC136" s="53"/>
      <c r="AD136" s="53"/>
      <c r="AE136" s="53"/>
      <c r="AF136" s="187"/>
      <c r="AG136" s="53"/>
      <c r="AH136" s="53"/>
      <c r="AI136" s="53"/>
      <c r="AJ136" s="53"/>
      <c r="AK136" s="53"/>
      <c r="AL136" s="53"/>
      <c r="AM136" s="53"/>
      <c r="AN136" s="53"/>
      <c r="AO136" s="53"/>
      <c r="AP136" s="53"/>
      <c r="AQ136" s="53"/>
      <c r="AR136" s="53"/>
      <c r="AS136" s="53"/>
      <c r="AT136" s="25"/>
      <c r="AU136" s="25"/>
      <c r="AV136" s="25"/>
      <c r="AW136" s="55"/>
      <c r="AX136" s="25"/>
      <c r="AY136" s="55"/>
      <c r="AZ136" s="53"/>
      <c r="BA136" s="53"/>
      <c r="BB136" s="53"/>
      <c r="BC136" s="25"/>
      <c r="BD136" s="25"/>
      <c r="BE136" s="25"/>
      <c r="BF136" s="55"/>
      <c r="BG136" s="25"/>
      <c r="BH136" s="323"/>
      <c r="BI136" s="53"/>
      <c r="BJ136" s="53"/>
    </row>
    <row r="137" spans="1:62" ht="14.5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c r="AA137" s="53"/>
      <c r="AB137" s="53"/>
      <c r="AC137" s="53"/>
      <c r="AD137" s="53"/>
      <c r="AE137" s="53"/>
      <c r="AF137" s="187"/>
      <c r="AG137" s="53"/>
      <c r="AH137" s="53"/>
      <c r="AI137" s="53"/>
      <c r="AJ137" s="53"/>
      <c r="AK137" s="53"/>
      <c r="AL137" s="53"/>
      <c r="AM137" s="53"/>
      <c r="AN137" s="53"/>
      <c r="AO137" s="53"/>
      <c r="AP137" s="53"/>
      <c r="AQ137" s="53"/>
      <c r="AR137" s="53"/>
      <c r="AS137" s="53"/>
      <c r="AT137" s="25"/>
      <c r="AU137" s="25"/>
      <c r="AV137" s="25"/>
      <c r="AW137" s="55"/>
      <c r="AX137" s="25"/>
      <c r="AY137" s="55"/>
      <c r="AZ137" s="53"/>
      <c r="BA137" s="53"/>
      <c r="BB137" s="53"/>
      <c r="BC137" s="25"/>
      <c r="BD137" s="25"/>
      <c r="BE137" s="25"/>
      <c r="BF137" s="55"/>
      <c r="BG137" s="25"/>
      <c r="BH137" s="323"/>
      <c r="BI137" s="53"/>
      <c r="BJ137" s="53"/>
    </row>
    <row r="138" spans="1:62" ht="14.5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c r="AA138" s="53"/>
      <c r="AB138" s="53"/>
      <c r="AC138" s="53"/>
      <c r="AD138" s="53"/>
      <c r="AE138" s="53"/>
      <c r="AF138" s="187"/>
      <c r="AG138" s="53"/>
      <c r="AH138" s="53"/>
      <c r="AI138" s="53"/>
      <c r="AJ138" s="53"/>
      <c r="AK138" s="53"/>
      <c r="AL138" s="53"/>
      <c r="AM138" s="53"/>
      <c r="AN138" s="53"/>
      <c r="AO138" s="53"/>
      <c r="AP138" s="53"/>
      <c r="AQ138" s="53"/>
      <c r="AR138" s="53"/>
      <c r="AS138" s="53"/>
      <c r="AT138" s="25"/>
      <c r="AU138" s="25"/>
      <c r="AV138" s="25"/>
      <c r="AW138" s="55"/>
      <c r="AX138" s="25"/>
      <c r="AY138" s="55"/>
      <c r="AZ138" s="53"/>
      <c r="BA138" s="53"/>
      <c r="BB138" s="53"/>
      <c r="BC138" s="25"/>
      <c r="BD138" s="25"/>
      <c r="BE138" s="25"/>
      <c r="BF138" s="55"/>
      <c r="BG138" s="25"/>
      <c r="BH138" s="323"/>
      <c r="BI138" s="53"/>
      <c r="BJ138" s="53"/>
    </row>
    <row r="139" spans="1:62" ht="14.5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c r="AA139" s="53"/>
      <c r="AB139" s="53"/>
      <c r="AC139" s="53"/>
      <c r="AD139" s="53"/>
      <c r="AE139" s="53"/>
      <c r="AF139" s="187"/>
      <c r="AG139" s="53"/>
      <c r="AH139" s="53"/>
      <c r="AI139" s="53"/>
      <c r="AJ139" s="53"/>
      <c r="AK139" s="53"/>
      <c r="AL139" s="53"/>
      <c r="AM139" s="53"/>
      <c r="AN139" s="53"/>
      <c r="AO139" s="53"/>
      <c r="AP139" s="53"/>
      <c r="AQ139" s="53"/>
      <c r="AR139" s="53"/>
      <c r="AS139" s="53"/>
      <c r="AT139" s="25"/>
      <c r="AU139" s="25"/>
      <c r="AV139" s="25"/>
      <c r="AW139" s="55"/>
      <c r="AX139" s="25"/>
      <c r="AY139" s="55"/>
      <c r="AZ139" s="53"/>
      <c r="BA139" s="53"/>
      <c r="BB139" s="53"/>
      <c r="BC139" s="25"/>
      <c r="BD139" s="25"/>
      <c r="BE139" s="25"/>
      <c r="BF139" s="55"/>
      <c r="BG139" s="25"/>
      <c r="BH139" s="323"/>
      <c r="BI139" s="53"/>
      <c r="BJ139" s="53"/>
    </row>
    <row r="140" spans="1:62" ht="14.5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c r="AA140" s="53"/>
      <c r="AB140" s="53"/>
      <c r="AC140" s="53"/>
      <c r="AD140" s="53"/>
      <c r="AE140" s="53"/>
      <c r="AF140" s="187"/>
      <c r="AG140" s="53"/>
      <c r="AH140" s="53"/>
      <c r="AI140" s="53"/>
      <c r="AJ140" s="53"/>
      <c r="AK140" s="53"/>
      <c r="AL140" s="53"/>
      <c r="AM140" s="53"/>
      <c r="AN140" s="53"/>
      <c r="AO140" s="53"/>
      <c r="AP140" s="53"/>
      <c r="AQ140" s="53"/>
      <c r="AR140" s="53"/>
      <c r="AS140" s="53"/>
      <c r="AT140" s="25"/>
      <c r="AU140" s="25"/>
      <c r="AV140" s="25"/>
      <c r="AW140" s="55"/>
      <c r="AX140" s="25"/>
      <c r="AY140" s="55"/>
      <c r="AZ140" s="53"/>
      <c r="BA140" s="53"/>
      <c r="BB140" s="53"/>
      <c r="BC140" s="25"/>
      <c r="BD140" s="25"/>
      <c r="BE140" s="25"/>
      <c r="BF140" s="55"/>
      <c r="BG140" s="25"/>
      <c r="BH140" s="323"/>
      <c r="BI140" s="53"/>
      <c r="BJ140" s="53"/>
    </row>
    <row r="141" spans="1:62" ht="14.5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c r="AA141" s="53"/>
      <c r="AB141" s="53"/>
      <c r="AC141" s="53"/>
      <c r="AD141" s="53"/>
      <c r="AE141" s="53"/>
      <c r="AF141" s="187"/>
      <c r="AG141" s="53"/>
      <c r="AH141" s="53"/>
      <c r="AI141" s="53"/>
      <c r="AJ141" s="53"/>
      <c r="AK141" s="53"/>
      <c r="AL141" s="53"/>
      <c r="AM141" s="53"/>
      <c r="AN141" s="53"/>
      <c r="AO141" s="53"/>
      <c r="AP141" s="53"/>
      <c r="AQ141" s="53"/>
      <c r="AR141" s="53"/>
      <c r="AS141" s="53"/>
      <c r="AT141" s="53"/>
      <c r="AU141" s="53"/>
      <c r="AV141" s="53"/>
      <c r="AW141" s="56"/>
      <c r="AX141" s="53"/>
      <c r="AY141" s="56"/>
      <c r="AZ141" s="53"/>
      <c r="BA141" s="53"/>
      <c r="BB141" s="53"/>
      <c r="BC141" s="53"/>
      <c r="BD141" s="53"/>
      <c r="BE141" s="53"/>
      <c r="BF141" s="56"/>
      <c r="BG141" s="53"/>
      <c r="BH141" s="56"/>
      <c r="BI141" s="53"/>
      <c r="BJ141" s="53"/>
    </row>
    <row r="142" spans="1:62" ht="14.5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c r="AA142" s="53"/>
      <c r="AB142" s="53"/>
      <c r="AC142" s="53"/>
      <c r="AD142" s="53"/>
      <c r="AE142" s="53"/>
      <c r="AF142" s="187"/>
      <c r="AG142" s="53"/>
      <c r="AH142" s="53"/>
      <c r="AI142" s="53"/>
      <c r="AJ142" s="53"/>
      <c r="AK142" s="53"/>
      <c r="AL142" s="53"/>
      <c r="AM142" s="53"/>
      <c r="AN142" s="53"/>
      <c r="AO142" s="53"/>
      <c r="AP142" s="53"/>
      <c r="AQ142" s="53"/>
      <c r="AR142" s="53"/>
      <c r="AS142" s="53"/>
      <c r="AT142" s="53"/>
      <c r="AU142" s="53"/>
      <c r="AV142" s="53"/>
      <c r="AW142" s="56"/>
      <c r="AX142" s="53"/>
      <c r="AY142" s="56"/>
      <c r="AZ142" s="53"/>
      <c r="BA142" s="53"/>
      <c r="BB142" s="53"/>
      <c r="BC142" s="53"/>
      <c r="BD142" s="53"/>
      <c r="BE142" s="53"/>
      <c r="BF142" s="56"/>
      <c r="BG142" s="53"/>
      <c r="BH142" s="56"/>
      <c r="BI142" s="53"/>
      <c r="BJ142" s="53"/>
    </row>
    <row r="143" spans="1:62" ht="14.5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c r="AA143" s="53"/>
      <c r="AB143" s="53"/>
      <c r="AC143" s="53"/>
      <c r="AD143" s="53"/>
      <c r="AE143" s="53"/>
      <c r="AF143" s="187"/>
      <c r="AG143" s="53"/>
      <c r="AH143" s="53"/>
      <c r="AI143" s="53"/>
      <c r="AJ143" s="53"/>
      <c r="AK143" s="53"/>
      <c r="AL143" s="53"/>
      <c r="AM143" s="53"/>
      <c r="AN143" s="53"/>
      <c r="AO143" s="53"/>
      <c r="AP143" s="53"/>
      <c r="AQ143" s="53"/>
      <c r="AR143" s="53"/>
      <c r="AS143" s="53"/>
      <c r="AT143" s="53"/>
      <c r="AU143" s="53"/>
      <c r="AV143" s="53"/>
      <c r="AW143" s="56"/>
      <c r="AX143" s="53"/>
      <c r="AY143" s="56"/>
      <c r="AZ143" s="53"/>
      <c r="BA143" s="53"/>
      <c r="BB143" s="53"/>
      <c r="BC143" s="53"/>
      <c r="BD143" s="53"/>
      <c r="BE143" s="53"/>
      <c r="BF143" s="56"/>
      <c r="BG143" s="53"/>
      <c r="BH143" s="56"/>
      <c r="BI143" s="53"/>
      <c r="BJ143" s="53"/>
    </row>
    <row r="144" spans="1:62" ht="14.5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c r="AA144" s="53"/>
      <c r="AB144" s="53"/>
      <c r="AC144" s="53"/>
      <c r="AD144" s="53"/>
      <c r="AE144" s="53"/>
      <c r="AF144" s="187"/>
      <c r="AG144" s="53"/>
      <c r="AH144" s="53"/>
      <c r="AI144" s="53"/>
      <c r="AJ144" s="53"/>
      <c r="AK144" s="53"/>
      <c r="AL144" s="53"/>
      <c r="AM144" s="53"/>
      <c r="AN144" s="53"/>
      <c r="AO144" s="53"/>
      <c r="AP144" s="53"/>
      <c r="AQ144" s="53"/>
      <c r="AR144" s="53"/>
      <c r="AS144" s="53"/>
      <c r="AT144" s="53"/>
      <c r="AU144" s="53"/>
      <c r="AV144" s="53"/>
      <c r="AW144" s="56"/>
      <c r="AX144" s="53"/>
      <c r="AY144" s="56"/>
      <c r="AZ144" s="53"/>
      <c r="BA144" s="53"/>
      <c r="BB144" s="53"/>
      <c r="BC144" s="53"/>
      <c r="BD144" s="53"/>
      <c r="BE144" s="53"/>
      <c r="BF144" s="56"/>
      <c r="BG144" s="53"/>
      <c r="BH144" s="56"/>
      <c r="BI144" s="53"/>
      <c r="BJ144" s="53"/>
    </row>
    <row r="145" spans="1:62" ht="14.5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c r="AA145" s="53"/>
      <c r="AB145" s="53"/>
      <c r="AC145" s="53"/>
      <c r="AD145" s="53"/>
      <c r="AE145" s="53"/>
      <c r="AF145" s="187"/>
      <c r="AG145" s="53"/>
      <c r="AH145" s="53"/>
      <c r="AI145" s="53"/>
      <c r="AJ145" s="53"/>
      <c r="AK145" s="53"/>
      <c r="AL145" s="53"/>
      <c r="AM145" s="53"/>
      <c r="AN145" s="53"/>
      <c r="AO145" s="53"/>
      <c r="AP145" s="53"/>
      <c r="AQ145" s="53"/>
      <c r="AR145" s="53"/>
      <c r="AS145" s="53"/>
      <c r="AT145" s="53"/>
      <c r="AU145" s="53"/>
      <c r="AV145" s="53"/>
      <c r="AW145" s="56"/>
      <c r="AX145" s="53"/>
      <c r="AY145" s="56"/>
      <c r="AZ145" s="53"/>
      <c r="BA145" s="53"/>
      <c r="BB145" s="53"/>
      <c r="BC145" s="53"/>
      <c r="BD145" s="53"/>
      <c r="BE145" s="53"/>
      <c r="BF145" s="56"/>
      <c r="BG145" s="53"/>
      <c r="BH145" s="56"/>
      <c r="BI145" s="53"/>
      <c r="BJ145" s="53"/>
    </row>
    <row r="146" spans="1:62" ht="14.5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c r="AA146" s="53"/>
      <c r="AB146" s="53"/>
      <c r="AC146" s="53"/>
      <c r="AD146" s="53"/>
      <c r="AE146" s="53"/>
      <c r="AF146" s="187"/>
      <c r="AG146" s="53"/>
      <c r="AH146" s="53"/>
      <c r="AI146" s="53"/>
      <c r="AJ146" s="53"/>
      <c r="AK146" s="53"/>
      <c r="AL146" s="53"/>
      <c r="AM146" s="53"/>
      <c r="AN146" s="53"/>
      <c r="AO146" s="53"/>
      <c r="AP146" s="53"/>
      <c r="AQ146" s="53"/>
      <c r="AR146" s="53"/>
      <c r="AS146" s="53"/>
      <c r="AT146" s="53"/>
      <c r="AU146" s="53"/>
      <c r="AV146" s="53"/>
      <c r="AW146" s="56"/>
      <c r="AX146" s="53"/>
      <c r="AY146" s="56"/>
      <c r="AZ146" s="53"/>
      <c r="BA146" s="53"/>
      <c r="BB146" s="53"/>
      <c r="BC146" s="53"/>
      <c r="BD146" s="53"/>
      <c r="BE146" s="53"/>
      <c r="BF146" s="56"/>
      <c r="BG146" s="53"/>
      <c r="BH146" s="56"/>
      <c r="BI146" s="53"/>
      <c r="BJ146" s="53"/>
    </row>
    <row r="147" spans="1:62" ht="14.5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c r="AA147" s="53"/>
      <c r="AB147" s="53"/>
      <c r="AC147" s="53"/>
      <c r="AD147" s="53"/>
      <c r="AE147" s="53"/>
      <c r="AF147" s="187"/>
      <c r="AG147" s="53"/>
      <c r="AH147" s="53"/>
      <c r="AI147" s="53"/>
      <c r="AJ147" s="53"/>
      <c r="AK147" s="53"/>
      <c r="AL147" s="53"/>
      <c r="AM147" s="53"/>
      <c r="AN147" s="53"/>
      <c r="AO147" s="53"/>
      <c r="AP147" s="53"/>
      <c r="AQ147" s="53"/>
      <c r="AR147" s="53"/>
      <c r="AS147" s="53"/>
      <c r="AT147" s="53"/>
      <c r="AU147" s="53"/>
      <c r="AV147" s="53"/>
      <c r="AW147" s="56"/>
      <c r="AX147" s="53"/>
      <c r="AY147" s="56"/>
      <c r="AZ147" s="53"/>
      <c r="BA147" s="53"/>
      <c r="BB147" s="53"/>
      <c r="BC147" s="53"/>
      <c r="BD147" s="53"/>
      <c r="BE147" s="53"/>
      <c r="BF147" s="56"/>
      <c r="BG147" s="53"/>
      <c r="BH147" s="56"/>
      <c r="BI147" s="53"/>
      <c r="BJ147" s="53"/>
    </row>
    <row r="148" spans="1:62" ht="14.5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c r="AA148" s="53"/>
      <c r="AB148" s="53"/>
      <c r="AC148" s="53"/>
      <c r="AD148" s="53"/>
      <c r="AE148" s="53"/>
      <c r="AF148" s="187"/>
      <c r="AG148" s="53"/>
      <c r="AH148" s="53"/>
      <c r="AI148" s="53"/>
      <c r="AJ148" s="53"/>
      <c r="AK148" s="53"/>
      <c r="AL148" s="53"/>
      <c r="AM148" s="53"/>
      <c r="AN148" s="53"/>
      <c r="AO148" s="53"/>
      <c r="AP148" s="53"/>
      <c r="AQ148" s="53"/>
      <c r="AR148" s="53"/>
      <c r="AS148" s="53"/>
      <c r="AT148" s="53"/>
      <c r="AU148" s="53"/>
      <c r="AV148" s="53"/>
      <c r="AW148" s="56"/>
      <c r="AX148" s="53"/>
      <c r="AY148" s="56"/>
      <c r="AZ148" s="53"/>
      <c r="BA148" s="53"/>
      <c r="BB148" s="53"/>
      <c r="BC148" s="53"/>
      <c r="BD148" s="53"/>
      <c r="BE148" s="53"/>
      <c r="BF148" s="56"/>
      <c r="BG148" s="53"/>
      <c r="BH148" s="56"/>
      <c r="BI148" s="53"/>
      <c r="BJ148" s="53"/>
    </row>
    <row r="149" spans="1:62" ht="14.5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c r="AA149" s="53"/>
      <c r="AB149" s="53"/>
      <c r="AC149" s="53"/>
      <c r="AD149" s="53"/>
      <c r="AE149" s="53"/>
      <c r="AF149" s="187"/>
      <c r="AG149" s="53"/>
      <c r="AH149" s="53"/>
      <c r="AI149" s="53"/>
      <c r="AJ149" s="53"/>
      <c r="AK149" s="53"/>
      <c r="AL149" s="53"/>
      <c r="AM149" s="53"/>
      <c r="AN149" s="53"/>
      <c r="AO149" s="53"/>
      <c r="AP149" s="53"/>
      <c r="AQ149" s="53"/>
      <c r="AR149" s="53"/>
      <c r="AS149" s="53"/>
      <c r="AT149" s="53"/>
      <c r="AU149" s="53"/>
      <c r="AV149" s="53"/>
      <c r="AW149" s="56"/>
      <c r="AX149" s="53"/>
      <c r="AY149" s="56"/>
      <c r="AZ149" s="53"/>
      <c r="BA149" s="53"/>
      <c r="BB149" s="53"/>
      <c r="BC149" s="53"/>
      <c r="BD149" s="53"/>
      <c r="BE149" s="53"/>
      <c r="BF149" s="56"/>
      <c r="BG149" s="53"/>
      <c r="BH149" s="56"/>
      <c r="BI149" s="53"/>
      <c r="BJ149" s="53"/>
    </row>
    <row r="150" spans="1:62" ht="14.5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187"/>
      <c r="AG150" s="53"/>
      <c r="AH150" s="53"/>
      <c r="AI150" s="53"/>
      <c r="AJ150" s="53"/>
      <c r="AK150" s="53"/>
      <c r="AL150" s="53"/>
      <c r="AM150" s="53"/>
      <c r="AN150" s="53"/>
      <c r="AO150" s="53"/>
      <c r="AP150" s="53"/>
      <c r="AQ150" s="53"/>
      <c r="AR150" s="53"/>
      <c r="AS150" s="53"/>
      <c r="AT150" s="53"/>
      <c r="AU150" s="53"/>
      <c r="AV150" s="53"/>
      <c r="AW150" s="56"/>
      <c r="AX150" s="53"/>
      <c r="AY150" s="56"/>
      <c r="AZ150" s="53"/>
      <c r="BA150" s="53"/>
      <c r="BB150" s="53"/>
      <c r="BC150" s="53"/>
      <c r="BD150" s="53"/>
      <c r="BE150" s="53"/>
      <c r="BF150" s="56"/>
      <c r="BG150" s="53"/>
      <c r="BH150" s="56"/>
      <c r="BI150" s="53"/>
      <c r="BJ150" s="53"/>
    </row>
    <row r="151" spans="1:62" ht="14.5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187"/>
      <c r="AG151" s="53"/>
      <c r="AH151" s="53"/>
      <c r="AI151" s="53"/>
      <c r="AJ151" s="53"/>
      <c r="AK151" s="53"/>
      <c r="AL151" s="53"/>
      <c r="AM151" s="53"/>
      <c r="AN151" s="53"/>
      <c r="AO151" s="53"/>
      <c r="AP151" s="53"/>
      <c r="AQ151" s="53"/>
      <c r="AR151" s="53"/>
      <c r="AS151" s="53"/>
      <c r="AT151" s="53"/>
      <c r="AU151" s="53"/>
      <c r="AV151" s="53"/>
      <c r="AW151" s="56"/>
      <c r="AX151" s="53"/>
      <c r="AY151" s="56"/>
      <c r="AZ151" s="53"/>
      <c r="BA151" s="53"/>
      <c r="BB151" s="53"/>
      <c r="BC151" s="53"/>
      <c r="BD151" s="53"/>
      <c r="BE151" s="53"/>
      <c r="BF151" s="56"/>
      <c r="BG151" s="53"/>
      <c r="BH151" s="56"/>
      <c r="BI151" s="53"/>
      <c r="BJ151" s="53"/>
    </row>
    <row r="152" spans="1:62" ht="14.5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c r="AA152" s="53"/>
      <c r="AB152" s="53"/>
      <c r="AC152" s="53"/>
      <c r="AD152" s="53"/>
      <c r="AE152" s="53"/>
      <c r="AF152" s="187"/>
      <c r="AG152" s="53"/>
      <c r="AH152" s="53"/>
      <c r="AI152" s="53"/>
      <c r="AJ152" s="53"/>
      <c r="AK152" s="53"/>
      <c r="AL152" s="53"/>
      <c r="AM152" s="53"/>
      <c r="AN152" s="53"/>
      <c r="AO152" s="53"/>
      <c r="AP152" s="53"/>
      <c r="AQ152" s="53"/>
      <c r="AR152" s="53"/>
      <c r="AS152" s="53"/>
      <c r="AT152" s="53"/>
      <c r="AU152" s="53"/>
      <c r="AV152" s="53"/>
      <c r="AW152" s="56"/>
      <c r="AX152" s="53"/>
      <c r="AY152" s="56"/>
      <c r="AZ152" s="53"/>
      <c r="BA152" s="53"/>
      <c r="BB152" s="53"/>
      <c r="BC152" s="53"/>
      <c r="BD152" s="53"/>
      <c r="BE152" s="53"/>
      <c r="BF152" s="56"/>
      <c r="BG152" s="53"/>
      <c r="BH152" s="56"/>
      <c r="BI152" s="53"/>
      <c r="BJ152" s="53"/>
    </row>
    <row r="153" spans="1:62" ht="14.5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c r="AA153" s="53"/>
      <c r="AB153" s="53"/>
      <c r="AC153" s="53"/>
      <c r="AD153" s="53"/>
      <c r="AE153" s="53"/>
      <c r="AF153" s="187"/>
      <c r="AG153" s="53"/>
      <c r="AH153" s="53"/>
      <c r="AI153" s="53"/>
      <c r="AJ153" s="53"/>
      <c r="AK153" s="53"/>
      <c r="AL153" s="53"/>
      <c r="AM153" s="53"/>
      <c r="AN153" s="53"/>
      <c r="AO153" s="53"/>
      <c r="AP153" s="53"/>
      <c r="AQ153" s="53"/>
      <c r="AR153" s="53"/>
      <c r="AS153" s="53"/>
      <c r="AT153" s="53"/>
      <c r="AU153" s="53"/>
      <c r="AV153" s="53"/>
      <c r="AW153" s="56"/>
      <c r="AX153" s="53"/>
      <c r="AY153" s="56"/>
      <c r="AZ153" s="53"/>
      <c r="BA153" s="53"/>
      <c r="BB153" s="53"/>
      <c r="BC153" s="53"/>
      <c r="BD153" s="53"/>
      <c r="BE153" s="53"/>
      <c r="BF153" s="56"/>
      <c r="BG153" s="53"/>
      <c r="BH153" s="56"/>
      <c r="BI153" s="53"/>
      <c r="BJ153" s="53"/>
    </row>
    <row r="154" spans="1:62" ht="14.5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c r="AA154" s="53"/>
      <c r="AB154" s="53"/>
      <c r="AC154" s="53"/>
      <c r="AD154" s="53"/>
      <c r="AE154" s="53"/>
      <c r="AF154" s="187"/>
      <c r="AG154" s="53"/>
      <c r="AH154" s="53"/>
      <c r="AI154" s="53"/>
      <c r="AJ154" s="53"/>
      <c r="AK154" s="53"/>
      <c r="AL154" s="53"/>
      <c r="AM154" s="53"/>
      <c r="AN154" s="53"/>
      <c r="AO154" s="53"/>
      <c r="AP154" s="53"/>
      <c r="AQ154" s="53"/>
      <c r="AR154" s="53"/>
      <c r="AS154" s="53"/>
      <c r="AT154" s="53"/>
      <c r="AU154" s="53"/>
      <c r="AV154" s="53"/>
      <c r="AW154" s="56"/>
      <c r="AX154" s="53"/>
      <c r="AY154" s="56"/>
      <c r="AZ154" s="53"/>
      <c r="BA154" s="53"/>
      <c r="BB154" s="53"/>
      <c r="BC154" s="53"/>
      <c r="BD154" s="53"/>
      <c r="BE154" s="53"/>
      <c r="BF154" s="56"/>
      <c r="BG154" s="53"/>
      <c r="BH154" s="56"/>
      <c r="BI154" s="53"/>
      <c r="BJ154" s="53"/>
    </row>
    <row r="155" spans="1:62" ht="14.5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c r="AA155" s="53"/>
      <c r="AB155" s="53"/>
      <c r="AC155" s="53"/>
      <c r="AD155" s="53"/>
      <c r="AE155" s="53"/>
      <c r="AF155" s="187"/>
      <c r="AG155" s="53"/>
      <c r="AH155" s="53"/>
      <c r="AI155" s="53"/>
      <c r="AJ155" s="53"/>
      <c r="AK155" s="53"/>
      <c r="AL155" s="53"/>
      <c r="AM155" s="53"/>
      <c r="AN155" s="53"/>
      <c r="AO155" s="53"/>
      <c r="AP155" s="53"/>
      <c r="AQ155" s="53"/>
      <c r="AR155" s="53"/>
      <c r="AS155" s="53"/>
      <c r="AT155" s="53"/>
      <c r="AU155" s="53"/>
      <c r="AV155" s="53"/>
      <c r="AW155" s="56"/>
      <c r="AX155" s="53"/>
      <c r="AY155" s="56"/>
      <c r="AZ155" s="53"/>
      <c r="BA155" s="53"/>
      <c r="BB155" s="53"/>
      <c r="BC155" s="53"/>
      <c r="BD155" s="53"/>
      <c r="BE155" s="53"/>
      <c r="BF155" s="56"/>
      <c r="BG155" s="53"/>
      <c r="BH155" s="56"/>
      <c r="BI155" s="53"/>
      <c r="BJ155" s="53"/>
    </row>
    <row r="156" spans="1:62" ht="14.5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c r="AA156" s="53"/>
      <c r="AB156" s="53"/>
      <c r="AC156" s="53"/>
      <c r="AD156" s="53"/>
      <c r="AE156" s="53"/>
      <c r="AF156" s="187"/>
      <c r="AG156" s="53"/>
      <c r="AH156" s="53"/>
      <c r="AI156" s="53"/>
      <c r="AJ156" s="53"/>
      <c r="AK156" s="53"/>
      <c r="AL156" s="53"/>
      <c r="AM156" s="53"/>
      <c r="AN156" s="53"/>
      <c r="AO156" s="53"/>
      <c r="AP156" s="53"/>
      <c r="AQ156" s="53"/>
      <c r="AR156" s="53"/>
      <c r="AS156" s="53"/>
      <c r="AT156" s="53"/>
      <c r="AU156" s="53"/>
      <c r="AV156" s="53"/>
      <c r="AW156" s="56"/>
      <c r="AX156" s="53"/>
      <c r="AY156" s="56"/>
      <c r="AZ156" s="53"/>
      <c r="BA156" s="53"/>
      <c r="BB156" s="53"/>
      <c r="BC156" s="53"/>
      <c r="BD156" s="53"/>
      <c r="BE156" s="53"/>
      <c r="BF156" s="56"/>
      <c r="BG156" s="53"/>
      <c r="BH156" s="56"/>
      <c r="BI156" s="53"/>
      <c r="BJ156" s="53"/>
    </row>
    <row r="157" spans="1:62" ht="14.5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c r="AA157" s="53"/>
      <c r="AB157" s="53"/>
      <c r="AC157" s="53"/>
      <c r="AD157" s="53"/>
      <c r="AE157" s="53"/>
      <c r="AF157" s="187"/>
      <c r="AG157" s="53"/>
      <c r="AH157" s="53"/>
      <c r="AI157" s="53"/>
      <c r="AJ157" s="53"/>
      <c r="AK157" s="53"/>
      <c r="AL157" s="53"/>
      <c r="AM157" s="53"/>
      <c r="AN157" s="53"/>
      <c r="AO157" s="53"/>
      <c r="AP157" s="53"/>
      <c r="AQ157" s="53"/>
      <c r="AR157" s="53"/>
      <c r="AS157" s="53"/>
      <c r="AT157" s="53"/>
      <c r="AU157" s="53"/>
      <c r="AV157" s="53"/>
      <c r="AW157" s="56"/>
      <c r="AX157" s="53"/>
      <c r="AY157" s="56"/>
      <c r="AZ157" s="53"/>
      <c r="BA157" s="53"/>
      <c r="BB157" s="53"/>
      <c r="BC157" s="53"/>
      <c r="BD157" s="53"/>
      <c r="BE157" s="53"/>
      <c r="BF157" s="56"/>
      <c r="BG157" s="53"/>
      <c r="BH157" s="56"/>
      <c r="BI157" s="53"/>
      <c r="BJ157" s="53"/>
    </row>
    <row r="158" spans="1:62" ht="14.5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c r="AA158" s="53"/>
      <c r="AB158" s="53"/>
      <c r="AC158" s="53"/>
      <c r="AD158" s="53"/>
      <c r="AE158" s="53"/>
      <c r="AF158" s="187"/>
      <c r="AG158" s="53"/>
      <c r="AH158" s="53"/>
      <c r="AI158" s="53"/>
      <c r="AJ158" s="53"/>
      <c r="AK158" s="53"/>
      <c r="AL158" s="53"/>
      <c r="AM158" s="53"/>
      <c r="AN158" s="53"/>
      <c r="AO158" s="53"/>
      <c r="AP158" s="53"/>
      <c r="AQ158" s="53"/>
      <c r="AR158" s="53"/>
      <c r="AS158" s="53"/>
      <c r="AT158" s="53"/>
      <c r="AU158" s="53"/>
      <c r="AV158" s="53"/>
      <c r="AW158" s="56"/>
      <c r="AX158" s="53"/>
      <c r="AY158" s="56"/>
      <c r="AZ158" s="53"/>
      <c r="BA158" s="53"/>
      <c r="BB158" s="53"/>
      <c r="BC158" s="53"/>
      <c r="BD158" s="53"/>
      <c r="BE158" s="53"/>
      <c r="BF158" s="56"/>
      <c r="BG158" s="53"/>
      <c r="BH158" s="56"/>
      <c r="BI158" s="53"/>
      <c r="BJ158" s="53"/>
    </row>
    <row r="159" spans="1:62" ht="14.5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c r="AA159" s="53"/>
      <c r="AB159" s="53"/>
      <c r="AC159" s="53"/>
      <c r="AD159" s="53"/>
      <c r="AE159" s="53"/>
      <c r="AF159" s="187"/>
      <c r="AG159" s="53"/>
      <c r="AH159" s="53"/>
      <c r="AI159" s="53"/>
      <c r="AJ159" s="53"/>
      <c r="AK159" s="53"/>
      <c r="AL159" s="53"/>
      <c r="AM159" s="53"/>
      <c r="AN159" s="53"/>
      <c r="AO159" s="53"/>
      <c r="AP159" s="53"/>
      <c r="AQ159" s="53"/>
      <c r="AR159" s="53"/>
      <c r="AS159" s="53"/>
      <c r="AT159" s="53"/>
      <c r="AU159" s="53"/>
      <c r="AV159" s="53"/>
      <c r="AW159" s="56"/>
      <c r="AX159" s="53"/>
      <c r="AY159" s="56"/>
      <c r="AZ159" s="53"/>
      <c r="BA159" s="53"/>
      <c r="BB159" s="53"/>
      <c r="BC159" s="53"/>
      <c r="BD159" s="53"/>
      <c r="BE159" s="53"/>
      <c r="BF159" s="56"/>
      <c r="BG159" s="53"/>
      <c r="BH159" s="56"/>
      <c r="BI159" s="53"/>
      <c r="BJ159" s="53"/>
    </row>
    <row r="160" spans="1:62" ht="14.5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c r="AA160" s="53"/>
      <c r="AB160" s="53"/>
      <c r="AC160" s="53"/>
      <c r="AD160" s="53"/>
      <c r="AE160" s="53"/>
      <c r="AF160" s="187"/>
      <c r="AG160" s="53"/>
      <c r="AH160" s="53"/>
      <c r="AI160" s="53"/>
      <c r="AJ160" s="53"/>
      <c r="AK160" s="53"/>
      <c r="AL160" s="53"/>
      <c r="AM160" s="53"/>
      <c r="AN160" s="53"/>
      <c r="AO160" s="53"/>
      <c r="AP160" s="53"/>
      <c r="AQ160" s="53"/>
      <c r="AR160" s="53"/>
      <c r="AS160" s="53"/>
      <c r="AT160" s="53"/>
      <c r="AU160" s="53"/>
      <c r="AV160" s="53"/>
      <c r="AW160" s="56"/>
      <c r="AX160" s="53"/>
      <c r="AY160" s="56"/>
      <c r="AZ160" s="53"/>
      <c r="BA160" s="53"/>
      <c r="BB160" s="53"/>
      <c r="BC160" s="53"/>
      <c r="BD160" s="53"/>
      <c r="BE160" s="53"/>
      <c r="BF160" s="56"/>
      <c r="BG160" s="53"/>
      <c r="BH160" s="56"/>
      <c r="BI160" s="53"/>
      <c r="BJ160" s="53"/>
    </row>
    <row r="161" spans="1:62" ht="14.5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c r="AA161" s="53"/>
      <c r="AB161" s="53"/>
      <c r="AC161" s="53"/>
      <c r="AD161" s="53"/>
      <c r="AE161" s="53"/>
      <c r="AF161" s="187"/>
      <c r="AG161" s="53"/>
      <c r="AH161" s="53"/>
      <c r="AI161" s="53"/>
      <c r="AJ161" s="53"/>
      <c r="AK161" s="53"/>
      <c r="AL161" s="53"/>
      <c r="AM161" s="53"/>
      <c r="AN161" s="53"/>
      <c r="AO161" s="53"/>
      <c r="AP161" s="53"/>
      <c r="AQ161" s="53"/>
      <c r="AR161" s="53"/>
      <c r="AS161" s="53"/>
      <c r="AT161" s="53"/>
      <c r="AU161" s="53"/>
      <c r="AV161" s="53"/>
      <c r="AW161" s="56"/>
      <c r="AX161" s="53"/>
      <c r="AY161" s="56"/>
      <c r="AZ161" s="53"/>
      <c r="BA161" s="53"/>
      <c r="BB161" s="53"/>
      <c r="BC161" s="53"/>
      <c r="BD161" s="53"/>
      <c r="BE161" s="53"/>
      <c r="BF161" s="56"/>
      <c r="BG161" s="53"/>
      <c r="BH161" s="56"/>
      <c r="BI161" s="53"/>
      <c r="BJ161" s="53"/>
    </row>
    <row r="162" spans="1:62" ht="14.5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c r="AA162" s="53"/>
      <c r="AB162" s="53"/>
      <c r="AC162" s="53"/>
      <c r="AD162" s="53"/>
      <c r="AE162" s="53"/>
      <c r="AF162" s="187"/>
      <c r="AG162" s="53"/>
      <c r="AH162" s="53"/>
      <c r="AI162" s="53"/>
      <c r="AJ162" s="53"/>
      <c r="AK162" s="53"/>
      <c r="AL162" s="53"/>
      <c r="AM162" s="53"/>
      <c r="AN162" s="53"/>
      <c r="AO162" s="53"/>
      <c r="AP162" s="53"/>
      <c r="AQ162" s="53"/>
      <c r="AR162" s="53"/>
      <c r="AS162" s="53"/>
      <c r="AT162" s="53"/>
      <c r="AU162" s="53"/>
      <c r="AV162" s="53"/>
      <c r="AW162" s="56"/>
      <c r="AX162" s="53"/>
      <c r="AY162" s="56"/>
      <c r="AZ162" s="53"/>
      <c r="BA162" s="53"/>
      <c r="BB162" s="53"/>
      <c r="BC162" s="53"/>
      <c r="BD162" s="53"/>
      <c r="BE162" s="53"/>
      <c r="BF162" s="56"/>
      <c r="BG162" s="53"/>
      <c r="BH162" s="56"/>
      <c r="BI162" s="53"/>
      <c r="BJ162" s="53"/>
    </row>
    <row r="163" spans="1:62" ht="14.5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c r="AA163" s="53"/>
      <c r="AB163" s="53"/>
      <c r="AC163" s="53"/>
      <c r="AD163" s="53"/>
      <c r="AE163" s="53"/>
      <c r="AF163" s="187"/>
      <c r="AG163" s="53"/>
      <c r="AH163" s="53"/>
      <c r="AI163" s="53"/>
      <c r="AJ163" s="53"/>
      <c r="AK163" s="53"/>
      <c r="AL163" s="53"/>
      <c r="AM163" s="53"/>
      <c r="AN163" s="53"/>
      <c r="AO163" s="53"/>
      <c r="AP163" s="53"/>
      <c r="AQ163" s="53"/>
      <c r="AR163" s="53"/>
      <c r="AS163" s="53"/>
      <c r="AT163" s="53"/>
      <c r="AU163" s="53"/>
      <c r="AV163" s="53"/>
      <c r="AW163" s="56"/>
      <c r="AX163" s="53"/>
      <c r="AY163" s="56"/>
      <c r="AZ163" s="53"/>
      <c r="BA163" s="53"/>
      <c r="BB163" s="53"/>
      <c r="BC163" s="53"/>
      <c r="BD163" s="53"/>
      <c r="BE163" s="53"/>
      <c r="BF163" s="56"/>
      <c r="BG163" s="53"/>
      <c r="BH163" s="56"/>
      <c r="BI163" s="53"/>
      <c r="BJ163" s="53"/>
    </row>
    <row r="164" spans="1:62" ht="14.5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c r="AA164" s="53"/>
      <c r="AB164" s="53"/>
      <c r="AC164" s="53"/>
      <c r="AD164" s="53"/>
      <c r="AE164" s="53"/>
      <c r="AF164" s="187"/>
      <c r="AG164" s="53"/>
      <c r="AH164" s="53"/>
      <c r="AI164" s="53"/>
      <c r="AJ164" s="53"/>
      <c r="AK164" s="53"/>
      <c r="AL164" s="53"/>
      <c r="AM164" s="53"/>
      <c r="AN164" s="53"/>
      <c r="AO164" s="53"/>
      <c r="AP164" s="53"/>
      <c r="AQ164" s="53"/>
      <c r="AR164" s="53"/>
      <c r="AS164" s="53"/>
      <c r="AT164" s="53"/>
      <c r="AU164" s="53"/>
      <c r="AV164" s="53"/>
      <c r="AW164" s="56"/>
      <c r="AX164" s="53"/>
      <c r="AY164" s="56"/>
      <c r="AZ164" s="53"/>
      <c r="BA164" s="53"/>
      <c r="BB164" s="53"/>
      <c r="BC164" s="53"/>
      <c r="BD164" s="53"/>
      <c r="BE164" s="53"/>
      <c r="BF164" s="56"/>
      <c r="BG164" s="53"/>
      <c r="BH164" s="56"/>
      <c r="BI164" s="53"/>
      <c r="BJ164" s="53"/>
    </row>
    <row r="165" spans="1:62" ht="14.5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c r="AA165" s="53"/>
      <c r="AB165" s="53"/>
      <c r="AC165" s="53"/>
      <c r="AD165" s="53"/>
      <c r="AE165" s="53"/>
      <c r="AF165" s="187"/>
      <c r="AG165" s="53"/>
      <c r="AH165" s="53"/>
      <c r="AI165" s="53"/>
      <c r="AJ165" s="53"/>
      <c r="AK165" s="53"/>
      <c r="AL165" s="53"/>
      <c r="AM165" s="53"/>
      <c r="AN165" s="53"/>
      <c r="AO165" s="53"/>
      <c r="AP165" s="53"/>
      <c r="AQ165" s="53"/>
      <c r="AR165" s="53"/>
      <c r="AS165" s="53"/>
      <c r="AT165" s="53"/>
      <c r="AU165" s="53"/>
      <c r="AV165" s="53"/>
      <c r="AW165" s="56"/>
      <c r="AX165" s="53"/>
      <c r="AY165" s="56"/>
      <c r="AZ165" s="53"/>
      <c r="BA165" s="53"/>
      <c r="BB165" s="53"/>
      <c r="BC165" s="53"/>
      <c r="BD165" s="53"/>
      <c r="BE165" s="53"/>
      <c r="BF165" s="56"/>
      <c r="BG165" s="53"/>
      <c r="BH165" s="56"/>
      <c r="BI165" s="53"/>
      <c r="BJ165" s="53"/>
    </row>
    <row r="166" spans="1:62" ht="14.5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c r="AA166" s="53"/>
      <c r="AB166" s="53"/>
      <c r="AC166" s="53"/>
      <c r="AD166" s="53"/>
      <c r="AE166" s="53"/>
      <c r="AF166" s="187"/>
      <c r="AG166" s="53"/>
      <c r="AH166" s="53"/>
      <c r="AI166" s="53"/>
      <c r="AJ166" s="53"/>
      <c r="AK166" s="53"/>
      <c r="AL166" s="53"/>
      <c r="AM166" s="53"/>
      <c r="AN166" s="53"/>
      <c r="AO166" s="53"/>
      <c r="AP166" s="53"/>
      <c r="AQ166" s="53"/>
      <c r="AR166" s="53"/>
      <c r="AS166" s="53"/>
      <c r="AT166" s="53"/>
      <c r="AU166" s="53"/>
      <c r="AV166" s="53"/>
      <c r="AW166" s="56"/>
      <c r="AX166" s="53"/>
      <c r="AY166" s="56"/>
      <c r="AZ166" s="53"/>
      <c r="BA166" s="53"/>
      <c r="BB166" s="53"/>
      <c r="BC166" s="53"/>
      <c r="BD166" s="53"/>
      <c r="BE166" s="53"/>
      <c r="BF166" s="56"/>
      <c r="BG166" s="53"/>
      <c r="BH166" s="56"/>
      <c r="BI166" s="53"/>
      <c r="BJ166" s="53"/>
    </row>
    <row r="167" spans="1:62" ht="14.5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c r="AA167" s="53"/>
      <c r="AB167" s="53"/>
      <c r="AC167" s="53"/>
      <c r="AD167" s="53"/>
      <c r="AE167" s="53"/>
      <c r="AF167" s="187"/>
      <c r="AG167" s="53"/>
      <c r="AH167" s="53"/>
      <c r="AI167" s="53"/>
      <c r="AJ167" s="53"/>
      <c r="AK167" s="53"/>
      <c r="AL167" s="53"/>
      <c r="AM167" s="53"/>
      <c r="AN167" s="53"/>
      <c r="AO167" s="53"/>
      <c r="AP167" s="53"/>
      <c r="AQ167" s="53"/>
      <c r="AR167" s="53"/>
      <c r="AS167" s="53"/>
      <c r="AT167" s="53"/>
      <c r="AU167" s="53"/>
      <c r="AV167" s="53"/>
      <c r="AW167" s="56"/>
      <c r="AX167" s="53"/>
      <c r="AY167" s="56"/>
      <c r="AZ167" s="53"/>
      <c r="BA167" s="53"/>
      <c r="BB167" s="53"/>
      <c r="BC167" s="53"/>
      <c r="BD167" s="53"/>
      <c r="BE167" s="53"/>
      <c r="BF167" s="56"/>
      <c r="BG167" s="53"/>
      <c r="BH167" s="56"/>
      <c r="BI167" s="53"/>
      <c r="BJ167" s="53"/>
    </row>
    <row r="168" spans="1:62" ht="14.5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c r="AA168" s="53"/>
      <c r="AB168" s="53"/>
      <c r="AC168" s="53"/>
      <c r="AD168" s="53"/>
      <c r="AE168" s="53"/>
      <c r="AF168" s="187"/>
      <c r="AG168" s="53"/>
      <c r="AH168" s="53"/>
      <c r="AI168" s="53"/>
      <c r="AJ168" s="53"/>
      <c r="AK168" s="53"/>
      <c r="AL168" s="53"/>
      <c r="AM168" s="53"/>
      <c r="AN168" s="53"/>
      <c r="AO168" s="53"/>
      <c r="AP168" s="53"/>
      <c r="AQ168" s="53"/>
      <c r="AR168" s="53"/>
      <c r="AS168" s="53"/>
      <c r="AT168" s="53"/>
      <c r="AU168" s="53"/>
      <c r="AV168" s="53"/>
      <c r="AW168" s="56"/>
      <c r="AX168" s="53"/>
      <c r="AY168" s="56"/>
      <c r="AZ168" s="53"/>
      <c r="BA168" s="53"/>
      <c r="BB168" s="53"/>
      <c r="BC168" s="53"/>
      <c r="BD168" s="53"/>
      <c r="BE168" s="53"/>
      <c r="BF168" s="56"/>
      <c r="BG168" s="53"/>
      <c r="BH168" s="56"/>
      <c r="BI168" s="53"/>
      <c r="BJ168" s="53"/>
    </row>
    <row r="169" spans="1:62" ht="14.5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c r="AA169" s="53"/>
      <c r="AB169" s="53"/>
      <c r="AC169" s="53"/>
      <c r="AD169" s="53"/>
      <c r="AE169" s="53"/>
      <c r="AF169" s="187"/>
      <c r="AG169" s="53"/>
      <c r="AH169" s="53"/>
      <c r="AI169" s="53"/>
      <c r="AJ169" s="53"/>
      <c r="AK169" s="53"/>
      <c r="AL169" s="53"/>
      <c r="AM169" s="53"/>
      <c r="AN169" s="53"/>
      <c r="AO169" s="53"/>
      <c r="AP169" s="53"/>
      <c r="AQ169" s="53"/>
      <c r="AR169" s="53"/>
      <c r="AS169" s="53"/>
      <c r="AT169" s="53"/>
      <c r="AU169" s="53"/>
      <c r="AV169" s="53"/>
      <c r="AW169" s="56"/>
      <c r="AX169" s="53"/>
      <c r="AY169" s="56"/>
      <c r="AZ169" s="53"/>
      <c r="BA169" s="53"/>
      <c r="BB169" s="53"/>
      <c r="BC169" s="53"/>
      <c r="BD169" s="53"/>
      <c r="BE169" s="53"/>
      <c r="BF169" s="56"/>
      <c r="BG169" s="53"/>
      <c r="BH169" s="56"/>
      <c r="BI169" s="53"/>
      <c r="BJ169" s="53"/>
    </row>
    <row r="170" spans="1:62" ht="14.5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c r="AA170" s="53"/>
      <c r="AB170" s="53"/>
      <c r="AC170" s="53"/>
      <c r="AD170" s="53"/>
      <c r="AE170" s="53"/>
      <c r="AF170" s="187"/>
      <c r="AG170" s="53"/>
      <c r="AH170" s="53"/>
      <c r="AI170" s="53"/>
      <c r="AJ170" s="53"/>
      <c r="AK170" s="53"/>
      <c r="AL170" s="53"/>
      <c r="AM170" s="53"/>
      <c r="AN170" s="53"/>
      <c r="AO170" s="53"/>
      <c r="AP170" s="53"/>
      <c r="AQ170" s="53"/>
      <c r="AR170" s="53"/>
      <c r="AS170" s="53"/>
      <c r="AT170" s="53"/>
      <c r="AU170" s="53"/>
      <c r="AV170" s="53"/>
      <c r="AW170" s="56"/>
      <c r="AX170" s="53"/>
      <c r="AY170" s="56"/>
      <c r="AZ170" s="53"/>
      <c r="BA170" s="53"/>
      <c r="BB170" s="53"/>
      <c r="BC170" s="53"/>
      <c r="BD170" s="53"/>
      <c r="BE170" s="53"/>
      <c r="BF170" s="56"/>
      <c r="BG170" s="53"/>
      <c r="BH170" s="56"/>
      <c r="BI170" s="53"/>
      <c r="BJ170" s="53"/>
    </row>
    <row r="171" spans="1:62" ht="14.5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c r="AA171" s="53"/>
      <c r="AB171" s="53"/>
      <c r="AC171" s="53"/>
      <c r="AD171" s="53"/>
      <c r="AE171" s="53"/>
      <c r="AF171" s="187"/>
      <c r="AG171" s="53"/>
      <c r="AH171" s="53"/>
      <c r="AI171" s="53"/>
      <c r="AJ171" s="53"/>
      <c r="AK171" s="53"/>
      <c r="AL171" s="53"/>
      <c r="AM171" s="53"/>
      <c r="AN171" s="53"/>
      <c r="AO171" s="53"/>
      <c r="AP171" s="53"/>
      <c r="AQ171" s="53"/>
      <c r="AR171" s="53"/>
      <c r="AS171" s="53"/>
      <c r="AT171" s="53"/>
      <c r="AU171" s="53"/>
      <c r="AV171" s="53"/>
      <c r="AW171" s="56"/>
      <c r="AX171" s="53"/>
      <c r="AY171" s="56"/>
      <c r="AZ171" s="53"/>
      <c r="BA171" s="53"/>
      <c r="BB171" s="53"/>
      <c r="BC171" s="53"/>
      <c r="BD171" s="53"/>
      <c r="BE171" s="53"/>
      <c r="BF171" s="56"/>
      <c r="BG171" s="53"/>
      <c r="BH171" s="56"/>
      <c r="BI171" s="53"/>
      <c r="BJ171" s="53"/>
    </row>
    <row r="172" spans="1:62" ht="14.55" customHeight="1">
      <c r="A172" s="53"/>
      <c r="B172" s="53"/>
      <c r="C172" s="53"/>
      <c r="D172" s="53"/>
      <c r="E172" s="53"/>
      <c r="F172" s="53"/>
      <c r="G172" s="53"/>
      <c r="H172" s="53"/>
      <c r="I172" s="53"/>
      <c r="J172" s="53"/>
      <c r="K172" s="53"/>
      <c r="L172" s="53"/>
      <c r="M172" s="53"/>
      <c r="N172" s="53"/>
      <c r="O172" s="53"/>
      <c r="P172" s="53"/>
      <c r="Q172" s="53"/>
      <c r="R172" s="57"/>
      <c r="S172" s="57"/>
      <c r="T172" s="57"/>
      <c r="U172" s="53"/>
      <c r="V172" s="53"/>
      <c r="W172" s="53"/>
      <c r="X172" s="53"/>
      <c r="Y172" s="53"/>
      <c r="Z172" s="53"/>
      <c r="AA172" s="53"/>
      <c r="AB172" s="53"/>
      <c r="AC172" s="53"/>
      <c r="AD172" s="53"/>
      <c r="AE172" s="53"/>
      <c r="AF172" s="187"/>
      <c r="AG172" s="53"/>
      <c r="AH172" s="53"/>
      <c r="AI172" s="53"/>
      <c r="AJ172" s="53"/>
      <c r="AK172" s="53"/>
      <c r="AL172" s="53"/>
      <c r="AM172" s="53"/>
      <c r="AN172" s="53"/>
      <c r="AO172" s="53"/>
      <c r="AP172" s="53"/>
      <c r="AQ172" s="53"/>
      <c r="AR172" s="53"/>
      <c r="AS172" s="53"/>
      <c r="AT172" s="53"/>
      <c r="AU172" s="53"/>
      <c r="AV172" s="53"/>
      <c r="AW172" s="56"/>
      <c r="AX172" s="53"/>
      <c r="AY172" s="56"/>
      <c r="AZ172" s="53"/>
      <c r="BA172" s="53"/>
      <c r="BB172" s="53"/>
      <c r="BC172" s="53"/>
      <c r="BD172" s="53"/>
      <c r="BE172" s="53"/>
      <c r="BF172" s="56"/>
      <c r="BG172" s="53"/>
      <c r="BH172" s="56"/>
      <c r="BI172" s="53"/>
      <c r="BJ172" s="53"/>
    </row>
    <row r="173" spans="1:62" ht="14.55" customHeight="1">
      <c r="A173" s="53"/>
      <c r="B173" s="53"/>
      <c r="C173" s="53"/>
      <c r="D173" s="53"/>
      <c r="E173" s="53"/>
      <c r="F173" s="53"/>
      <c r="G173" s="53"/>
      <c r="H173" s="53"/>
      <c r="I173" s="53"/>
      <c r="J173" s="53"/>
      <c r="K173" s="53"/>
      <c r="L173" s="53"/>
      <c r="M173" s="53"/>
      <c r="N173" s="53"/>
      <c r="O173" s="53"/>
      <c r="P173" s="53"/>
      <c r="Q173" s="53"/>
      <c r="R173" s="58"/>
      <c r="S173" s="58"/>
      <c r="T173" s="58"/>
      <c r="U173" s="53"/>
      <c r="V173" s="53"/>
      <c r="W173" s="53"/>
      <c r="X173" s="53"/>
      <c r="Y173" s="53"/>
      <c r="Z173" s="53"/>
      <c r="AA173" s="53"/>
      <c r="AB173" s="53"/>
      <c r="AC173" s="53"/>
      <c r="AD173" s="53"/>
      <c r="AE173" s="53"/>
      <c r="AF173" s="187"/>
      <c r="AG173" s="53"/>
      <c r="AH173" s="53"/>
      <c r="AI173" s="53"/>
      <c r="AJ173" s="53"/>
      <c r="AK173" s="53"/>
      <c r="AL173" s="53"/>
      <c r="AM173" s="53"/>
      <c r="AN173" s="53"/>
      <c r="AO173" s="53"/>
      <c r="AP173" s="53"/>
      <c r="AQ173" s="53"/>
      <c r="AR173" s="53"/>
      <c r="AS173" s="53"/>
      <c r="AT173" s="53"/>
      <c r="AU173" s="53"/>
      <c r="AV173" s="53"/>
      <c r="AW173" s="56"/>
      <c r="AX173" s="53"/>
      <c r="AY173" s="56"/>
      <c r="AZ173" s="53"/>
      <c r="BA173" s="53"/>
      <c r="BB173" s="53"/>
      <c r="BC173" s="53"/>
      <c r="BD173" s="53"/>
      <c r="BE173" s="53"/>
      <c r="BF173" s="56"/>
      <c r="BG173" s="53"/>
      <c r="BH173" s="56"/>
      <c r="BI173" s="53"/>
      <c r="BJ173" s="53"/>
    </row>
    <row r="174" spans="1:62" ht="14.55" customHeight="1">
      <c r="A174" s="53"/>
      <c r="B174" s="53"/>
      <c r="C174" s="53"/>
      <c r="D174" s="53"/>
      <c r="E174" s="53"/>
      <c r="F174" s="53"/>
      <c r="G174" s="53"/>
      <c r="H174" s="53"/>
      <c r="I174" s="53"/>
      <c r="J174" s="53"/>
      <c r="K174" s="53"/>
      <c r="L174" s="53"/>
      <c r="M174" s="53"/>
      <c r="N174" s="53"/>
      <c r="O174" s="53"/>
      <c r="P174" s="53"/>
      <c r="Q174" s="53"/>
      <c r="R174" s="58"/>
      <c r="S174" s="58"/>
      <c r="T174" s="58"/>
      <c r="U174" s="53"/>
      <c r="V174" s="53"/>
      <c r="W174" s="53"/>
      <c r="X174" s="53"/>
      <c r="Y174" s="53"/>
      <c r="Z174" s="53"/>
      <c r="AA174" s="53"/>
      <c r="AB174" s="53"/>
      <c r="AC174" s="53"/>
      <c r="AD174" s="53"/>
      <c r="AE174" s="53"/>
      <c r="AF174" s="187"/>
      <c r="AG174" s="53"/>
      <c r="AH174" s="53"/>
      <c r="AI174" s="53"/>
      <c r="AJ174" s="53"/>
      <c r="AK174" s="53"/>
      <c r="AL174" s="53"/>
      <c r="AM174" s="53"/>
      <c r="AN174" s="53"/>
      <c r="AO174" s="53"/>
      <c r="AP174" s="53"/>
      <c r="AQ174" s="53"/>
      <c r="AR174" s="53"/>
      <c r="AS174" s="53"/>
      <c r="AT174" s="53"/>
      <c r="AU174" s="53"/>
      <c r="AV174" s="53"/>
      <c r="AW174" s="56"/>
      <c r="AX174" s="53"/>
      <c r="AY174" s="56"/>
      <c r="AZ174" s="53"/>
      <c r="BA174" s="53"/>
      <c r="BB174" s="53"/>
      <c r="BC174" s="53"/>
      <c r="BD174" s="53"/>
      <c r="BE174" s="53"/>
      <c r="BF174" s="56"/>
      <c r="BG174" s="53"/>
      <c r="BH174" s="56"/>
      <c r="BI174" s="53"/>
      <c r="BJ174" s="53"/>
    </row>
    <row r="175" spans="1:62" ht="14.55" customHeight="1">
      <c r="A175" s="53"/>
      <c r="B175" s="53"/>
      <c r="C175" s="53"/>
      <c r="D175" s="53"/>
      <c r="E175" s="53"/>
      <c r="F175" s="53"/>
      <c r="G175" s="53"/>
      <c r="H175" s="53"/>
      <c r="I175" s="53"/>
      <c r="J175" s="53"/>
      <c r="K175" s="53"/>
      <c r="L175" s="53"/>
      <c r="M175" s="53"/>
      <c r="N175" s="53"/>
      <c r="O175" s="53"/>
      <c r="P175" s="53"/>
      <c r="Q175" s="53"/>
      <c r="R175" s="58"/>
      <c r="S175" s="58"/>
      <c r="T175" s="58"/>
      <c r="U175" s="53"/>
      <c r="V175" s="53"/>
      <c r="W175" s="53"/>
      <c r="X175" s="53"/>
      <c r="Y175" s="53"/>
      <c r="Z175" s="53"/>
      <c r="AA175" s="53"/>
      <c r="AB175" s="53"/>
      <c r="AC175" s="53"/>
      <c r="AD175" s="53"/>
      <c r="AE175" s="53"/>
      <c r="AF175" s="187"/>
      <c r="AG175" s="53"/>
      <c r="AH175" s="53"/>
      <c r="AI175" s="53"/>
      <c r="AJ175" s="53"/>
      <c r="AK175" s="53"/>
      <c r="AL175" s="53"/>
      <c r="AM175" s="53"/>
      <c r="AN175" s="53"/>
      <c r="AO175" s="53"/>
      <c r="AP175" s="53"/>
      <c r="AQ175" s="53"/>
      <c r="AR175" s="53"/>
      <c r="AS175" s="53"/>
      <c r="AT175" s="53"/>
      <c r="AU175" s="53"/>
      <c r="AV175" s="53"/>
      <c r="AW175" s="56"/>
      <c r="AX175" s="53"/>
      <c r="AY175" s="56"/>
      <c r="AZ175" s="53"/>
      <c r="BA175" s="53"/>
      <c r="BB175" s="53"/>
      <c r="BC175" s="53"/>
      <c r="BD175" s="53"/>
      <c r="BE175" s="53"/>
      <c r="BF175" s="56"/>
      <c r="BG175" s="53"/>
      <c r="BH175" s="56"/>
      <c r="BI175" s="53"/>
      <c r="BJ175" s="53"/>
    </row>
    <row r="176" spans="1:62" ht="14.55" customHeight="1">
      <c r="A176" s="53"/>
      <c r="B176" s="53"/>
      <c r="C176" s="53"/>
      <c r="D176" s="53"/>
      <c r="E176" s="53"/>
      <c r="F176" s="53"/>
      <c r="G176" s="53"/>
      <c r="H176" s="53"/>
      <c r="I176" s="53"/>
      <c r="J176" s="53"/>
      <c r="K176" s="53"/>
      <c r="L176" s="53"/>
      <c r="M176" s="53"/>
      <c r="N176" s="53"/>
      <c r="O176" s="53"/>
      <c r="P176" s="53"/>
      <c r="Q176" s="53"/>
      <c r="R176" s="58"/>
      <c r="S176" s="58"/>
      <c r="T176" s="58"/>
      <c r="U176" s="53"/>
      <c r="V176" s="53"/>
      <c r="W176" s="53"/>
      <c r="X176" s="53"/>
      <c r="Y176" s="53"/>
      <c r="Z176" s="53"/>
      <c r="AA176" s="53"/>
      <c r="AB176" s="53"/>
      <c r="AC176" s="53"/>
      <c r="AD176" s="53"/>
      <c r="AE176" s="53"/>
      <c r="AF176" s="187"/>
      <c r="AG176" s="53"/>
      <c r="AH176" s="53"/>
      <c r="AI176" s="53"/>
      <c r="AJ176" s="53"/>
      <c r="AK176" s="53"/>
      <c r="AL176" s="53"/>
      <c r="AM176" s="53"/>
      <c r="AN176" s="53"/>
      <c r="AO176" s="53"/>
      <c r="AP176" s="53"/>
      <c r="AQ176" s="53"/>
      <c r="AR176" s="53"/>
      <c r="AS176" s="53"/>
      <c r="AT176" s="53"/>
      <c r="AU176" s="53"/>
      <c r="AV176" s="53"/>
      <c r="AW176" s="56"/>
      <c r="AX176" s="53"/>
      <c r="AY176" s="56"/>
      <c r="AZ176" s="53"/>
      <c r="BA176" s="53"/>
      <c r="BB176" s="53"/>
      <c r="BC176" s="53"/>
      <c r="BD176" s="53"/>
      <c r="BE176" s="53"/>
      <c r="BF176" s="56"/>
      <c r="BG176" s="53"/>
      <c r="BH176" s="56"/>
      <c r="BI176" s="53"/>
      <c r="BJ176" s="53"/>
    </row>
    <row r="177" spans="1:62" ht="14.55" customHeight="1">
      <c r="A177" s="53"/>
      <c r="B177" s="53"/>
      <c r="C177" s="53"/>
      <c r="D177" s="53"/>
      <c r="E177" s="53"/>
      <c r="F177" s="53"/>
      <c r="G177" s="53"/>
      <c r="H177" s="53"/>
      <c r="I177" s="53"/>
      <c r="J177" s="53"/>
      <c r="K177" s="53"/>
      <c r="L177" s="53"/>
      <c r="M177" s="53"/>
      <c r="N177" s="53"/>
      <c r="O177" s="53"/>
      <c r="P177" s="53"/>
      <c r="Q177" s="53"/>
      <c r="R177" s="53"/>
      <c r="S177" s="53"/>
      <c r="T177" s="53"/>
      <c r="U177" s="59"/>
      <c r="V177" s="53"/>
      <c r="W177" s="53"/>
      <c r="X177" s="53"/>
      <c r="Y177" s="53"/>
      <c r="Z177" s="53"/>
      <c r="AA177" s="53"/>
      <c r="AB177" s="53"/>
      <c r="AC177" s="53"/>
      <c r="AD177" s="53"/>
      <c r="AE177" s="53"/>
      <c r="AF177" s="187"/>
      <c r="AG177" s="53"/>
      <c r="AH177" s="53"/>
      <c r="AI177" s="53"/>
      <c r="AJ177" s="53"/>
      <c r="AK177" s="53"/>
      <c r="AL177" s="53"/>
      <c r="AM177" s="53"/>
      <c r="AN177" s="53"/>
      <c r="AO177" s="53"/>
      <c r="AP177" s="53"/>
      <c r="AQ177" s="53"/>
      <c r="AR177" s="53"/>
      <c r="AS177" s="53"/>
      <c r="AT177" s="53"/>
      <c r="AU177" s="53"/>
      <c r="AV177" s="53"/>
      <c r="AW177" s="56"/>
      <c r="AX177" s="53"/>
      <c r="AY177" s="56"/>
      <c r="AZ177" s="53"/>
      <c r="BA177" s="53"/>
      <c r="BB177" s="53"/>
      <c r="BC177" s="53"/>
      <c r="BD177" s="53"/>
      <c r="BE177" s="53"/>
      <c r="BF177" s="56"/>
      <c r="BG177" s="53"/>
      <c r="BH177" s="56"/>
      <c r="BI177" s="53"/>
      <c r="BJ177" s="53"/>
    </row>
    <row r="178" spans="1:62" ht="14.5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c r="AA178" s="53"/>
      <c r="AB178" s="53"/>
      <c r="AC178" s="53"/>
      <c r="AD178" s="53"/>
      <c r="AE178" s="53"/>
      <c r="AF178" s="187"/>
      <c r="AG178" s="53"/>
      <c r="AH178" s="53"/>
      <c r="AI178" s="53"/>
      <c r="AJ178" s="53"/>
      <c r="AK178" s="53"/>
      <c r="AL178" s="53"/>
      <c r="AM178" s="53"/>
      <c r="AN178" s="53"/>
      <c r="AO178" s="53"/>
      <c r="AP178" s="53"/>
      <c r="AQ178" s="53"/>
      <c r="AR178" s="53"/>
      <c r="AS178" s="53"/>
      <c r="AT178" s="53"/>
      <c r="AU178" s="53"/>
      <c r="AV178" s="53"/>
      <c r="AW178" s="56"/>
      <c r="AX178" s="53"/>
      <c r="AY178" s="56"/>
      <c r="AZ178" s="53"/>
      <c r="BA178" s="53"/>
      <c r="BB178" s="53"/>
      <c r="BC178" s="53"/>
      <c r="BD178" s="53"/>
      <c r="BE178" s="53"/>
      <c r="BF178" s="56"/>
      <c r="BG178" s="53"/>
      <c r="BH178" s="56"/>
      <c r="BI178" s="53"/>
      <c r="BJ178" s="53"/>
    </row>
    <row r="179" spans="1:62" ht="14.5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c r="AA179" s="53"/>
      <c r="AB179" s="53"/>
      <c r="AC179" s="53"/>
      <c r="AD179" s="53"/>
      <c r="AE179" s="53"/>
      <c r="AF179" s="187"/>
      <c r="AG179" s="53"/>
      <c r="AH179" s="53"/>
      <c r="AI179" s="53"/>
      <c r="AJ179" s="53"/>
      <c r="AK179" s="53"/>
      <c r="AL179" s="53"/>
      <c r="AM179" s="53"/>
      <c r="AN179" s="53"/>
      <c r="AO179" s="53"/>
      <c r="AP179" s="53"/>
      <c r="AQ179" s="53"/>
      <c r="AR179" s="53"/>
      <c r="AS179" s="53"/>
      <c r="AT179" s="53"/>
      <c r="AU179" s="53"/>
      <c r="AV179" s="53"/>
      <c r="AW179" s="56"/>
      <c r="AX179" s="53"/>
      <c r="AY179" s="56"/>
      <c r="AZ179" s="53"/>
      <c r="BA179" s="53"/>
      <c r="BB179" s="53"/>
      <c r="BC179" s="53"/>
      <c r="BD179" s="53"/>
      <c r="BE179" s="53"/>
      <c r="BF179" s="56"/>
      <c r="BG179" s="53"/>
      <c r="BH179" s="56"/>
      <c r="BI179" s="53"/>
      <c r="BJ179" s="53"/>
    </row>
    <row r="180" spans="1:62" ht="14.5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c r="AA180" s="53"/>
      <c r="AB180" s="53"/>
      <c r="AC180" s="53"/>
      <c r="AD180" s="53"/>
      <c r="AE180" s="53"/>
      <c r="AF180" s="187"/>
      <c r="AG180" s="53"/>
      <c r="AH180" s="53"/>
      <c r="AI180" s="53"/>
      <c r="AJ180" s="53"/>
      <c r="AK180" s="53"/>
      <c r="AL180" s="53"/>
      <c r="AM180" s="53"/>
      <c r="AN180" s="53"/>
      <c r="AO180" s="53"/>
      <c r="AP180" s="53"/>
      <c r="AQ180" s="53"/>
      <c r="AR180" s="53"/>
      <c r="AS180" s="53"/>
      <c r="AT180" s="53"/>
      <c r="AU180" s="53"/>
      <c r="AV180" s="53"/>
      <c r="AW180" s="56"/>
      <c r="AX180" s="53"/>
      <c r="AY180" s="56"/>
      <c r="AZ180" s="53"/>
      <c r="BA180" s="53"/>
      <c r="BB180" s="53"/>
      <c r="BC180" s="53"/>
      <c r="BD180" s="53"/>
      <c r="BE180" s="53"/>
      <c r="BF180" s="56"/>
      <c r="BG180" s="53"/>
      <c r="BH180" s="56"/>
      <c r="BI180" s="53"/>
      <c r="BJ180" s="53"/>
    </row>
    <row r="181" spans="1:62" ht="14.5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c r="AA181" s="53"/>
      <c r="AB181" s="53"/>
      <c r="AC181" s="53"/>
      <c r="AD181" s="53"/>
      <c r="AE181" s="53"/>
      <c r="AF181" s="187"/>
      <c r="AG181" s="53"/>
      <c r="AH181" s="53"/>
      <c r="AI181" s="53"/>
      <c r="AJ181" s="53"/>
      <c r="AK181" s="53"/>
      <c r="AL181" s="53"/>
      <c r="AM181" s="53"/>
      <c r="AN181" s="53"/>
      <c r="AO181" s="53"/>
      <c r="AP181" s="53"/>
      <c r="AQ181" s="53"/>
      <c r="AR181" s="53"/>
      <c r="AS181" s="53"/>
      <c r="AT181" s="53"/>
      <c r="AU181" s="53"/>
      <c r="AV181" s="53"/>
      <c r="AW181" s="56"/>
      <c r="AX181" s="53"/>
      <c r="AY181" s="56"/>
      <c r="AZ181" s="53"/>
      <c r="BA181" s="53"/>
      <c r="BB181" s="53"/>
      <c r="BC181" s="53"/>
      <c r="BD181" s="53"/>
      <c r="BE181" s="53"/>
      <c r="BF181" s="56"/>
      <c r="BG181" s="53"/>
      <c r="BH181" s="56"/>
      <c r="BI181" s="53"/>
      <c r="BJ181" s="53"/>
    </row>
    <row r="182" spans="1:62" ht="14.5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c r="AA182" s="53"/>
      <c r="AB182" s="53"/>
      <c r="AC182" s="53"/>
      <c r="AD182" s="53"/>
      <c r="AE182" s="53"/>
      <c r="AF182" s="187"/>
      <c r="AG182" s="53"/>
      <c r="AH182" s="53"/>
      <c r="AI182" s="53"/>
      <c r="AJ182" s="53"/>
      <c r="AK182" s="53"/>
      <c r="AL182" s="53"/>
      <c r="AM182" s="53"/>
      <c r="AN182" s="53"/>
      <c r="AO182" s="53"/>
      <c r="AP182" s="53"/>
      <c r="AQ182" s="53"/>
      <c r="AR182" s="53"/>
      <c r="AS182" s="53"/>
      <c r="AT182" s="53"/>
      <c r="AU182" s="53"/>
      <c r="AV182" s="53"/>
      <c r="AW182" s="56"/>
      <c r="AX182" s="53"/>
      <c r="AY182" s="56"/>
      <c r="AZ182" s="53"/>
      <c r="BA182" s="53"/>
      <c r="BB182" s="53"/>
      <c r="BC182" s="53"/>
      <c r="BD182" s="53"/>
      <c r="BE182" s="53"/>
      <c r="BF182" s="56"/>
      <c r="BG182" s="53"/>
      <c r="BH182" s="56"/>
      <c r="BI182" s="53"/>
      <c r="BJ182" s="53"/>
    </row>
    <row r="183" spans="1:62" ht="14.5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c r="AA183" s="53"/>
      <c r="AB183" s="53"/>
      <c r="AC183" s="53"/>
      <c r="AD183" s="53"/>
      <c r="AE183" s="53"/>
      <c r="AF183" s="187"/>
      <c r="AG183" s="53"/>
      <c r="AH183" s="53"/>
      <c r="AI183" s="53"/>
      <c r="AJ183" s="53"/>
      <c r="AK183" s="53"/>
      <c r="AL183" s="53"/>
      <c r="AM183" s="53"/>
      <c r="AN183" s="53"/>
      <c r="AO183" s="53"/>
      <c r="AP183" s="53"/>
      <c r="AQ183" s="53"/>
      <c r="AR183" s="53"/>
      <c r="AS183" s="53"/>
      <c r="AT183" s="53"/>
      <c r="AU183" s="53"/>
      <c r="AV183" s="53"/>
      <c r="AW183" s="56"/>
      <c r="AX183" s="53"/>
      <c r="AY183" s="56"/>
      <c r="AZ183" s="53"/>
      <c r="BA183" s="53"/>
      <c r="BB183" s="53"/>
      <c r="BC183" s="53"/>
      <c r="BD183" s="53"/>
      <c r="BE183" s="53"/>
      <c r="BF183" s="56"/>
      <c r="BG183" s="53"/>
      <c r="BH183" s="56"/>
      <c r="BI183" s="53"/>
      <c r="BJ183" s="53"/>
    </row>
    <row r="184" spans="1:62" ht="14.5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c r="AA184" s="53"/>
      <c r="AB184" s="53"/>
      <c r="AC184" s="53"/>
      <c r="AD184" s="53"/>
      <c r="AE184" s="53"/>
      <c r="AF184" s="187"/>
      <c r="AG184" s="53"/>
      <c r="AH184" s="53"/>
      <c r="AI184" s="53"/>
      <c r="AJ184" s="53"/>
      <c r="AK184" s="53"/>
      <c r="AL184" s="53"/>
      <c r="AM184" s="53"/>
      <c r="AN184" s="53"/>
      <c r="AO184" s="53"/>
      <c r="AP184" s="53"/>
      <c r="AQ184" s="53"/>
      <c r="AR184" s="53"/>
      <c r="AS184" s="53"/>
      <c r="AT184" s="53"/>
      <c r="AU184" s="53"/>
      <c r="AV184" s="53"/>
      <c r="AW184" s="56"/>
      <c r="AX184" s="53"/>
      <c r="AY184" s="56"/>
      <c r="AZ184" s="53"/>
      <c r="BA184" s="53"/>
      <c r="BB184" s="53"/>
      <c r="BC184" s="53"/>
      <c r="BD184" s="53"/>
      <c r="BE184" s="53"/>
      <c r="BF184" s="56"/>
      <c r="BG184" s="53"/>
      <c r="BH184" s="56"/>
      <c r="BI184" s="53"/>
      <c r="BJ184" s="53"/>
    </row>
    <row r="185" spans="1:62" ht="14.5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c r="AA185" s="53"/>
      <c r="AB185" s="53"/>
      <c r="AC185" s="53"/>
      <c r="AD185" s="53"/>
      <c r="AE185" s="53"/>
      <c r="AF185" s="187"/>
      <c r="AG185" s="53"/>
      <c r="AH185" s="53"/>
      <c r="AI185" s="53"/>
      <c r="AJ185" s="53"/>
      <c r="AK185" s="53"/>
      <c r="AL185" s="53"/>
      <c r="AM185" s="53"/>
      <c r="AN185" s="53"/>
      <c r="AO185" s="53"/>
      <c r="AP185" s="53"/>
      <c r="AQ185" s="53"/>
      <c r="AR185" s="53"/>
      <c r="AS185" s="53"/>
      <c r="AT185" s="53"/>
      <c r="AU185" s="53"/>
      <c r="AV185" s="53"/>
      <c r="AW185" s="56"/>
      <c r="AX185" s="53"/>
      <c r="AY185" s="56"/>
      <c r="AZ185" s="53"/>
      <c r="BA185" s="53"/>
      <c r="BB185" s="53"/>
      <c r="BC185" s="53"/>
      <c r="BD185" s="53"/>
      <c r="BE185" s="53"/>
      <c r="BF185" s="56"/>
      <c r="BG185" s="53"/>
      <c r="BH185" s="56"/>
      <c r="BI185" s="53"/>
      <c r="BJ185" s="53"/>
    </row>
    <row r="186" spans="1:62" ht="14.5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c r="AA186" s="53"/>
      <c r="AB186" s="53"/>
      <c r="AC186" s="53"/>
      <c r="AD186" s="53"/>
      <c r="AE186" s="53"/>
      <c r="AF186" s="187"/>
      <c r="AG186" s="53"/>
      <c r="AH186" s="53"/>
      <c r="AI186" s="53"/>
      <c r="AJ186" s="53"/>
      <c r="AK186" s="53"/>
      <c r="AL186" s="53"/>
      <c r="AM186" s="53"/>
      <c r="AN186" s="53"/>
      <c r="AO186" s="53"/>
      <c r="AP186" s="53"/>
      <c r="AQ186" s="53"/>
      <c r="AR186" s="53"/>
      <c r="AS186" s="53"/>
      <c r="AT186" s="53"/>
      <c r="AU186" s="53"/>
      <c r="AV186" s="53"/>
      <c r="AW186" s="56"/>
      <c r="AX186" s="53"/>
      <c r="AY186" s="56"/>
      <c r="AZ186" s="53"/>
      <c r="BA186" s="53"/>
      <c r="BB186" s="53"/>
      <c r="BC186" s="53"/>
      <c r="BD186" s="53"/>
      <c r="BE186" s="53"/>
      <c r="BF186" s="56"/>
      <c r="BG186" s="53"/>
      <c r="BH186" s="56"/>
      <c r="BI186" s="53"/>
      <c r="BJ186" s="53"/>
    </row>
    <row r="187" spans="1:62" ht="14.5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c r="AA187" s="53"/>
      <c r="AB187" s="53"/>
      <c r="AC187" s="53"/>
      <c r="AD187" s="53"/>
      <c r="AE187" s="53"/>
      <c r="AF187" s="187"/>
      <c r="AG187" s="53"/>
      <c r="AH187" s="53"/>
      <c r="AI187" s="53"/>
      <c r="AJ187" s="53"/>
      <c r="AK187" s="53"/>
      <c r="AL187" s="53"/>
      <c r="AM187" s="53"/>
      <c r="AN187" s="53"/>
      <c r="AO187" s="53"/>
      <c r="AP187" s="53"/>
      <c r="AQ187" s="53"/>
      <c r="AR187" s="53"/>
      <c r="AS187" s="53"/>
      <c r="AT187" s="53"/>
      <c r="AU187" s="53"/>
      <c r="AV187" s="53"/>
      <c r="AW187" s="56"/>
      <c r="AX187" s="53"/>
      <c r="AY187" s="56"/>
      <c r="AZ187" s="53"/>
      <c r="BA187" s="53"/>
      <c r="BB187" s="53"/>
      <c r="BC187" s="53"/>
      <c r="BD187" s="53"/>
      <c r="BE187" s="53"/>
      <c r="BF187" s="56"/>
      <c r="BG187" s="53"/>
      <c r="BH187" s="56"/>
      <c r="BI187" s="53"/>
      <c r="BJ187" s="53"/>
    </row>
    <row r="188" spans="1:62" ht="14.5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c r="AA188" s="53"/>
      <c r="AB188" s="53"/>
      <c r="AC188" s="53"/>
      <c r="AD188" s="53"/>
      <c r="AE188" s="53"/>
      <c r="AF188" s="187"/>
      <c r="AG188" s="53"/>
      <c r="AH188" s="53"/>
      <c r="AI188" s="53"/>
      <c r="AJ188" s="53"/>
      <c r="AK188" s="53"/>
      <c r="AL188" s="53"/>
      <c r="AM188" s="53"/>
      <c r="AN188" s="53"/>
      <c r="AO188" s="53"/>
      <c r="AP188" s="53"/>
      <c r="AQ188" s="53"/>
      <c r="AR188" s="53"/>
      <c r="AS188" s="53"/>
      <c r="AT188" s="53"/>
      <c r="AU188" s="53"/>
      <c r="AV188" s="53"/>
      <c r="AW188" s="56"/>
      <c r="AX188" s="53"/>
      <c r="AY188" s="56"/>
      <c r="AZ188" s="53"/>
      <c r="BA188" s="53"/>
      <c r="BB188" s="53"/>
      <c r="BC188" s="53"/>
      <c r="BD188" s="53"/>
      <c r="BE188" s="53"/>
      <c r="BF188" s="56"/>
      <c r="BG188" s="53"/>
      <c r="BH188" s="56"/>
      <c r="BI188" s="53"/>
      <c r="BJ188" s="53"/>
    </row>
    <row r="189" spans="1:62" ht="14.5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c r="AA189" s="53"/>
      <c r="AB189" s="53"/>
      <c r="AC189" s="53"/>
      <c r="AD189" s="53"/>
      <c r="AE189" s="53"/>
      <c r="AF189" s="187"/>
      <c r="AG189" s="53"/>
      <c r="AH189" s="53"/>
      <c r="AI189" s="53"/>
      <c r="AJ189" s="53"/>
      <c r="AK189" s="53"/>
      <c r="AL189" s="53"/>
      <c r="AM189" s="53"/>
      <c r="AN189" s="53"/>
      <c r="AO189" s="53"/>
      <c r="AP189" s="53"/>
      <c r="AQ189" s="53"/>
      <c r="AR189" s="53"/>
      <c r="AS189" s="53"/>
      <c r="AT189" s="53"/>
      <c r="AU189" s="53"/>
      <c r="AV189" s="53"/>
      <c r="AW189" s="56"/>
      <c r="AX189" s="53"/>
      <c r="AY189" s="56"/>
      <c r="AZ189" s="53"/>
      <c r="BA189" s="53"/>
      <c r="BB189" s="53"/>
      <c r="BC189" s="53"/>
      <c r="BD189" s="53"/>
      <c r="BE189" s="53"/>
      <c r="BF189" s="56"/>
      <c r="BG189" s="53"/>
      <c r="BH189" s="56"/>
      <c r="BI189" s="53"/>
      <c r="BJ189" s="53"/>
    </row>
    <row r="190" spans="1:62" ht="14.5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c r="AA190" s="53"/>
      <c r="AB190" s="53"/>
      <c r="AC190" s="53"/>
      <c r="AD190" s="53"/>
      <c r="AE190" s="53"/>
      <c r="AF190" s="187"/>
      <c r="AG190" s="53"/>
      <c r="AH190" s="53"/>
      <c r="AI190" s="53"/>
      <c r="AJ190" s="53"/>
      <c r="AK190" s="53"/>
      <c r="AL190" s="53"/>
      <c r="AM190" s="53"/>
      <c r="AN190" s="53"/>
      <c r="AO190" s="53"/>
      <c r="AP190" s="53"/>
      <c r="AQ190" s="53"/>
      <c r="AR190" s="53"/>
      <c r="AS190" s="53"/>
      <c r="AT190" s="53"/>
      <c r="AU190" s="53"/>
      <c r="AV190" s="53"/>
      <c r="AW190" s="56"/>
      <c r="AX190" s="53"/>
      <c r="AY190" s="56"/>
      <c r="AZ190" s="53"/>
      <c r="BA190" s="53"/>
      <c r="BB190" s="53"/>
      <c r="BC190" s="53"/>
      <c r="BD190" s="53"/>
      <c r="BE190" s="53"/>
      <c r="BF190" s="56"/>
      <c r="BG190" s="53"/>
      <c r="BH190" s="56"/>
      <c r="BI190" s="53"/>
      <c r="BJ190" s="53"/>
    </row>
    <row r="191" spans="1:62" ht="14.5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c r="AA191" s="53"/>
      <c r="AB191" s="53"/>
      <c r="AC191" s="53"/>
      <c r="AD191" s="53"/>
      <c r="AE191" s="53"/>
      <c r="AF191" s="187"/>
      <c r="AG191" s="53"/>
      <c r="AH191" s="53"/>
      <c r="AI191" s="53"/>
      <c r="AJ191" s="53"/>
      <c r="AK191" s="53"/>
      <c r="AL191" s="53"/>
      <c r="AM191" s="53"/>
      <c r="AN191" s="53"/>
      <c r="AO191" s="53"/>
      <c r="AP191" s="53"/>
      <c r="AQ191" s="53"/>
      <c r="AR191" s="53"/>
      <c r="AS191" s="53"/>
      <c r="AT191" s="53"/>
      <c r="AU191" s="53"/>
      <c r="AV191" s="53"/>
      <c r="AW191" s="56"/>
      <c r="AX191" s="53"/>
      <c r="AY191" s="56"/>
      <c r="AZ191" s="53"/>
      <c r="BA191" s="53"/>
      <c r="BB191" s="53"/>
      <c r="BC191" s="53"/>
      <c r="BD191" s="53"/>
      <c r="BE191" s="53"/>
      <c r="BF191" s="56"/>
      <c r="BG191" s="53"/>
      <c r="BH191" s="56"/>
      <c r="BI191" s="53"/>
      <c r="BJ191" s="53"/>
    </row>
    <row r="192" spans="1:62" ht="14.5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c r="AA192" s="53"/>
      <c r="AB192" s="53"/>
      <c r="AC192" s="53"/>
      <c r="AD192" s="53"/>
      <c r="AE192" s="53"/>
      <c r="AF192" s="187"/>
      <c r="AG192" s="53"/>
      <c r="AH192" s="53"/>
      <c r="AI192" s="53"/>
      <c r="AJ192" s="53"/>
      <c r="AK192" s="53"/>
      <c r="AL192" s="53"/>
      <c r="AM192" s="53"/>
      <c r="AN192" s="53"/>
      <c r="AO192" s="53"/>
      <c r="AP192" s="53"/>
      <c r="AQ192" s="53"/>
      <c r="AR192" s="53"/>
      <c r="AS192" s="53"/>
      <c r="AT192" s="53"/>
      <c r="AU192" s="53"/>
      <c r="AV192" s="53"/>
      <c r="AW192" s="56"/>
      <c r="AX192" s="53"/>
      <c r="AY192" s="56"/>
      <c r="AZ192" s="53"/>
      <c r="BA192" s="53"/>
      <c r="BB192" s="53"/>
      <c r="BC192" s="53"/>
      <c r="BD192" s="53"/>
      <c r="BE192" s="53"/>
      <c r="BF192" s="56"/>
      <c r="BG192" s="53"/>
      <c r="BH192" s="56"/>
      <c r="BI192" s="53"/>
      <c r="BJ192" s="53"/>
    </row>
    <row r="193" spans="1:62" ht="14.5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c r="AA193" s="53"/>
      <c r="AB193" s="53"/>
      <c r="AC193" s="53"/>
      <c r="AD193" s="53"/>
      <c r="AE193" s="53"/>
      <c r="AF193" s="187"/>
      <c r="AG193" s="53"/>
      <c r="AH193" s="53"/>
      <c r="AI193" s="53"/>
      <c r="AJ193" s="53"/>
      <c r="AK193" s="53"/>
      <c r="AL193" s="53"/>
      <c r="AM193" s="53"/>
      <c r="AN193" s="53"/>
      <c r="AO193" s="53"/>
      <c r="AP193" s="53"/>
      <c r="AQ193" s="53"/>
      <c r="AR193" s="53"/>
      <c r="AS193" s="53"/>
      <c r="AT193" s="53"/>
      <c r="AU193" s="53"/>
      <c r="AV193" s="53"/>
      <c r="AW193" s="56"/>
      <c r="AX193" s="53"/>
      <c r="AY193" s="56"/>
      <c r="AZ193" s="53"/>
      <c r="BA193" s="53"/>
      <c r="BB193" s="53"/>
      <c r="BC193" s="53"/>
      <c r="BD193" s="53"/>
      <c r="BE193" s="53"/>
      <c r="BF193" s="56"/>
      <c r="BG193" s="53"/>
      <c r="BH193" s="56"/>
      <c r="BI193" s="53"/>
      <c r="BJ193" s="53"/>
    </row>
    <row r="194" spans="1:62" ht="14.5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c r="AA194" s="53"/>
      <c r="AB194" s="53"/>
      <c r="AC194" s="53"/>
      <c r="AD194" s="53"/>
      <c r="AE194" s="53"/>
      <c r="AF194" s="187"/>
      <c r="AG194" s="53"/>
      <c r="AH194" s="53"/>
      <c r="AI194" s="53"/>
      <c r="AJ194" s="53"/>
      <c r="AK194" s="53"/>
      <c r="AL194" s="53"/>
      <c r="AM194" s="53"/>
      <c r="AN194" s="53"/>
      <c r="AO194" s="53"/>
      <c r="AP194" s="53"/>
      <c r="AQ194" s="53"/>
      <c r="AR194" s="53"/>
      <c r="AS194" s="53"/>
      <c r="AT194" s="53"/>
      <c r="AU194" s="53"/>
      <c r="AV194" s="53"/>
      <c r="AW194" s="56"/>
      <c r="AX194" s="53"/>
      <c r="AY194" s="56"/>
      <c r="AZ194" s="53"/>
      <c r="BA194" s="53"/>
      <c r="BB194" s="53"/>
      <c r="BC194" s="53"/>
      <c r="BD194" s="53"/>
      <c r="BE194" s="53"/>
      <c r="BF194" s="56"/>
      <c r="BG194" s="53"/>
      <c r="BH194" s="56"/>
      <c r="BI194" s="53"/>
      <c r="BJ194" s="53"/>
    </row>
    <row r="195" spans="1:62" ht="14.5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c r="AA195" s="53"/>
      <c r="AB195" s="53"/>
      <c r="AC195" s="53"/>
      <c r="AD195" s="53"/>
      <c r="AE195" s="53"/>
      <c r="AF195" s="187"/>
      <c r="AG195" s="53"/>
      <c r="AH195" s="53"/>
      <c r="AI195" s="53"/>
      <c r="AJ195" s="53"/>
      <c r="AK195" s="53"/>
      <c r="AL195" s="53"/>
      <c r="AM195" s="53"/>
      <c r="AN195" s="53"/>
      <c r="AO195" s="53"/>
      <c r="AP195" s="53"/>
      <c r="AQ195" s="53"/>
      <c r="AR195" s="53"/>
      <c r="AS195" s="53"/>
      <c r="AT195" s="53"/>
      <c r="AU195" s="53"/>
      <c r="AV195" s="53"/>
      <c r="AW195" s="56"/>
      <c r="AX195" s="53"/>
      <c r="AY195" s="56"/>
      <c r="AZ195" s="53"/>
      <c r="BA195" s="53"/>
      <c r="BB195" s="53"/>
      <c r="BC195" s="53"/>
      <c r="BD195" s="53"/>
      <c r="BE195" s="53"/>
      <c r="BF195" s="56"/>
      <c r="BG195" s="53"/>
      <c r="BH195" s="56"/>
      <c r="BI195" s="53"/>
      <c r="BJ195" s="53"/>
    </row>
    <row r="196" spans="1:62" ht="14.5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c r="AA196" s="53"/>
      <c r="AB196" s="53"/>
      <c r="AC196" s="53"/>
      <c r="AD196" s="53"/>
      <c r="AE196" s="53"/>
      <c r="AF196" s="187"/>
      <c r="AG196" s="53"/>
      <c r="AH196" s="53"/>
      <c r="AI196" s="53"/>
      <c r="AJ196" s="53"/>
      <c r="AK196" s="53"/>
      <c r="AL196" s="53"/>
      <c r="AM196" s="53"/>
      <c r="AN196" s="53"/>
      <c r="AO196" s="53"/>
      <c r="AP196" s="53"/>
      <c r="AQ196" s="53"/>
      <c r="AR196" s="53"/>
      <c r="AS196" s="53"/>
      <c r="AT196" s="53"/>
      <c r="AU196" s="53"/>
      <c r="AV196" s="53"/>
      <c r="AW196" s="56"/>
      <c r="AX196" s="53"/>
      <c r="AY196" s="56"/>
      <c r="AZ196" s="53"/>
      <c r="BA196" s="53"/>
      <c r="BB196" s="53"/>
      <c r="BC196" s="53"/>
      <c r="BD196" s="53"/>
      <c r="BE196" s="53"/>
      <c r="BF196" s="56"/>
      <c r="BG196" s="53"/>
      <c r="BH196" s="56"/>
      <c r="BI196" s="53"/>
      <c r="BJ196" s="53"/>
    </row>
    <row r="197" spans="1:62" ht="14.5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c r="AA197" s="53"/>
      <c r="AB197" s="53"/>
      <c r="AC197" s="53"/>
      <c r="AD197" s="53"/>
      <c r="AE197" s="53"/>
      <c r="AF197" s="187"/>
      <c r="AG197" s="53"/>
      <c r="AH197" s="53"/>
      <c r="AI197" s="53"/>
      <c r="AJ197" s="53"/>
      <c r="AK197" s="53"/>
      <c r="AL197" s="53"/>
      <c r="AM197" s="53"/>
      <c r="AN197" s="53"/>
      <c r="AO197" s="53"/>
      <c r="AP197" s="53"/>
      <c r="AQ197" s="53"/>
      <c r="AR197" s="53"/>
      <c r="AS197" s="53"/>
      <c r="AT197" s="53"/>
      <c r="AU197" s="53"/>
      <c r="AV197" s="53"/>
      <c r="AW197" s="56"/>
      <c r="AX197" s="53"/>
      <c r="AY197" s="56"/>
      <c r="AZ197" s="53"/>
      <c r="BA197" s="53"/>
      <c r="BB197" s="53"/>
      <c r="BC197" s="53"/>
      <c r="BD197" s="53"/>
      <c r="BE197" s="53"/>
      <c r="BF197" s="56"/>
      <c r="BG197" s="53"/>
      <c r="BH197" s="56"/>
      <c r="BI197" s="53"/>
      <c r="BJ197" s="53"/>
    </row>
    <row r="198" spans="1:62" ht="14.5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c r="AA198" s="53"/>
      <c r="AB198" s="53"/>
      <c r="AC198" s="53"/>
      <c r="AD198" s="53"/>
      <c r="AE198" s="53"/>
      <c r="AF198" s="187"/>
      <c r="AG198" s="53"/>
      <c r="AH198" s="53"/>
      <c r="AI198" s="53"/>
      <c r="AJ198" s="53"/>
      <c r="AK198" s="53"/>
      <c r="AL198" s="53"/>
      <c r="AM198" s="53"/>
      <c r="AN198" s="53"/>
      <c r="AO198" s="53"/>
      <c r="AP198" s="53"/>
      <c r="AQ198" s="53"/>
      <c r="AR198" s="53"/>
      <c r="AS198" s="53"/>
      <c r="AT198" s="53"/>
      <c r="AU198" s="53"/>
      <c r="AV198" s="53"/>
      <c r="AW198" s="56"/>
      <c r="AX198" s="53"/>
      <c r="AY198" s="56"/>
      <c r="AZ198" s="53"/>
      <c r="BA198" s="53"/>
      <c r="BB198" s="53"/>
      <c r="BC198" s="53"/>
      <c r="BD198" s="53"/>
      <c r="BE198" s="53"/>
      <c r="BF198" s="56"/>
      <c r="BG198" s="53"/>
      <c r="BH198" s="56"/>
      <c r="BI198" s="53"/>
      <c r="BJ198" s="53"/>
    </row>
    <row r="199" spans="1:62" ht="14.5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c r="AA199" s="53"/>
      <c r="AB199" s="53"/>
      <c r="AC199" s="53"/>
      <c r="AD199" s="53"/>
      <c r="AE199" s="53"/>
      <c r="AF199" s="187"/>
      <c r="AG199" s="53"/>
      <c r="AH199" s="53"/>
      <c r="AI199" s="53"/>
      <c r="AJ199" s="53"/>
      <c r="AK199" s="53"/>
      <c r="AL199" s="53"/>
      <c r="AM199" s="53"/>
      <c r="AN199" s="53"/>
      <c r="AO199" s="53"/>
      <c r="AP199" s="53"/>
      <c r="AQ199" s="53"/>
      <c r="AR199" s="53"/>
      <c r="AS199" s="53"/>
      <c r="AT199" s="53"/>
      <c r="AU199" s="53"/>
      <c r="AV199" s="53"/>
      <c r="AW199" s="56"/>
      <c r="AX199" s="53"/>
      <c r="AY199" s="56"/>
      <c r="AZ199" s="53"/>
      <c r="BA199" s="53"/>
      <c r="BB199" s="53"/>
      <c r="BC199" s="53"/>
      <c r="BD199" s="53"/>
      <c r="BE199" s="53"/>
      <c r="BF199" s="56"/>
      <c r="BG199" s="53"/>
      <c r="BH199" s="56"/>
      <c r="BI199" s="53"/>
      <c r="BJ199" s="53"/>
    </row>
    <row r="200" spans="1:62" ht="14.5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c r="AA200" s="53"/>
      <c r="AB200" s="53"/>
      <c r="AC200" s="53"/>
      <c r="AD200" s="53"/>
      <c r="AE200" s="53"/>
      <c r="AF200" s="187"/>
      <c r="AG200" s="53"/>
      <c r="AH200" s="53"/>
      <c r="AI200" s="53"/>
      <c r="AJ200" s="53"/>
      <c r="AK200" s="53"/>
      <c r="AL200" s="53"/>
      <c r="AM200" s="53"/>
      <c r="AN200" s="53"/>
      <c r="AO200" s="53"/>
      <c r="AP200" s="53"/>
      <c r="AQ200" s="53"/>
      <c r="AR200" s="53"/>
      <c r="AS200" s="53"/>
      <c r="AT200" s="53"/>
      <c r="AU200" s="53"/>
      <c r="AV200" s="53"/>
      <c r="AW200" s="56"/>
      <c r="AX200" s="53"/>
      <c r="AY200" s="56"/>
      <c r="AZ200" s="53"/>
      <c r="BA200" s="53"/>
      <c r="BB200" s="53"/>
      <c r="BC200" s="53"/>
      <c r="BD200" s="53"/>
      <c r="BE200" s="53"/>
      <c r="BF200" s="56"/>
      <c r="BG200" s="53"/>
      <c r="BH200" s="56"/>
      <c r="BI200" s="53"/>
      <c r="BJ200" s="53"/>
    </row>
    <row r="201" spans="1:62" ht="14.5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c r="AA201" s="53"/>
      <c r="AB201" s="53"/>
      <c r="AC201" s="53"/>
      <c r="AD201" s="53"/>
      <c r="AE201" s="53"/>
      <c r="AF201" s="187"/>
      <c r="AG201" s="53"/>
      <c r="AH201" s="53"/>
      <c r="AI201" s="53"/>
      <c r="AJ201" s="53"/>
      <c r="AK201" s="53"/>
      <c r="AL201" s="53"/>
      <c r="AM201" s="53"/>
      <c r="AN201" s="53"/>
      <c r="AO201" s="53"/>
      <c r="AP201" s="53"/>
      <c r="AQ201" s="53"/>
      <c r="AR201" s="53"/>
      <c r="AS201" s="53"/>
      <c r="AT201" s="53"/>
      <c r="AU201" s="53"/>
      <c r="AV201" s="53"/>
      <c r="AW201" s="56"/>
      <c r="AX201" s="53"/>
      <c r="AY201" s="56"/>
      <c r="AZ201" s="53"/>
      <c r="BA201" s="53"/>
      <c r="BB201" s="53"/>
      <c r="BC201" s="53"/>
      <c r="BD201" s="53"/>
      <c r="BE201" s="53"/>
      <c r="BF201" s="56"/>
      <c r="BG201" s="53"/>
      <c r="BH201" s="56"/>
      <c r="BI201" s="53"/>
      <c r="BJ201" s="53"/>
    </row>
    <row r="202" spans="1:62" ht="14.5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c r="AA202" s="53"/>
      <c r="AB202" s="53"/>
      <c r="AC202" s="53"/>
      <c r="AD202" s="53"/>
      <c r="AE202" s="53"/>
      <c r="AF202" s="187"/>
      <c r="AG202" s="53"/>
      <c r="AH202" s="53"/>
      <c r="AI202" s="53"/>
      <c r="AJ202" s="53"/>
      <c r="AK202" s="53"/>
      <c r="AL202" s="53"/>
      <c r="AM202" s="53"/>
      <c r="AN202" s="53"/>
      <c r="AO202" s="53"/>
      <c r="AP202" s="53"/>
      <c r="AQ202" s="53"/>
      <c r="AR202" s="53"/>
      <c r="AS202" s="53"/>
      <c r="AT202" s="53"/>
      <c r="AU202" s="53"/>
      <c r="AV202" s="53"/>
      <c r="AW202" s="56"/>
      <c r="AX202" s="53"/>
      <c r="AY202" s="56"/>
      <c r="AZ202" s="53"/>
      <c r="BA202" s="53"/>
      <c r="BB202" s="53"/>
      <c r="BC202" s="53"/>
      <c r="BD202" s="53"/>
      <c r="BE202" s="53"/>
      <c r="BF202" s="56"/>
      <c r="BG202" s="53"/>
      <c r="BH202" s="56"/>
      <c r="BI202" s="53"/>
      <c r="BJ202" s="53"/>
    </row>
    <row r="203" spans="1:62" ht="14.5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c r="AA203" s="53"/>
      <c r="AB203" s="53"/>
      <c r="AC203" s="53"/>
      <c r="AD203" s="53"/>
      <c r="AE203" s="53"/>
      <c r="AF203" s="187"/>
      <c r="AG203" s="53"/>
      <c r="AH203" s="53"/>
      <c r="AI203" s="53"/>
      <c r="AJ203" s="53"/>
      <c r="AK203" s="53"/>
      <c r="AL203" s="53"/>
      <c r="AM203" s="53"/>
      <c r="AN203" s="53"/>
      <c r="AO203" s="53"/>
      <c r="AP203" s="53"/>
      <c r="AQ203" s="53"/>
      <c r="AR203" s="53"/>
      <c r="AS203" s="53"/>
      <c r="AT203" s="53"/>
      <c r="AU203" s="53"/>
      <c r="AV203" s="53"/>
      <c r="AW203" s="56"/>
      <c r="AX203" s="53"/>
      <c r="AY203" s="56"/>
      <c r="AZ203" s="53"/>
      <c r="BA203" s="53"/>
      <c r="BB203" s="53"/>
      <c r="BC203" s="53"/>
      <c r="BD203" s="53"/>
      <c r="BE203" s="53"/>
      <c r="BF203" s="56"/>
      <c r="BG203" s="53"/>
      <c r="BH203" s="56"/>
      <c r="BI203" s="53"/>
      <c r="BJ203" s="53"/>
    </row>
    <row r="204" spans="1:62" ht="14.5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c r="AA204" s="53"/>
      <c r="AB204" s="53"/>
      <c r="AC204" s="53"/>
      <c r="AD204" s="53"/>
      <c r="AE204" s="53"/>
      <c r="AF204" s="187"/>
      <c r="AG204" s="53"/>
      <c r="AH204" s="53"/>
      <c r="AI204" s="53"/>
      <c r="AJ204" s="53"/>
      <c r="AK204" s="53"/>
      <c r="AL204" s="53"/>
      <c r="AM204" s="53"/>
      <c r="AN204" s="53"/>
      <c r="AO204" s="53"/>
      <c r="AP204" s="53"/>
      <c r="AQ204" s="53"/>
      <c r="AR204" s="53"/>
      <c r="AS204" s="53"/>
      <c r="AT204" s="53"/>
      <c r="AU204" s="53"/>
      <c r="AV204" s="53"/>
      <c r="AW204" s="56"/>
      <c r="AX204" s="53"/>
      <c r="AY204" s="56"/>
      <c r="AZ204" s="53"/>
      <c r="BA204" s="53"/>
      <c r="BB204" s="53"/>
      <c r="BC204" s="53"/>
      <c r="BD204" s="53"/>
      <c r="BE204" s="53"/>
      <c r="BF204" s="56"/>
      <c r="BG204" s="53"/>
      <c r="BH204" s="56"/>
      <c r="BI204" s="53"/>
      <c r="BJ204" s="53"/>
    </row>
    <row r="205" spans="1:62" ht="14.5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c r="AA205" s="53"/>
      <c r="AB205" s="53"/>
      <c r="AC205" s="53"/>
      <c r="AD205" s="53"/>
      <c r="AE205" s="53"/>
      <c r="AF205" s="187"/>
      <c r="AG205" s="53"/>
      <c r="AH205" s="53"/>
      <c r="AI205" s="53"/>
      <c r="AJ205" s="53"/>
      <c r="AK205" s="53"/>
      <c r="AL205" s="53"/>
      <c r="AM205" s="53"/>
      <c r="AN205" s="53"/>
      <c r="AO205" s="53"/>
      <c r="AP205" s="53"/>
      <c r="AQ205" s="53"/>
      <c r="AR205" s="53"/>
      <c r="AS205" s="53"/>
      <c r="AT205" s="53"/>
      <c r="AU205" s="53"/>
      <c r="AV205" s="53"/>
      <c r="AW205" s="56"/>
      <c r="AX205" s="53"/>
      <c r="AY205" s="56"/>
      <c r="AZ205" s="53"/>
      <c r="BA205" s="53"/>
      <c r="BB205" s="53"/>
      <c r="BC205" s="53"/>
      <c r="BD205" s="53"/>
      <c r="BE205" s="53"/>
      <c r="BF205" s="56"/>
      <c r="BG205" s="53"/>
      <c r="BH205" s="56"/>
      <c r="BI205" s="53"/>
      <c r="BJ205" s="53"/>
    </row>
    <row r="206" spans="1:62" ht="14.5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c r="AA206" s="53"/>
      <c r="AB206" s="53"/>
      <c r="AC206" s="53"/>
      <c r="AD206" s="53"/>
      <c r="AE206" s="53"/>
      <c r="AF206" s="187"/>
      <c r="AG206" s="53"/>
      <c r="AH206" s="53"/>
      <c r="AI206" s="53"/>
      <c r="AJ206" s="53"/>
      <c r="AK206" s="53"/>
      <c r="AL206" s="53"/>
      <c r="AM206" s="53"/>
      <c r="AN206" s="53"/>
      <c r="AO206" s="53"/>
      <c r="AP206" s="53"/>
      <c r="AQ206" s="53"/>
      <c r="AR206" s="53"/>
      <c r="AS206" s="53"/>
      <c r="AT206" s="53"/>
      <c r="AU206" s="53"/>
      <c r="AV206" s="53"/>
      <c r="AW206" s="56"/>
      <c r="AX206" s="53"/>
      <c r="AY206" s="56"/>
      <c r="AZ206" s="53"/>
      <c r="BA206" s="53"/>
      <c r="BB206" s="53"/>
      <c r="BC206" s="53"/>
      <c r="BD206" s="53"/>
      <c r="BE206" s="53"/>
      <c r="BF206" s="56"/>
      <c r="BG206" s="53"/>
      <c r="BH206" s="56"/>
      <c r="BI206" s="53"/>
      <c r="BJ206" s="53"/>
    </row>
    <row r="207" spans="1:62" ht="14.5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c r="AA207" s="53"/>
      <c r="AB207" s="53"/>
      <c r="AC207" s="53"/>
      <c r="AD207" s="53"/>
      <c r="AE207" s="53"/>
      <c r="AF207" s="187"/>
      <c r="AG207" s="53"/>
      <c r="AH207" s="53"/>
      <c r="AI207" s="53"/>
      <c r="AJ207" s="53"/>
      <c r="AK207" s="53"/>
      <c r="AL207" s="53"/>
      <c r="AM207" s="53"/>
      <c r="AN207" s="53"/>
      <c r="AO207" s="53"/>
      <c r="AP207" s="53"/>
      <c r="AQ207" s="53"/>
      <c r="AR207" s="53"/>
      <c r="AS207" s="53"/>
      <c r="AT207" s="53"/>
      <c r="AU207" s="53"/>
      <c r="AV207" s="53"/>
      <c r="AW207" s="56"/>
      <c r="AX207" s="53"/>
      <c r="AY207" s="56"/>
      <c r="AZ207" s="53"/>
      <c r="BA207" s="53"/>
      <c r="BB207" s="53"/>
      <c r="BC207" s="53"/>
      <c r="BD207" s="53"/>
      <c r="BE207" s="53"/>
      <c r="BF207" s="56"/>
      <c r="BG207" s="53"/>
      <c r="BH207" s="56"/>
      <c r="BI207" s="53"/>
      <c r="BJ207" s="53"/>
    </row>
    <row r="208" spans="1:62" ht="14.5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c r="AA208" s="53"/>
      <c r="AB208" s="53"/>
      <c r="AC208" s="53"/>
      <c r="AD208" s="53"/>
      <c r="AE208" s="53"/>
      <c r="AF208" s="187"/>
      <c r="AG208" s="53"/>
      <c r="AH208" s="53"/>
      <c r="AI208" s="53"/>
      <c r="AJ208" s="53"/>
      <c r="AK208" s="53"/>
      <c r="AL208" s="53"/>
      <c r="AM208" s="53"/>
      <c r="AN208" s="53"/>
      <c r="AO208" s="53"/>
      <c r="AP208" s="53"/>
      <c r="AQ208" s="53"/>
      <c r="AR208" s="53"/>
      <c r="AS208" s="53"/>
      <c r="AT208" s="53"/>
      <c r="AU208" s="53"/>
      <c r="AV208" s="53"/>
      <c r="AW208" s="56"/>
      <c r="AX208" s="53"/>
      <c r="AY208" s="56"/>
      <c r="AZ208" s="53"/>
      <c r="BA208" s="53"/>
      <c r="BB208" s="53"/>
      <c r="BC208" s="53"/>
      <c r="BD208" s="53"/>
      <c r="BE208" s="53"/>
      <c r="BF208" s="56"/>
      <c r="BG208" s="53"/>
      <c r="BH208" s="56"/>
      <c r="BI208" s="53"/>
      <c r="BJ208" s="53"/>
    </row>
    <row r="209" spans="1:62" ht="14.5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c r="AA209" s="53"/>
      <c r="AB209" s="53"/>
      <c r="AC209" s="53"/>
      <c r="AD209" s="53"/>
      <c r="AE209" s="53"/>
      <c r="AF209" s="187"/>
      <c r="AG209" s="53"/>
      <c r="AH209" s="53"/>
      <c r="AI209" s="53"/>
      <c r="AJ209" s="53"/>
      <c r="AK209" s="53"/>
      <c r="AL209" s="53"/>
      <c r="AM209" s="53"/>
      <c r="AN209" s="53"/>
      <c r="AO209" s="53"/>
      <c r="AP209" s="53"/>
      <c r="AQ209" s="53"/>
      <c r="AR209" s="53"/>
      <c r="AS209" s="53"/>
      <c r="AT209" s="53"/>
      <c r="AU209" s="53"/>
      <c r="AV209" s="53"/>
      <c r="AW209" s="56"/>
      <c r="AX209" s="53"/>
      <c r="AY209" s="56"/>
      <c r="AZ209" s="53"/>
      <c r="BA209" s="53"/>
      <c r="BB209" s="53"/>
      <c r="BC209" s="53"/>
      <c r="BD209" s="53"/>
      <c r="BE209" s="53"/>
      <c r="BF209" s="56"/>
      <c r="BG209" s="53"/>
      <c r="BH209" s="56"/>
      <c r="BI209" s="53"/>
      <c r="BJ209" s="53"/>
    </row>
    <row r="210" spans="1:62" ht="14.5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c r="AA210" s="53"/>
      <c r="AB210" s="53"/>
      <c r="AC210" s="53"/>
      <c r="AD210" s="53"/>
      <c r="AE210" s="53"/>
      <c r="AF210" s="187"/>
      <c r="AG210" s="53"/>
      <c r="AH210" s="53"/>
      <c r="AI210" s="53"/>
      <c r="AJ210" s="53"/>
      <c r="AK210" s="53"/>
      <c r="AL210" s="53"/>
      <c r="AM210" s="53"/>
      <c r="AN210" s="53"/>
      <c r="AO210" s="53"/>
      <c r="AP210" s="53"/>
      <c r="AQ210" s="53"/>
      <c r="AR210" s="53"/>
      <c r="AS210" s="53"/>
      <c r="AT210" s="53"/>
      <c r="AU210" s="53"/>
      <c r="AV210" s="53"/>
      <c r="AW210" s="56"/>
      <c r="AX210" s="53"/>
      <c r="AY210" s="56"/>
      <c r="AZ210" s="53"/>
      <c r="BA210" s="53"/>
      <c r="BB210" s="53"/>
      <c r="BC210" s="53"/>
      <c r="BD210" s="53"/>
      <c r="BE210" s="53"/>
      <c r="BF210" s="56"/>
      <c r="BG210" s="53"/>
      <c r="BH210" s="56"/>
      <c r="BI210" s="53"/>
      <c r="BJ210" s="53"/>
    </row>
    <row r="211" spans="1:62" ht="14.5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c r="AA211" s="53"/>
      <c r="AB211" s="53"/>
      <c r="AC211" s="53"/>
      <c r="AD211" s="53"/>
      <c r="AE211" s="53"/>
      <c r="AF211" s="187"/>
      <c r="AG211" s="53"/>
      <c r="AH211" s="53"/>
      <c r="AI211" s="53"/>
      <c r="AJ211" s="53"/>
      <c r="AK211" s="53"/>
      <c r="AL211" s="53"/>
      <c r="AM211" s="53"/>
      <c r="AN211" s="53"/>
      <c r="AO211" s="53"/>
      <c r="AP211" s="53"/>
      <c r="AQ211" s="53"/>
      <c r="AR211" s="53"/>
      <c r="AS211" s="53"/>
      <c r="AT211" s="53"/>
      <c r="AU211" s="53"/>
      <c r="AV211" s="53"/>
      <c r="AW211" s="56"/>
      <c r="AX211" s="53"/>
      <c r="AY211" s="56"/>
      <c r="AZ211" s="53"/>
      <c r="BA211" s="53"/>
      <c r="BB211" s="53"/>
      <c r="BC211" s="53"/>
      <c r="BD211" s="53"/>
      <c r="BE211" s="53"/>
      <c r="BF211" s="56"/>
      <c r="BG211" s="53"/>
      <c r="BH211" s="56"/>
      <c r="BI211" s="53"/>
      <c r="BJ211" s="53"/>
    </row>
    <row r="212" spans="1:62" ht="14.5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c r="AA212" s="53"/>
      <c r="AB212" s="53"/>
      <c r="AC212" s="53"/>
      <c r="AD212" s="53"/>
      <c r="AE212" s="53"/>
      <c r="AF212" s="187"/>
      <c r="AG212" s="53"/>
      <c r="AH212" s="53"/>
      <c r="AI212" s="53"/>
      <c r="AJ212" s="53"/>
      <c r="AK212" s="53"/>
      <c r="AL212" s="53"/>
      <c r="AM212" s="53"/>
      <c r="AN212" s="53"/>
      <c r="AO212" s="53"/>
      <c r="AP212" s="53"/>
      <c r="AQ212" s="53"/>
      <c r="AR212" s="53"/>
      <c r="AS212" s="53"/>
      <c r="AT212" s="53"/>
      <c r="AU212" s="53"/>
      <c r="AV212" s="53"/>
      <c r="AW212" s="56"/>
      <c r="AX212" s="53"/>
      <c r="AY212" s="56"/>
      <c r="AZ212" s="53"/>
      <c r="BA212" s="53"/>
      <c r="BB212" s="53"/>
      <c r="BC212" s="53"/>
      <c r="BD212" s="53"/>
      <c r="BE212" s="53"/>
      <c r="BF212" s="56"/>
      <c r="BG212" s="53"/>
      <c r="BH212" s="56"/>
      <c r="BI212" s="53"/>
      <c r="BJ212" s="53"/>
    </row>
    <row r="213" spans="1:62" ht="14.5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c r="AA213" s="53"/>
      <c r="AB213" s="53"/>
      <c r="AC213" s="53"/>
      <c r="AD213" s="53"/>
      <c r="AE213" s="53"/>
      <c r="AF213" s="187"/>
      <c r="AG213" s="53"/>
      <c r="AH213" s="53"/>
      <c r="AI213" s="53"/>
      <c r="AJ213" s="53"/>
      <c r="AK213" s="53"/>
      <c r="AL213" s="53"/>
      <c r="AM213" s="53"/>
      <c r="AN213" s="53"/>
      <c r="AO213" s="53"/>
      <c r="AP213" s="53"/>
      <c r="AQ213" s="53"/>
      <c r="AR213" s="53"/>
      <c r="AS213" s="53"/>
      <c r="AT213" s="53"/>
      <c r="AU213" s="53"/>
      <c r="AV213" s="53"/>
      <c r="AW213" s="56"/>
      <c r="AX213" s="53"/>
      <c r="AY213" s="56"/>
      <c r="AZ213" s="53"/>
      <c r="BA213" s="53"/>
      <c r="BB213" s="53"/>
      <c r="BC213" s="53"/>
      <c r="BD213" s="53"/>
      <c r="BE213" s="53"/>
      <c r="BF213" s="56"/>
      <c r="BG213" s="53"/>
      <c r="BH213" s="56"/>
      <c r="BI213" s="53"/>
      <c r="BJ213" s="53"/>
    </row>
    <row r="214" spans="1:62" ht="14.5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c r="AA214" s="53"/>
      <c r="AB214" s="53"/>
      <c r="AC214" s="53"/>
      <c r="AD214" s="53"/>
      <c r="AE214" s="53"/>
      <c r="AF214" s="187"/>
      <c r="AG214" s="53"/>
      <c r="AH214" s="53"/>
      <c r="AI214" s="53"/>
      <c r="AJ214" s="53"/>
      <c r="AK214" s="53"/>
      <c r="AL214" s="53"/>
      <c r="AM214" s="53"/>
      <c r="AN214" s="53"/>
      <c r="AO214" s="53"/>
      <c r="AP214" s="53"/>
      <c r="AQ214" s="53"/>
      <c r="AR214" s="53"/>
      <c r="AS214" s="53"/>
      <c r="AT214" s="53"/>
      <c r="AU214" s="53"/>
      <c r="AV214" s="53"/>
      <c r="AW214" s="56"/>
      <c r="AX214" s="53"/>
      <c r="AY214" s="56"/>
      <c r="AZ214" s="53"/>
      <c r="BA214" s="53"/>
      <c r="BB214" s="53"/>
      <c r="BC214" s="53"/>
      <c r="BD214" s="53"/>
      <c r="BE214" s="53"/>
      <c r="BF214" s="56"/>
      <c r="BG214" s="53"/>
      <c r="BH214" s="56"/>
      <c r="BI214" s="53"/>
      <c r="BJ214" s="53"/>
    </row>
    <row r="215" spans="1:62" ht="14.5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c r="AA215" s="53"/>
      <c r="AB215" s="53"/>
      <c r="AC215" s="53"/>
      <c r="AD215" s="53"/>
      <c r="AE215" s="53"/>
      <c r="AF215" s="187"/>
      <c r="AG215" s="53"/>
      <c r="AH215" s="53"/>
      <c r="AI215" s="53"/>
      <c r="AJ215" s="53"/>
      <c r="AK215" s="53"/>
      <c r="AL215" s="53"/>
      <c r="AM215" s="53"/>
      <c r="AN215" s="53"/>
      <c r="AO215" s="53"/>
      <c r="AP215" s="53"/>
      <c r="AQ215" s="53"/>
      <c r="AR215" s="53"/>
      <c r="AS215" s="53"/>
      <c r="AT215" s="53"/>
      <c r="AU215" s="53"/>
      <c r="AV215" s="53"/>
      <c r="AW215" s="56"/>
      <c r="AX215" s="53"/>
      <c r="AY215" s="56"/>
      <c r="AZ215" s="53"/>
      <c r="BA215" s="53"/>
      <c r="BB215" s="53"/>
      <c r="BC215" s="53"/>
      <c r="BD215" s="53"/>
      <c r="BE215" s="53"/>
      <c r="BF215" s="56"/>
      <c r="BG215" s="53"/>
      <c r="BH215" s="56"/>
      <c r="BI215" s="53"/>
      <c r="BJ215" s="53"/>
    </row>
    <row r="216" spans="1:62" ht="14.5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c r="AA216" s="53"/>
      <c r="AB216" s="53"/>
      <c r="AC216" s="53"/>
      <c r="AD216" s="53"/>
      <c r="AE216" s="53"/>
      <c r="AF216" s="187"/>
      <c r="AG216" s="53"/>
      <c r="AH216" s="53"/>
      <c r="AI216" s="53"/>
      <c r="AJ216" s="53"/>
      <c r="AK216" s="53"/>
      <c r="AL216" s="53"/>
      <c r="AM216" s="53"/>
      <c r="AN216" s="53"/>
      <c r="AO216" s="53"/>
      <c r="AP216" s="53"/>
      <c r="AQ216" s="53"/>
      <c r="AR216" s="53"/>
      <c r="AS216" s="53"/>
      <c r="AT216" s="53"/>
      <c r="AU216" s="53"/>
      <c r="AV216" s="53"/>
      <c r="AW216" s="56"/>
      <c r="AX216" s="53"/>
      <c r="AY216" s="56"/>
      <c r="AZ216" s="53"/>
      <c r="BA216" s="53"/>
      <c r="BB216" s="53"/>
      <c r="BC216" s="53"/>
      <c r="BD216" s="53"/>
      <c r="BE216" s="53"/>
      <c r="BF216" s="56"/>
      <c r="BG216" s="53"/>
      <c r="BH216" s="56"/>
      <c r="BI216" s="53"/>
      <c r="BJ216" s="53"/>
    </row>
    <row r="217" spans="1:62" ht="14.5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c r="AA217" s="53"/>
      <c r="AB217" s="53"/>
      <c r="AC217" s="53"/>
      <c r="AD217" s="53"/>
      <c r="AE217" s="53"/>
      <c r="AF217" s="187"/>
      <c r="AG217" s="53"/>
      <c r="AH217" s="53"/>
      <c r="AI217" s="53"/>
      <c r="AJ217" s="53"/>
      <c r="AK217" s="53"/>
      <c r="AL217" s="53"/>
      <c r="AM217" s="53"/>
      <c r="AN217" s="53"/>
      <c r="AO217" s="53"/>
      <c r="AP217" s="53"/>
      <c r="AQ217" s="53"/>
      <c r="AR217" s="53"/>
      <c r="AS217" s="53"/>
      <c r="AT217" s="53"/>
      <c r="AU217" s="53"/>
      <c r="AV217" s="53"/>
      <c r="AW217" s="56"/>
      <c r="AX217" s="53"/>
      <c r="AY217" s="56"/>
      <c r="AZ217" s="53"/>
      <c r="BA217" s="53"/>
      <c r="BB217" s="53"/>
      <c r="BC217" s="53"/>
      <c r="BD217" s="53"/>
      <c r="BE217" s="53"/>
      <c r="BF217" s="56"/>
      <c r="BG217" s="53"/>
      <c r="BH217" s="56"/>
      <c r="BI217" s="53"/>
      <c r="BJ217" s="53"/>
    </row>
    <row r="218" spans="1:62" ht="14.5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c r="AA218" s="53"/>
      <c r="AB218" s="53"/>
      <c r="AC218" s="53"/>
      <c r="AD218" s="53"/>
      <c r="AE218" s="53"/>
      <c r="AF218" s="187"/>
      <c r="AG218" s="53"/>
      <c r="AH218" s="53"/>
      <c r="AI218" s="53"/>
      <c r="AJ218" s="53"/>
      <c r="AK218" s="53"/>
      <c r="AL218" s="53"/>
      <c r="AM218" s="53"/>
      <c r="AN218" s="53"/>
      <c r="AO218" s="53"/>
      <c r="AP218" s="53"/>
      <c r="AQ218" s="53"/>
      <c r="AR218" s="53"/>
      <c r="AS218" s="53"/>
      <c r="AT218" s="53"/>
      <c r="AU218" s="53"/>
      <c r="AV218" s="53"/>
      <c r="AW218" s="56"/>
      <c r="AX218" s="53"/>
      <c r="AY218" s="56"/>
      <c r="AZ218" s="53"/>
      <c r="BA218" s="53"/>
      <c r="BB218" s="53"/>
      <c r="BC218" s="53"/>
      <c r="BD218" s="53"/>
      <c r="BE218" s="53"/>
      <c r="BF218" s="56"/>
      <c r="BG218" s="53"/>
      <c r="BH218" s="56"/>
      <c r="BI218" s="53"/>
      <c r="BJ218" s="53"/>
    </row>
    <row r="219" spans="1:62" ht="14.5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c r="AA219" s="53"/>
      <c r="AB219" s="53"/>
      <c r="AC219" s="53"/>
      <c r="AD219" s="53"/>
      <c r="AE219" s="53"/>
      <c r="AF219" s="187"/>
      <c r="AG219" s="53"/>
      <c r="AH219" s="53"/>
      <c r="AI219" s="53"/>
      <c r="AJ219" s="53"/>
      <c r="AK219" s="53"/>
      <c r="AL219" s="53"/>
      <c r="AM219" s="53"/>
      <c r="AN219" s="53"/>
      <c r="AO219" s="53"/>
      <c r="AP219" s="53"/>
      <c r="AQ219" s="53"/>
      <c r="AR219" s="53"/>
      <c r="AS219" s="53"/>
      <c r="AT219" s="53"/>
      <c r="AU219" s="53"/>
      <c r="AV219" s="53"/>
      <c r="AW219" s="56"/>
      <c r="AX219" s="53"/>
      <c r="AY219" s="56"/>
      <c r="AZ219" s="53"/>
      <c r="BA219" s="53"/>
      <c r="BB219" s="53"/>
      <c r="BC219" s="53"/>
      <c r="BD219" s="53"/>
      <c r="BE219" s="53"/>
      <c r="BF219" s="56"/>
      <c r="BG219" s="53"/>
      <c r="BH219" s="56"/>
      <c r="BI219" s="53"/>
      <c r="BJ219" s="53"/>
    </row>
    <row r="220" spans="1:62" ht="14.5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c r="AA220" s="53"/>
      <c r="AB220" s="53"/>
      <c r="AC220" s="53"/>
      <c r="AD220" s="53"/>
      <c r="AE220" s="53"/>
      <c r="AF220" s="187"/>
      <c r="AG220" s="53"/>
      <c r="AH220" s="53"/>
      <c r="AI220" s="53"/>
      <c r="AJ220" s="53"/>
      <c r="AK220" s="53"/>
      <c r="AL220" s="53"/>
      <c r="AM220" s="53"/>
      <c r="AN220" s="53"/>
      <c r="AO220" s="53"/>
      <c r="AP220" s="53"/>
      <c r="AQ220" s="53"/>
      <c r="AR220" s="53"/>
      <c r="AS220" s="53"/>
      <c r="AT220" s="53"/>
      <c r="AU220" s="53"/>
      <c r="AV220" s="53"/>
      <c r="AW220" s="56"/>
      <c r="AX220" s="53"/>
      <c r="AY220" s="56"/>
      <c r="AZ220" s="53"/>
      <c r="BA220" s="53"/>
      <c r="BB220" s="53"/>
      <c r="BC220" s="53"/>
      <c r="BD220" s="53"/>
      <c r="BE220" s="53"/>
      <c r="BF220" s="56"/>
      <c r="BG220" s="53"/>
      <c r="BH220" s="56"/>
      <c r="BI220" s="53"/>
      <c r="BJ220" s="53"/>
    </row>
    <row r="221" spans="1:62" ht="14.5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c r="AA221" s="53"/>
      <c r="AB221" s="53"/>
      <c r="AC221" s="53"/>
      <c r="AD221" s="53"/>
      <c r="AE221" s="53"/>
      <c r="AF221" s="187"/>
      <c r="AG221" s="53"/>
      <c r="AH221" s="53"/>
      <c r="AI221" s="53"/>
      <c r="AJ221" s="53"/>
      <c r="AK221" s="53"/>
      <c r="AL221" s="53"/>
      <c r="AM221" s="53"/>
      <c r="AN221" s="53"/>
      <c r="AO221" s="53"/>
      <c r="AP221" s="53"/>
      <c r="AQ221" s="53"/>
      <c r="AR221" s="53"/>
      <c r="AS221" s="53"/>
      <c r="AT221" s="53"/>
      <c r="AU221" s="53"/>
      <c r="AV221" s="53"/>
      <c r="AW221" s="56"/>
      <c r="AX221" s="53"/>
      <c r="AY221" s="56"/>
      <c r="AZ221" s="53"/>
      <c r="BA221" s="53"/>
      <c r="BB221" s="53"/>
      <c r="BC221" s="53"/>
      <c r="BD221" s="53"/>
      <c r="BE221" s="53"/>
      <c r="BF221" s="56"/>
      <c r="BG221" s="53"/>
      <c r="BH221" s="56"/>
      <c r="BI221" s="53"/>
      <c r="BJ221" s="53"/>
    </row>
    <row r="222" spans="1:62" ht="14.5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c r="AA222" s="53"/>
      <c r="AB222" s="53"/>
      <c r="AC222" s="53"/>
      <c r="AD222" s="53"/>
      <c r="AE222" s="53"/>
      <c r="AF222" s="187"/>
      <c r="AG222" s="53"/>
      <c r="AH222" s="53"/>
      <c r="AI222" s="53"/>
      <c r="AJ222" s="53"/>
      <c r="AK222" s="53"/>
      <c r="AL222" s="53"/>
      <c r="AM222" s="53"/>
      <c r="AN222" s="53"/>
      <c r="AO222" s="53"/>
      <c r="AP222" s="53"/>
      <c r="AQ222" s="53"/>
      <c r="AR222" s="53"/>
      <c r="AS222" s="53"/>
      <c r="AT222" s="53"/>
      <c r="AU222" s="53"/>
      <c r="AV222" s="53"/>
      <c r="AW222" s="56"/>
      <c r="AX222" s="53"/>
      <c r="AY222" s="56"/>
      <c r="AZ222" s="53"/>
      <c r="BA222" s="53"/>
      <c r="BB222" s="53"/>
      <c r="BC222" s="53"/>
      <c r="BD222" s="53"/>
      <c r="BE222" s="53"/>
      <c r="BF222" s="56"/>
      <c r="BG222" s="53"/>
      <c r="BH222" s="56"/>
      <c r="BI222" s="53"/>
      <c r="BJ222" s="53"/>
    </row>
    <row r="223" spans="1:62" ht="14.5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c r="AA223" s="53"/>
      <c r="AB223" s="53"/>
      <c r="AC223" s="53"/>
      <c r="AD223" s="53"/>
      <c r="AE223" s="53"/>
      <c r="AF223" s="187"/>
      <c r="AG223" s="53"/>
      <c r="AH223" s="53"/>
      <c r="AI223" s="53"/>
      <c r="AJ223" s="53"/>
      <c r="AK223" s="53"/>
      <c r="AL223" s="53"/>
      <c r="AM223" s="53"/>
      <c r="AN223" s="53"/>
      <c r="AO223" s="53"/>
      <c r="AP223" s="53"/>
      <c r="AQ223" s="53"/>
      <c r="AR223" s="53"/>
      <c r="AS223" s="53"/>
      <c r="AT223" s="53"/>
      <c r="AU223" s="53"/>
      <c r="AV223" s="53"/>
      <c r="AW223" s="56"/>
      <c r="AX223" s="53"/>
      <c r="AY223" s="56"/>
      <c r="AZ223" s="53"/>
      <c r="BA223" s="53"/>
      <c r="BB223" s="53"/>
      <c r="BC223" s="53"/>
      <c r="BD223" s="53"/>
      <c r="BE223" s="53"/>
      <c r="BF223" s="56"/>
      <c r="BG223" s="53"/>
      <c r="BH223" s="56"/>
      <c r="BI223" s="53"/>
      <c r="BJ223" s="53"/>
    </row>
    <row r="224" spans="1:62" ht="14.5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c r="AA224" s="53"/>
      <c r="AB224" s="53"/>
      <c r="AC224" s="53"/>
      <c r="AD224" s="53"/>
      <c r="AE224" s="53"/>
      <c r="AF224" s="187"/>
      <c r="AG224" s="53"/>
      <c r="AH224" s="53"/>
      <c r="AI224" s="53"/>
      <c r="AJ224" s="53"/>
      <c r="AK224" s="53"/>
      <c r="AL224" s="53"/>
      <c r="AM224" s="53"/>
      <c r="AN224" s="53"/>
      <c r="AO224" s="53"/>
      <c r="AP224" s="53"/>
      <c r="AQ224" s="53"/>
      <c r="AR224" s="53"/>
      <c r="AS224" s="53"/>
      <c r="AT224" s="53"/>
      <c r="AU224" s="53"/>
      <c r="AV224" s="53"/>
      <c r="AW224" s="56"/>
      <c r="AX224" s="53"/>
      <c r="AY224" s="56"/>
      <c r="AZ224" s="53"/>
      <c r="BA224" s="53"/>
      <c r="BB224" s="53"/>
      <c r="BC224" s="53"/>
      <c r="BD224" s="53"/>
      <c r="BE224" s="53"/>
      <c r="BF224" s="56"/>
      <c r="BG224" s="53"/>
      <c r="BH224" s="56"/>
      <c r="BI224" s="53"/>
      <c r="BJ224" s="53"/>
    </row>
    <row r="225" spans="1:62" ht="14.5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c r="AA225" s="53"/>
      <c r="AB225" s="53"/>
      <c r="AC225" s="53"/>
      <c r="AD225" s="53"/>
      <c r="AE225" s="53"/>
      <c r="AF225" s="187"/>
      <c r="AG225" s="53"/>
      <c r="AH225" s="53"/>
      <c r="AI225" s="53"/>
      <c r="AJ225" s="53"/>
      <c r="AK225" s="53"/>
      <c r="AL225" s="53"/>
      <c r="AM225" s="53"/>
      <c r="AN225" s="53"/>
      <c r="AO225" s="53"/>
      <c r="AP225" s="53"/>
      <c r="AQ225" s="53"/>
      <c r="AR225" s="53"/>
      <c r="AS225" s="53"/>
      <c r="AT225" s="53"/>
      <c r="AU225" s="53"/>
      <c r="AV225" s="53"/>
      <c r="AW225" s="56"/>
      <c r="AX225" s="53"/>
      <c r="AY225" s="56"/>
      <c r="AZ225" s="53"/>
      <c r="BA225" s="53"/>
      <c r="BB225" s="53"/>
      <c r="BC225" s="53"/>
      <c r="BD225" s="53"/>
      <c r="BE225" s="53"/>
      <c r="BF225" s="56"/>
      <c r="BG225" s="53"/>
      <c r="BH225" s="56"/>
      <c r="BI225" s="53"/>
      <c r="BJ225" s="53"/>
    </row>
    <row r="226" spans="1:62" ht="14.5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c r="AA226" s="53"/>
      <c r="AB226" s="53"/>
      <c r="AC226" s="53"/>
      <c r="AD226" s="53"/>
      <c r="AE226" s="53"/>
      <c r="AF226" s="187"/>
      <c r="AG226" s="53"/>
      <c r="AH226" s="53"/>
      <c r="AI226" s="53"/>
      <c r="AJ226" s="53"/>
      <c r="AK226" s="53"/>
      <c r="AL226" s="53"/>
      <c r="AM226" s="53"/>
      <c r="AN226" s="53"/>
      <c r="AO226" s="53"/>
      <c r="AP226" s="53"/>
      <c r="AQ226" s="53"/>
      <c r="AR226" s="53"/>
      <c r="AS226" s="53"/>
      <c r="AT226" s="53"/>
      <c r="AU226" s="53"/>
      <c r="AV226" s="53"/>
      <c r="AW226" s="56"/>
      <c r="AX226" s="53"/>
      <c r="AY226" s="56"/>
      <c r="AZ226" s="53"/>
      <c r="BA226" s="53"/>
      <c r="BB226" s="53"/>
      <c r="BC226" s="53"/>
      <c r="BD226" s="53"/>
      <c r="BE226" s="53"/>
      <c r="BF226" s="56"/>
      <c r="BG226" s="53"/>
      <c r="BH226" s="56"/>
      <c r="BI226" s="53"/>
      <c r="BJ226" s="53"/>
    </row>
    <row r="227" spans="1:62" ht="14.5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c r="AA227" s="53"/>
      <c r="AB227" s="53"/>
      <c r="AC227" s="53"/>
      <c r="AD227" s="53"/>
      <c r="AE227" s="53"/>
      <c r="AF227" s="187"/>
      <c r="AG227" s="53"/>
      <c r="AH227" s="53"/>
      <c r="AI227" s="53"/>
      <c r="AJ227" s="53"/>
      <c r="AK227" s="53"/>
      <c r="AL227" s="53"/>
      <c r="AM227" s="53"/>
      <c r="AN227" s="53"/>
      <c r="AO227" s="53"/>
      <c r="AP227" s="53"/>
      <c r="AQ227" s="53"/>
      <c r="AR227" s="53"/>
      <c r="AS227" s="53"/>
      <c r="AT227" s="53"/>
      <c r="AU227" s="53"/>
      <c r="AV227" s="53"/>
      <c r="AW227" s="56"/>
      <c r="AX227" s="53"/>
      <c r="AY227" s="56"/>
      <c r="AZ227" s="53"/>
      <c r="BA227" s="53"/>
      <c r="BB227" s="53"/>
      <c r="BC227" s="53"/>
      <c r="BD227" s="53"/>
      <c r="BE227" s="53"/>
      <c r="BF227" s="56"/>
      <c r="BG227" s="53"/>
      <c r="BH227" s="56"/>
      <c r="BI227" s="53"/>
      <c r="BJ227" s="53"/>
    </row>
    <row r="228" spans="1:62" ht="14.5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c r="AA228" s="53"/>
      <c r="AB228" s="53"/>
      <c r="AC228" s="53"/>
      <c r="AD228" s="53"/>
      <c r="AE228" s="53"/>
      <c r="AF228" s="187"/>
      <c r="AG228" s="53"/>
      <c r="AH228" s="53"/>
      <c r="AI228" s="53"/>
      <c r="AJ228" s="53"/>
      <c r="AK228" s="53"/>
      <c r="AL228" s="53"/>
      <c r="AM228" s="53"/>
      <c r="AN228" s="53"/>
      <c r="AO228" s="53"/>
      <c r="AP228" s="53"/>
      <c r="AQ228" s="53"/>
      <c r="AR228" s="53"/>
      <c r="AS228" s="53"/>
      <c r="AT228" s="53"/>
      <c r="AU228" s="53"/>
      <c r="AV228" s="53"/>
      <c r="AW228" s="56"/>
      <c r="AX228" s="53"/>
      <c r="AY228" s="56"/>
      <c r="AZ228" s="53"/>
      <c r="BA228" s="53"/>
      <c r="BB228" s="53"/>
      <c r="BC228" s="53"/>
      <c r="BD228" s="53"/>
      <c r="BE228" s="53"/>
      <c r="BF228" s="56"/>
      <c r="BG228" s="53"/>
      <c r="BH228" s="56"/>
      <c r="BI228" s="53"/>
      <c r="BJ228" s="53"/>
    </row>
    <row r="229" spans="1:62" ht="14.5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c r="AA229" s="53"/>
      <c r="AB229" s="53"/>
      <c r="AC229" s="53"/>
      <c r="AD229" s="53"/>
      <c r="AE229" s="53"/>
      <c r="AF229" s="187"/>
      <c r="AG229" s="53"/>
      <c r="AH229" s="53"/>
      <c r="AI229" s="53"/>
      <c r="AJ229" s="53"/>
      <c r="AK229" s="53"/>
      <c r="AL229" s="53"/>
      <c r="AM229" s="53"/>
      <c r="AN229" s="53"/>
      <c r="AO229" s="53"/>
      <c r="AP229" s="53"/>
      <c r="AQ229" s="53"/>
      <c r="AR229" s="53"/>
      <c r="AS229" s="53"/>
      <c r="AT229" s="53"/>
      <c r="AU229" s="53"/>
      <c r="AV229" s="53"/>
      <c r="AW229" s="56"/>
      <c r="AX229" s="53"/>
      <c r="AY229" s="56"/>
      <c r="AZ229" s="53"/>
      <c r="BA229" s="53"/>
      <c r="BB229" s="53"/>
      <c r="BC229" s="53"/>
      <c r="BD229" s="53"/>
      <c r="BE229" s="53"/>
      <c r="BF229" s="56"/>
      <c r="BG229" s="53"/>
      <c r="BH229" s="56"/>
      <c r="BI229" s="53"/>
      <c r="BJ229" s="53"/>
    </row>
    <row r="230" spans="1:62" ht="14.5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c r="AA230" s="53"/>
      <c r="AB230" s="53"/>
      <c r="AC230" s="53"/>
      <c r="AD230" s="53"/>
      <c r="AE230" s="53"/>
      <c r="AF230" s="187"/>
      <c r="AG230" s="53"/>
      <c r="AH230" s="53"/>
      <c r="AI230" s="53"/>
      <c r="AJ230" s="53"/>
      <c r="AK230" s="53"/>
      <c r="AL230" s="53"/>
      <c r="AM230" s="53"/>
      <c r="AN230" s="53"/>
      <c r="AO230" s="53"/>
      <c r="AP230" s="53"/>
      <c r="AQ230" s="53"/>
      <c r="AR230" s="53"/>
      <c r="AS230" s="53"/>
      <c r="AT230" s="53"/>
      <c r="AU230" s="53"/>
      <c r="AV230" s="53"/>
      <c r="AW230" s="56"/>
      <c r="AX230" s="53"/>
      <c r="AY230" s="56"/>
      <c r="AZ230" s="53"/>
      <c r="BA230" s="53"/>
      <c r="BB230" s="53"/>
      <c r="BC230" s="53"/>
      <c r="BD230" s="53"/>
      <c r="BE230" s="53"/>
      <c r="BF230" s="56"/>
      <c r="BG230" s="53"/>
      <c r="BH230" s="56"/>
      <c r="BI230" s="53"/>
      <c r="BJ230" s="53"/>
    </row>
    <row r="231" spans="1:62" ht="14.5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c r="AA231" s="53"/>
      <c r="AB231" s="53"/>
      <c r="AC231" s="53"/>
      <c r="AD231" s="53"/>
      <c r="AE231" s="53"/>
      <c r="AF231" s="187"/>
      <c r="AG231" s="53"/>
      <c r="AH231" s="53"/>
      <c r="AI231" s="53"/>
      <c r="AJ231" s="53"/>
      <c r="AK231" s="53"/>
      <c r="AL231" s="53"/>
      <c r="AM231" s="53"/>
      <c r="AN231" s="53"/>
      <c r="AO231" s="53"/>
      <c r="AP231" s="53"/>
      <c r="AQ231" s="53"/>
      <c r="AR231" s="53"/>
      <c r="AS231" s="53"/>
      <c r="AT231" s="53"/>
      <c r="AU231" s="53"/>
      <c r="AV231" s="53"/>
      <c r="AW231" s="56"/>
      <c r="AX231" s="53"/>
      <c r="AY231" s="56"/>
      <c r="AZ231" s="53"/>
      <c r="BA231" s="53"/>
      <c r="BB231" s="53"/>
      <c r="BC231" s="53"/>
      <c r="BD231" s="53"/>
      <c r="BE231" s="53"/>
      <c r="BF231" s="56"/>
      <c r="BG231" s="53"/>
      <c r="BH231" s="56"/>
      <c r="BI231" s="53"/>
      <c r="BJ231" s="53"/>
    </row>
    <row r="232" spans="1:62" ht="14.5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c r="AA232" s="53"/>
      <c r="AB232" s="53"/>
      <c r="AC232" s="53"/>
      <c r="AD232" s="53"/>
      <c r="AE232" s="53"/>
      <c r="AF232" s="187"/>
      <c r="AG232" s="53"/>
      <c r="AH232" s="53"/>
      <c r="AI232" s="53"/>
      <c r="AJ232" s="53"/>
      <c r="AK232" s="53"/>
      <c r="AL232" s="53"/>
      <c r="AM232" s="53"/>
      <c r="AN232" s="53"/>
      <c r="AO232" s="53"/>
      <c r="AP232" s="53"/>
      <c r="AQ232" s="53"/>
      <c r="AR232" s="53"/>
      <c r="AS232" s="53"/>
      <c r="AT232" s="53"/>
      <c r="AU232" s="53"/>
      <c r="AV232" s="53"/>
      <c r="AW232" s="56"/>
      <c r="AX232" s="53"/>
      <c r="AY232" s="56"/>
      <c r="AZ232" s="53"/>
      <c r="BA232" s="53"/>
      <c r="BB232" s="53"/>
      <c r="BC232" s="53"/>
      <c r="BD232" s="53"/>
      <c r="BE232" s="53"/>
      <c r="BF232" s="56"/>
      <c r="BG232" s="53"/>
      <c r="BH232" s="56"/>
      <c r="BI232" s="53"/>
      <c r="BJ232" s="53"/>
    </row>
    <row r="233" spans="1:62" ht="14.5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c r="AA233" s="53"/>
      <c r="AB233" s="53"/>
      <c r="AC233" s="53"/>
      <c r="AD233" s="53"/>
      <c r="AE233" s="53"/>
      <c r="AF233" s="187"/>
      <c r="AG233" s="53"/>
      <c r="AH233" s="53"/>
      <c r="AI233" s="53"/>
      <c r="AJ233" s="53"/>
      <c r="AK233" s="53"/>
      <c r="AL233" s="53"/>
      <c r="AM233" s="53"/>
      <c r="AN233" s="53"/>
      <c r="AO233" s="53"/>
      <c r="AP233" s="53"/>
      <c r="AQ233" s="53"/>
      <c r="AR233" s="53"/>
      <c r="AS233" s="53"/>
      <c r="AT233" s="53"/>
      <c r="AU233" s="53"/>
      <c r="AV233" s="53"/>
      <c r="AW233" s="56"/>
      <c r="AX233" s="53"/>
      <c r="AY233" s="56"/>
      <c r="AZ233" s="53"/>
      <c r="BA233" s="53"/>
      <c r="BB233" s="53"/>
      <c r="BC233" s="53"/>
      <c r="BD233" s="53"/>
      <c r="BE233" s="53"/>
      <c r="BF233" s="56"/>
      <c r="BG233" s="53"/>
      <c r="BH233" s="56"/>
      <c r="BI233" s="53"/>
      <c r="BJ233" s="53"/>
    </row>
    <row r="234" spans="1:62" ht="14.5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c r="AA234" s="53"/>
      <c r="AB234" s="53"/>
      <c r="AC234" s="53"/>
      <c r="AD234" s="53"/>
      <c r="AE234" s="53"/>
      <c r="AF234" s="187"/>
      <c r="AG234" s="53"/>
      <c r="AH234" s="53"/>
      <c r="AI234" s="53"/>
      <c r="AJ234" s="53"/>
      <c r="AK234" s="53"/>
      <c r="AL234" s="53"/>
      <c r="AM234" s="53"/>
      <c r="AN234" s="53"/>
      <c r="AO234" s="53"/>
      <c r="AP234" s="53"/>
      <c r="AQ234" s="53"/>
      <c r="AR234" s="53"/>
      <c r="AS234" s="53"/>
      <c r="AT234" s="53"/>
      <c r="AU234" s="53"/>
      <c r="AV234" s="53"/>
      <c r="AW234" s="56"/>
      <c r="AX234" s="53"/>
      <c r="AY234" s="56"/>
      <c r="AZ234" s="53"/>
      <c r="BA234" s="53"/>
      <c r="BB234" s="53"/>
      <c r="BC234" s="53"/>
      <c r="BD234" s="53"/>
      <c r="BE234" s="53"/>
      <c r="BF234" s="56"/>
      <c r="BG234" s="53"/>
      <c r="BH234" s="56"/>
      <c r="BI234" s="53"/>
      <c r="BJ234" s="53"/>
    </row>
    <row r="235" spans="1:62" ht="14.5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c r="AA235" s="53"/>
      <c r="AB235" s="53"/>
      <c r="AC235" s="53"/>
      <c r="AD235" s="53"/>
      <c r="AE235" s="53"/>
      <c r="AF235" s="187"/>
      <c r="AG235" s="53"/>
      <c r="AH235" s="53"/>
      <c r="AI235" s="53"/>
      <c r="AJ235" s="53"/>
      <c r="AK235" s="53"/>
      <c r="AL235" s="53"/>
      <c r="AM235" s="53"/>
      <c r="AN235" s="53"/>
      <c r="AO235" s="53"/>
      <c r="AP235" s="53"/>
      <c r="AQ235" s="53"/>
      <c r="AR235" s="53"/>
      <c r="AS235" s="53"/>
      <c r="AT235" s="53"/>
      <c r="AU235" s="53"/>
      <c r="AV235" s="53"/>
      <c r="AW235" s="56"/>
      <c r="AX235" s="53"/>
      <c r="AY235" s="56"/>
      <c r="AZ235" s="53"/>
      <c r="BA235" s="53"/>
      <c r="BB235" s="53"/>
      <c r="BC235" s="53"/>
      <c r="BD235" s="53"/>
      <c r="BE235" s="53"/>
      <c r="BF235" s="56"/>
      <c r="BG235" s="53"/>
      <c r="BH235" s="56"/>
      <c r="BI235" s="53"/>
      <c r="BJ235" s="53"/>
    </row>
    <row r="236" spans="1:62" ht="14.5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c r="AA236" s="53"/>
      <c r="AB236" s="53"/>
      <c r="AC236" s="53"/>
      <c r="AD236" s="53"/>
      <c r="AE236" s="53"/>
      <c r="AF236" s="187"/>
      <c r="AG236" s="53"/>
      <c r="AH236" s="53"/>
      <c r="AI236" s="53"/>
      <c r="AJ236" s="53"/>
      <c r="AK236" s="53"/>
      <c r="AL236" s="53"/>
      <c r="AM236" s="53"/>
      <c r="AN236" s="53"/>
      <c r="AO236" s="53"/>
      <c r="AP236" s="53"/>
      <c r="AQ236" s="53"/>
      <c r="AR236" s="53"/>
      <c r="AS236" s="53"/>
      <c r="AT236" s="53"/>
      <c r="AU236" s="53"/>
      <c r="AV236" s="53"/>
      <c r="AW236" s="56"/>
      <c r="AX236" s="53"/>
      <c r="AY236" s="56"/>
      <c r="AZ236" s="53"/>
      <c r="BA236" s="53"/>
      <c r="BB236" s="53"/>
      <c r="BC236" s="53"/>
      <c r="BD236" s="53"/>
      <c r="BE236" s="53"/>
      <c r="BF236" s="56"/>
      <c r="BG236" s="53"/>
      <c r="BH236" s="56"/>
      <c r="BI236" s="53"/>
      <c r="BJ236" s="53"/>
    </row>
    <row r="237" spans="1:62" ht="14.5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c r="AA237" s="53"/>
      <c r="AB237" s="53"/>
      <c r="AC237" s="53"/>
      <c r="AD237" s="53"/>
      <c r="AE237" s="53"/>
      <c r="AF237" s="187"/>
      <c r="AG237" s="53"/>
      <c r="AH237" s="53"/>
      <c r="AI237" s="53"/>
      <c r="AJ237" s="53"/>
      <c r="AK237" s="53"/>
      <c r="AL237" s="53"/>
      <c r="AM237" s="53"/>
      <c r="AN237" s="53"/>
      <c r="AO237" s="53"/>
      <c r="AP237" s="53"/>
      <c r="AQ237" s="53"/>
      <c r="AR237" s="53"/>
      <c r="AS237" s="53"/>
      <c r="AT237" s="53"/>
      <c r="AU237" s="53"/>
      <c r="AV237" s="53"/>
      <c r="AW237" s="56"/>
      <c r="AX237" s="53"/>
      <c r="AY237" s="56"/>
      <c r="AZ237" s="53"/>
      <c r="BA237" s="53"/>
      <c r="BB237" s="53"/>
      <c r="BC237" s="53"/>
      <c r="BD237" s="53"/>
      <c r="BE237" s="53"/>
      <c r="BF237" s="56"/>
      <c r="BG237" s="53"/>
      <c r="BH237" s="56"/>
      <c r="BI237" s="53"/>
      <c r="BJ237" s="53"/>
    </row>
    <row r="238" spans="1:62" ht="14.5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c r="AA238" s="53"/>
      <c r="AB238" s="53"/>
      <c r="AC238" s="53"/>
      <c r="AD238" s="53"/>
      <c r="AE238" s="53"/>
      <c r="AF238" s="187"/>
      <c r="AG238" s="53"/>
      <c r="AH238" s="53"/>
      <c r="AI238" s="53"/>
      <c r="AJ238" s="53"/>
      <c r="AK238" s="53"/>
      <c r="AL238" s="53"/>
      <c r="AM238" s="53"/>
      <c r="AN238" s="53"/>
      <c r="AO238" s="53"/>
      <c r="AP238" s="53"/>
      <c r="AQ238" s="53"/>
      <c r="AR238" s="53"/>
      <c r="AS238" s="53"/>
      <c r="AT238" s="53"/>
      <c r="AU238" s="53"/>
      <c r="AV238" s="53"/>
      <c r="AW238" s="56"/>
      <c r="AX238" s="53"/>
      <c r="AY238" s="56"/>
      <c r="AZ238" s="53"/>
      <c r="BA238" s="53"/>
      <c r="BB238" s="53"/>
      <c r="BC238" s="53"/>
      <c r="BD238" s="53"/>
      <c r="BE238" s="53"/>
      <c r="BF238" s="56"/>
      <c r="BG238" s="53"/>
      <c r="BH238" s="56"/>
      <c r="BI238" s="53"/>
      <c r="BJ238" s="53"/>
    </row>
    <row r="239" spans="1:62" ht="14.5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c r="AA239" s="53"/>
      <c r="AB239" s="53"/>
      <c r="AC239" s="53"/>
      <c r="AD239" s="53"/>
      <c r="AE239" s="53"/>
      <c r="AF239" s="187"/>
      <c r="AG239" s="53"/>
      <c r="AH239" s="53"/>
      <c r="AI239" s="53"/>
      <c r="AJ239" s="53"/>
      <c r="AK239" s="53"/>
      <c r="AL239" s="53"/>
      <c r="AM239" s="53"/>
      <c r="AN239" s="53"/>
      <c r="AO239" s="53"/>
      <c r="AP239" s="53"/>
      <c r="AQ239" s="53"/>
      <c r="AR239" s="53"/>
      <c r="AS239" s="53"/>
      <c r="AT239" s="53"/>
      <c r="AU239" s="53"/>
      <c r="AV239" s="53"/>
      <c r="AW239" s="56"/>
      <c r="AX239" s="53"/>
      <c r="AY239" s="56"/>
      <c r="AZ239" s="53"/>
      <c r="BA239" s="53"/>
      <c r="BB239" s="53"/>
      <c r="BC239" s="53"/>
      <c r="BD239" s="53"/>
      <c r="BE239" s="53"/>
      <c r="BF239" s="56"/>
      <c r="BG239" s="53"/>
      <c r="BH239" s="56"/>
      <c r="BI239" s="53"/>
      <c r="BJ239" s="53"/>
    </row>
    <row r="240" spans="1:62" ht="14.5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c r="AA240" s="53"/>
      <c r="AB240" s="53"/>
      <c r="AC240" s="53"/>
      <c r="AD240" s="53"/>
      <c r="AE240" s="53"/>
      <c r="AF240" s="187"/>
      <c r="AG240" s="53"/>
      <c r="AH240" s="53"/>
      <c r="AI240" s="53"/>
      <c r="AJ240" s="53"/>
      <c r="AK240" s="53"/>
      <c r="AL240" s="53"/>
      <c r="AM240" s="53"/>
      <c r="AN240" s="53"/>
      <c r="AO240" s="53"/>
      <c r="AP240" s="53"/>
      <c r="AQ240" s="53"/>
      <c r="AR240" s="53"/>
      <c r="AS240" s="53"/>
      <c r="AT240" s="53"/>
      <c r="AU240" s="53"/>
      <c r="AV240" s="53"/>
      <c r="AW240" s="56"/>
      <c r="AX240" s="53"/>
      <c r="AY240" s="56"/>
      <c r="AZ240" s="53"/>
      <c r="BA240" s="53"/>
      <c r="BB240" s="53"/>
      <c r="BC240" s="53"/>
      <c r="BD240" s="53"/>
      <c r="BE240" s="53"/>
      <c r="BF240" s="56"/>
      <c r="BG240" s="53"/>
      <c r="BH240" s="56"/>
      <c r="BI240" s="53"/>
      <c r="BJ240" s="53"/>
    </row>
    <row r="241" spans="1:62" ht="14.5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c r="AA241" s="53"/>
      <c r="AB241" s="53"/>
      <c r="AC241" s="53"/>
      <c r="AD241" s="53"/>
      <c r="AE241" s="53"/>
      <c r="AF241" s="187"/>
      <c r="AG241" s="53"/>
      <c r="AH241" s="53"/>
      <c r="AI241" s="53"/>
      <c r="AJ241" s="53"/>
      <c r="AK241" s="53"/>
      <c r="AL241" s="53"/>
      <c r="AM241" s="53"/>
      <c r="AN241" s="53"/>
      <c r="AO241" s="53"/>
      <c r="AP241" s="53"/>
      <c r="AQ241" s="53"/>
      <c r="AR241" s="53"/>
      <c r="AS241" s="53"/>
      <c r="AT241" s="53"/>
      <c r="AU241" s="53"/>
      <c r="AV241" s="53"/>
      <c r="AW241" s="56"/>
      <c r="AX241" s="53"/>
      <c r="AY241" s="56"/>
      <c r="AZ241" s="53"/>
      <c r="BA241" s="53"/>
      <c r="BB241" s="53"/>
      <c r="BC241" s="53"/>
      <c r="BD241" s="53"/>
      <c r="BE241" s="53"/>
      <c r="BF241" s="56"/>
      <c r="BG241" s="53"/>
      <c r="BH241" s="56"/>
      <c r="BI241" s="53"/>
      <c r="BJ241" s="53"/>
    </row>
    <row r="242" spans="1:62" ht="14.5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c r="AA242" s="53"/>
      <c r="AB242" s="53"/>
      <c r="AC242" s="53"/>
      <c r="AD242" s="53"/>
      <c r="AE242" s="53"/>
      <c r="AF242" s="187"/>
      <c r="AG242" s="53"/>
      <c r="AH242" s="53"/>
      <c r="AI242" s="53"/>
      <c r="AJ242" s="53"/>
      <c r="AK242" s="53"/>
      <c r="AL242" s="53"/>
      <c r="AM242" s="53"/>
      <c r="AN242" s="53"/>
      <c r="AO242" s="53"/>
      <c r="AP242" s="53"/>
      <c r="AQ242" s="53"/>
      <c r="AR242" s="53"/>
      <c r="AS242" s="53"/>
      <c r="AT242" s="53"/>
      <c r="AU242" s="53"/>
      <c r="AV242" s="53"/>
      <c r="AW242" s="56"/>
      <c r="AX242" s="53"/>
      <c r="AY242" s="56"/>
      <c r="AZ242" s="53"/>
      <c r="BA242" s="53"/>
      <c r="BB242" s="53"/>
      <c r="BC242" s="53"/>
      <c r="BD242" s="53"/>
      <c r="BE242" s="53"/>
      <c r="BF242" s="56"/>
      <c r="BG242" s="53"/>
      <c r="BH242" s="56"/>
      <c r="BI242" s="53"/>
      <c r="BJ242" s="53"/>
    </row>
    <row r="243" spans="1:62" ht="14.5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c r="AA243" s="53"/>
      <c r="AB243" s="53"/>
      <c r="AC243" s="53"/>
      <c r="AD243" s="53"/>
      <c r="AE243" s="53"/>
      <c r="AF243" s="187"/>
      <c r="AG243" s="53"/>
      <c r="AH243" s="53"/>
      <c r="AI243" s="53"/>
      <c r="AJ243" s="53"/>
      <c r="AK243" s="53"/>
      <c r="AL243" s="53"/>
      <c r="AM243" s="53"/>
      <c r="AN243" s="53"/>
      <c r="AO243" s="53"/>
      <c r="AP243" s="53"/>
      <c r="AQ243" s="53"/>
      <c r="AR243" s="53"/>
      <c r="AS243" s="53"/>
      <c r="AT243" s="53"/>
      <c r="AU243" s="53"/>
      <c r="AV243" s="53"/>
      <c r="AW243" s="56"/>
      <c r="AX243" s="53"/>
      <c r="AY243" s="56"/>
      <c r="AZ243" s="53"/>
      <c r="BA243" s="53"/>
      <c r="BB243" s="53"/>
      <c r="BC243" s="53"/>
      <c r="BD243" s="53"/>
      <c r="BE243" s="53"/>
      <c r="BF243" s="56"/>
      <c r="BG243" s="53"/>
      <c r="BH243" s="56"/>
      <c r="BI243" s="53"/>
      <c r="BJ243" s="53"/>
    </row>
    <row r="244" spans="1:62" ht="14.5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c r="AA244" s="53"/>
      <c r="AB244" s="53"/>
      <c r="AC244" s="53"/>
      <c r="AD244" s="53"/>
      <c r="AE244" s="53"/>
      <c r="AF244" s="187"/>
      <c r="AG244" s="53"/>
      <c r="AH244" s="53"/>
      <c r="AI244" s="53"/>
      <c r="AJ244" s="53"/>
      <c r="AK244" s="53"/>
      <c r="AL244" s="53"/>
      <c r="AM244" s="53"/>
      <c r="AN244" s="53"/>
      <c r="AO244" s="53"/>
      <c r="AP244" s="53"/>
      <c r="AQ244" s="53"/>
      <c r="AR244" s="53"/>
      <c r="AS244" s="53"/>
      <c r="AT244" s="53"/>
      <c r="AU244" s="53"/>
      <c r="AV244" s="53"/>
      <c r="AW244" s="56"/>
      <c r="AX244" s="53"/>
      <c r="AY244" s="56"/>
      <c r="AZ244" s="53"/>
      <c r="BA244" s="53"/>
      <c r="BB244" s="53"/>
      <c r="BC244" s="53"/>
      <c r="BD244" s="53"/>
      <c r="BE244" s="53"/>
      <c r="BF244" s="56"/>
      <c r="BG244" s="53"/>
      <c r="BH244" s="56"/>
      <c r="BI244" s="53"/>
      <c r="BJ244" s="53"/>
    </row>
    <row r="245" spans="1:62" ht="14.5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c r="AA245" s="53"/>
      <c r="AB245" s="53"/>
      <c r="AC245" s="53"/>
      <c r="AD245" s="53"/>
      <c r="AE245" s="53"/>
      <c r="AF245" s="187"/>
      <c r="AG245" s="53"/>
      <c r="AH245" s="53"/>
      <c r="AI245" s="53"/>
      <c r="AJ245" s="53"/>
      <c r="AK245" s="53"/>
      <c r="AL245" s="53"/>
      <c r="AM245" s="53"/>
      <c r="AN245" s="53"/>
      <c r="AO245" s="53"/>
      <c r="AP245" s="53"/>
      <c r="AQ245" s="53"/>
      <c r="AR245" s="53"/>
      <c r="AS245" s="53"/>
      <c r="AT245" s="53"/>
      <c r="AU245" s="53"/>
      <c r="AV245" s="53"/>
      <c r="AW245" s="56"/>
      <c r="AX245" s="53"/>
      <c r="AY245" s="56"/>
      <c r="AZ245" s="53"/>
      <c r="BA245" s="53"/>
      <c r="BB245" s="53"/>
      <c r="BC245" s="53"/>
      <c r="BD245" s="53"/>
      <c r="BE245" s="53"/>
      <c r="BF245" s="56"/>
      <c r="BG245" s="53"/>
      <c r="BH245" s="56"/>
      <c r="BI245" s="53"/>
      <c r="BJ245" s="53"/>
    </row>
    <row r="246" spans="1:62" ht="14.5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c r="AA246" s="53"/>
      <c r="AB246" s="53"/>
      <c r="AC246" s="53"/>
      <c r="AD246" s="53"/>
      <c r="AE246" s="53"/>
      <c r="AF246" s="187"/>
      <c r="AG246" s="53"/>
      <c r="AH246" s="53"/>
      <c r="AI246" s="53"/>
      <c r="AJ246" s="53"/>
      <c r="AK246" s="53"/>
      <c r="AL246" s="53"/>
      <c r="AM246" s="53"/>
      <c r="AN246" s="53"/>
      <c r="AO246" s="53"/>
      <c r="AP246" s="53"/>
      <c r="AQ246" s="53"/>
      <c r="AR246" s="53"/>
      <c r="AS246" s="53"/>
      <c r="AT246" s="53"/>
      <c r="AU246" s="53"/>
      <c r="AV246" s="53"/>
      <c r="AW246" s="56"/>
      <c r="AX246" s="53"/>
      <c r="AY246" s="56"/>
      <c r="AZ246" s="53"/>
      <c r="BA246" s="53"/>
      <c r="BB246" s="53"/>
      <c r="BC246" s="53"/>
      <c r="BD246" s="53"/>
      <c r="BE246" s="53"/>
      <c r="BF246" s="56"/>
      <c r="BG246" s="53"/>
      <c r="BH246" s="56"/>
      <c r="BI246" s="53"/>
      <c r="BJ246" s="53"/>
    </row>
    <row r="247" spans="1:62" ht="14.5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c r="AA247" s="53"/>
      <c r="AB247" s="53"/>
      <c r="AC247" s="53"/>
      <c r="AD247" s="53"/>
      <c r="AE247" s="53"/>
      <c r="AF247" s="187"/>
      <c r="AG247" s="53"/>
      <c r="AH247" s="53"/>
      <c r="AI247" s="53"/>
      <c r="AJ247" s="53"/>
      <c r="AK247" s="53"/>
      <c r="AL247" s="53"/>
      <c r="AM247" s="53"/>
      <c r="AN247" s="53"/>
      <c r="AO247" s="53"/>
      <c r="AP247" s="53"/>
      <c r="AQ247" s="53"/>
      <c r="AR247" s="53"/>
      <c r="AS247" s="53"/>
      <c r="AT247" s="53"/>
      <c r="AU247" s="53"/>
      <c r="AV247" s="53"/>
      <c r="AW247" s="56"/>
      <c r="AX247" s="53"/>
      <c r="AY247" s="56"/>
      <c r="AZ247" s="53"/>
      <c r="BA247" s="53"/>
      <c r="BB247" s="53"/>
      <c r="BC247" s="53"/>
      <c r="BD247" s="53"/>
      <c r="BE247" s="53"/>
      <c r="BF247" s="56"/>
      <c r="BG247" s="53"/>
      <c r="BH247" s="56"/>
      <c r="BI247" s="53"/>
      <c r="BJ247" s="53"/>
    </row>
    <row r="248" spans="1:62" ht="14.5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c r="AA248" s="53"/>
      <c r="AB248" s="53"/>
      <c r="AC248" s="53"/>
      <c r="AD248" s="53"/>
      <c r="AE248" s="53"/>
      <c r="AF248" s="187"/>
      <c r="AG248" s="53"/>
      <c r="AH248" s="53"/>
      <c r="AI248" s="53"/>
      <c r="AJ248" s="53"/>
      <c r="AK248" s="53"/>
      <c r="AL248" s="53"/>
      <c r="AM248" s="53"/>
      <c r="AN248" s="53"/>
      <c r="AO248" s="53"/>
      <c r="AP248" s="53"/>
      <c r="AQ248" s="53"/>
      <c r="AR248" s="53"/>
      <c r="AS248" s="53"/>
      <c r="AT248" s="53"/>
      <c r="AU248" s="53"/>
      <c r="AV248" s="53"/>
      <c r="AW248" s="56"/>
      <c r="AX248" s="53"/>
      <c r="AY248" s="56"/>
      <c r="AZ248" s="53"/>
      <c r="BA248" s="53"/>
      <c r="BB248" s="53"/>
      <c r="BC248" s="53"/>
      <c r="BD248" s="53"/>
      <c r="BE248" s="53"/>
      <c r="BF248" s="56"/>
      <c r="BG248" s="53"/>
      <c r="BH248" s="56"/>
      <c r="BI248" s="53"/>
      <c r="BJ248" s="53"/>
    </row>
    <row r="249" spans="1:62" ht="14.5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c r="AA249" s="53"/>
      <c r="AB249" s="53"/>
      <c r="AC249" s="53"/>
      <c r="AD249" s="53"/>
      <c r="AE249" s="53"/>
      <c r="AF249" s="187"/>
      <c r="AG249" s="53"/>
      <c r="AH249" s="53"/>
      <c r="AI249" s="53"/>
      <c r="AJ249" s="53"/>
      <c r="AK249" s="53"/>
      <c r="AL249" s="53"/>
      <c r="AM249" s="53"/>
      <c r="AN249" s="53"/>
      <c r="AO249" s="53"/>
      <c r="AP249" s="53"/>
      <c r="AQ249" s="53"/>
      <c r="AR249" s="53"/>
      <c r="AS249" s="53"/>
      <c r="AT249" s="53"/>
      <c r="AU249" s="53"/>
      <c r="AV249" s="53"/>
      <c r="AW249" s="56"/>
      <c r="AX249" s="53"/>
      <c r="AY249" s="56"/>
      <c r="AZ249" s="53"/>
      <c r="BA249" s="53"/>
      <c r="BB249" s="53"/>
      <c r="BC249" s="53"/>
      <c r="BD249" s="53"/>
      <c r="BE249" s="53"/>
      <c r="BF249" s="56"/>
      <c r="BG249" s="53"/>
      <c r="BH249" s="56"/>
      <c r="BI249" s="53"/>
      <c r="BJ249" s="53"/>
    </row>
    <row r="250" spans="1:62" ht="14.5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c r="AA250" s="53"/>
      <c r="AB250" s="53"/>
      <c r="AC250" s="53"/>
      <c r="AD250" s="53"/>
      <c r="AE250" s="53"/>
      <c r="AF250" s="187"/>
      <c r="AG250" s="53"/>
      <c r="AH250" s="53"/>
      <c r="AI250" s="53"/>
      <c r="AJ250" s="53"/>
      <c r="AK250" s="53"/>
      <c r="AL250" s="53"/>
      <c r="AM250" s="53"/>
      <c r="AN250" s="53"/>
      <c r="AO250" s="53"/>
      <c r="AP250" s="53"/>
      <c r="AQ250" s="53"/>
      <c r="AR250" s="53"/>
      <c r="AS250" s="53"/>
      <c r="AT250" s="53"/>
      <c r="AU250" s="53"/>
      <c r="AV250" s="53"/>
      <c r="AW250" s="56"/>
      <c r="AX250" s="53"/>
      <c r="AY250" s="56"/>
      <c r="AZ250" s="53"/>
      <c r="BA250" s="53"/>
      <c r="BB250" s="53"/>
      <c r="BC250" s="53"/>
      <c r="BD250" s="53"/>
      <c r="BE250" s="53"/>
      <c r="BF250" s="56"/>
      <c r="BG250" s="53"/>
      <c r="BH250" s="56"/>
      <c r="BI250" s="53"/>
      <c r="BJ250" s="53"/>
    </row>
    <row r="251" spans="1:62" ht="14.5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c r="AA251" s="53"/>
      <c r="AB251" s="53"/>
      <c r="AC251" s="53"/>
      <c r="AD251" s="53"/>
      <c r="AE251" s="53"/>
      <c r="AF251" s="187"/>
      <c r="AG251" s="53"/>
      <c r="AH251" s="53"/>
      <c r="AI251" s="53"/>
      <c r="AJ251" s="53"/>
      <c r="AK251" s="53"/>
      <c r="AL251" s="53"/>
      <c r="AM251" s="53"/>
      <c r="AN251" s="53"/>
      <c r="AO251" s="53"/>
      <c r="AP251" s="53"/>
      <c r="AQ251" s="53"/>
      <c r="AR251" s="53"/>
      <c r="AS251" s="53"/>
      <c r="AT251" s="53"/>
      <c r="AU251" s="53"/>
      <c r="AV251" s="53"/>
      <c r="AW251" s="56"/>
      <c r="AX251" s="53"/>
      <c r="AY251" s="56"/>
      <c r="AZ251" s="53"/>
      <c r="BA251" s="53"/>
      <c r="BB251" s="53"/>
      <c r="BC251" s="53"/>
      <c r="BD251" s="53"/>
      <c r="BE251" s="53"/>
      <c r="BF251" s="56"/>
      <c r="BG251" s="53"/>
      <c r="BH251" s="56"/>
      <c r="BI251" s="53"/>
      <c r="BJ251" s="53"/>
    </row>
    <row r="252" spans="1:62" ht="14.5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c r="AA252" s="53"/>
      <c r="AB252" s="53"/>
      <c r="AC252" s="53"/>
      <c r="AD252" s="53"/>
      <c r="AE252" s="53"/>
      <c r="AF252" s="187"/>
      <c r="AG252" s="53"/>
      <c r="AH252" s="53"/>
      <c r="AI252" s="53"/>
      <c r="AJ252" s="53"/>
      <c r="AK252" s="53"/>
      <c r="AL252" s="53"/>
      <c r="AM252" s="53"/>
      <c r="AN252" s="53"/>
      <c r="AO252" s="53"/>
      <c r="AP252" s="53"/>
      <c r="AQ252" s="53"/>
      <c r="AR252" s="53"/>
      <c r="AS252" s="53"/>
      <c r="AT252" s="53"/>
      <c r="AU252" s="53"/>
      <c r="AV252" s="53"/>
      <c r="AW252" s="56"/>
      <c r="AX252" s="53"/>
      <c r="AY252" s="56"/>
      <c r="AZ252" s="53"/>
      <c r="BA252" s="53"/>
      <c r="BB252" s="53"/>
      <c r="BC252" s="53"/>
      <c r="BD252" s="53"/>
      <c r="BE252" s="53"/>
      <c r="BF252" s="56"/>
      <c r="BG252" s="53"/>
      <c r="BH252" s="56"/>
      <c r="BI252" s="53"/>
      <c r="BJ252" s="53"/>
    </row>
    <row r="253" spans="1:62" ht="14.5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c r="AA253" s="53"/>
      <c r="AB253" s="53"/>
      <c r="AC253" s="53"/>
      <c r="AD253" s="53"/>
      <c r="AE253" s="53"/>
      <c r="AF253" s="187"/>
      <c r="AG253" s="53"/>
      <c r="AH253" s="53"/>
      <c r="AI253" s="53"/>
      <c r="AJ253" s="53"/>
      <c r="AK253" s="53"/>
      <c r="AL253" s="53"/>
      <c r="AM253" s="53"/>
      <c r="AN253" s="53"/>
      <c r="AO253" s="53"/>
      <c r="AP253" s="53"/>
      <c r="AQ253" s="53"/>
      <c r="AR253" s="53"/>
      <c r="AS253" s="53"/>
      <c r="AT253" s="53"/>
      <c r="AU253" s="53"/>
      <c r="AV253" s="53"/>
      <c r="AW253" s="56"/>
      <c r="AX253" s="53"/>
      <c r="AY253" s="56"/>
      <c r="AZ253" s="53"/>
      <c r="BA253" s="53"/>
      <c r="BB253" s="53"/>
      <c r="BC253" s="53"/>
      <c r="BD253" s="53"/>
      <c r="BE253" s="53"/>
      <c r="BF253" s="56"/>
      <c r="BG253" s="53"/>
      <c r="BH253" s="56"/>
      <c r="BI253" s="53"/>
      <c r="BJ253" s="53"/>
    </row>
    <row r="254" spans="1:62" ht="14.5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c r="AA254" s="53"/>
      <c r="AB254" s="53"/>
      <c r="AC254" s="53"/>
      <c r="AD254" s="53"/>
      <c r="AE254" s="53"/>
      <c r="AF254" s="187"/>
      <c r="AG254" s="53"/>
      <c r="AH254" s="53"/>
      <c r="AI254" s="53"/>
      <c r="AJ254" s="53"/>
      <c r="AK254" s="53"/>
      <c r="AL254" s="53"/>
      <c r="AM254" s="53"/>
      <c r="AN254" s="53"/>
      <c r="AO254" s="53"/>
      <c r="AP254" s="53"/>
      <c r="AQ254" s="53"/>
      <c r="AR254" s="53"/>
      <c r="AS254" s="53"/>
      <c r="AT254" s="53"/>
      <c r="AU254" s="53"/>
      <c r="AV254" s="53"/>
      <c r="AW254" s="56"/>
      <c r="AX254" s="53"/>
      <c r="AY254" s="56"/>
      <c r="AZ254" s="53"/>
      <c r="BA254" s="53"/>
      <c r="BB254" s="53"/>
      <c r="BC254" s="53"/>
      <c r="BD254" s="53"/>
      <c r="BE254" s="53"/>
      <c r="BF254" s="56"/>
      <c r="BG254" s="53"/>
      <c r="BH254" s="56"/>
      <c r="BI254" s="53"/>
      <c r="BJ254" s="53"/>
    </row>
    <row r="255" spans="1:62" ht="14.5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c r="AA255" s="53"/>
      <c r="AB255" s="53"/>
      <c r="AC255" s="53"/>
      <c r="AD255" s="53"/>
      <c r="AE255" s="53"/>
      <c r="AF255" s="187"/>
      <c r="AG255" s="53"/>
      <c r="AH255" s="53"/>
      <c r="AI255" s="53"/>
      <c r="AJ255" s="53"/>
      <c r="AK255" s="53"/>
      <c r="AL255" s="53"/>
      <c r="AM255" s="53"/>
      <c r="AN255" s="53"/>
      <c r="AO255" s="53"/>
      <c r="AP255" s="53"/>
      <c r="AQ255" s="53"/>
      <c r="AR255" s="53"/>
      <c r="AS255" s="53"/>
      <c r="AT255" s="53"/>
      <c r="AU255" s="53"/>
      <c r="AV255" s="53"/>
      <c r="AW255" s="56"/>
      <c r="AX255" s="53"/>
      <c r="AY255" s="56"/>
      <c r="AZ255" s="53"/>
      <c r="BA255" s="53"/>
      <c r="BB255" s="53"/>
      <c r="BC255" s="53"/>
      <c r="BD255" s="53"/>
      <c r="BE255" s="53"/>
      <c r="BF255" s="56"/>
      <c r="BG255" s="53"/>
      <c r="BH255" s="56"/>
      <c r="BI255" s="53"/>
      <c r="BJ255" s="53"/>
    </row>
    <row r="256" spans="1:62" ht="14.5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c r="AA256" s="53"/>
      <c r="AB256" s="53"/>
      <c r="AC256" s="53"/>
      <c r="AD256" s="53"/>
      <c r="AE256" s="53"/>
      <c r="AF256" s="187"/>
      <c r="AG256" s="53"/>
      <c r="AH256" s="53"/>
      <c r="AI256" s="53"/>
      <c r="AJ256" s="53"/>
      <c r="AK256" s="53"/>
      <c r="AL256" s="53"/>
      <c r="AM256" s="53"/>
      <c r="AN256" s="53"/>
      <c r="AO256" s="53"/>
      <c r="AP256" s="53"/>
      <c r="AQ256" s="53"/>
      <c r="AR256" s="53"/>
      <c r="AS256" s="53"/>
      <c r="AT256" s="53"/>
      <c r="AU256" s="53"/>
      <c r="AV256" s="53"/>
      <c r="AW256" s="56"/>
      <c r="AX256" s="53"/>
      <c r="AY256" s="56"/>
      <c r="AZ256" s="53"/>
      <c r="BA256" s="53"/>
      <c r="BB256" s="53"/>
      <c r="BC256" s="53"/>
      <c r="BD256" s="53"/>
      <c r="BE256" s="53"/>
      <c r="BF256" s="56"/>
      <c r="BG256" s="53"/>
      <c r="BH256" s="56"/>
      <c r="BI256" s="53"/>
      <c r="BJ256" s="53"/>
    </row>
    <row r="257" spans="1:62" ht="14.5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c r="AA257" s="53"/>
      <c r="AB257" s="53"/>
      <c r="AC257" s="53"/>
      <c r="AD257" s="53"/>
      <c r="AE257" s="53"/>
      <c r="AF257" s="187"/>
      <c r="AG257" s="53"/>
      <c r="AH257" s="53"/>
      <c r="AI257" s="53"/>
      <c r="AJ257" s="53"/>
      <c r="AK257" s="53"/>
      <c r="AL257" s="53"/>
      <c r="AM257" s="53"/>
      <c r="AN257" s="53"/>
      <c r="AO257" s="53"/>
      <c r="AP257" s="53"/>
      <c r="AQ257" s="53"/>
      <c r="AR257" s="53"/>
      <c r="AS257" s="53"/>
      <c r="AT257" s="53"/>
      <c r="AU257" s="53"/>
      <c r="AV257" s="53"/>
      <c r="AW257" s="56"/>
      <c r="AX257" s="53"/>
      <c r="AY257" s="56"/>
      <c r="AZ257" s="53"/>
      <c r="BA257" s="53"/>
      <c r="BB257" s="53"/>
      <c r="BC257" s="53"/>
      <c r="BD257" s="53"/>
      <c r="BE257" s="53"/>
      <c r="BF257" s="56"/>
      <c r="BG257" s="53"/>
      <c r="BH257" s="56"/>
      <c r="BI257" s="53"/>
      <c r="BJ257" s="53"/>
    </row>
    <row r="258" spans="1:62" ht="14.5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c r="AA258" s="53"/>
      <c r="AB258" s="53"/>
      <c r="AC258" s="53"/>
      <c r="AD258" s="53"/>
      <c r="AE258" s="53"/>
      <c r="AF258" s="187"/>
      <c r="AG258" s="53"/>
      <c r="AH258" s="53"/>
      <c r="AI258" s="53"/>
      <c r="AJ258" s="53"/>
      <c r="AK258" s="53"/>
      <c r="AL258" s="53"/>
      <c r="AM258" s="53"/>
      <c r="AN258" s="53"/>
      <c r="AO258" s="53"/>
      <c r="AP258" s="53"/>
      <c r="AQ258" s="53"/>
      <c r="AR258" s="53"/>
      <c r="AS258" s="53"/>
      <c r="AT258" s="53"/>
      <c r="AU258" s="53"/>
      <c r="AV258" s="53"/>
      <c r="AW258" s="56"/>
      <c r="AX258" s="53"/>
      <c r="AY258" s="56"/>
      <c r="AZ258" s="53"/>
      <c r="BA258" s="53"/>
      <c r="BB258" s="53"/>
      <c r="BC258" s="53"/>
      <c r="BD258" s="53"/>
      <c r="BE258" s="53"/>
      <c r="BF258" s="56"/>
      <c r="BG258" s="53"/>
      <c r="BH258" s="56"/>
      <c r="BI258" s="53"/>
      <c r="BJ258" s="53"/>
    </row>
    <row r="259" spans="1:62" ht="14.5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c r="AA259" s="53"/>
      <c r="AB259" s="53"/>
      <c r="AC259" s="53"/>
      <c r="AD259" s="53"/>
      <c r="AE259" s="53"/>
      <c r="AF259" s="187"/>
      <c r="AG259" s="53"/>
      <c r="AH259" s="53"/>
      <c r="AI259" s="53"/>
      <c r="AJ259" s="53"/>
      <c r="AK259" s="53"/>
      <c r="AL259" s="53"/>
      <c r="AM259" s="53"/>
      <c r="AN259" s="53"/>
      <c r="AO259" s="53"/>
      <c r="AP259" s="53"/>
      <c r="AQ259" s="53"/>
      <c r="AR259" s="53"/>
      <c r="AS259" s="53"/>
      <c r="AT259" s="53"/>
      <c r="AU259" s="53"/>
      <c r="AV259" s="53"/>
      <c r="AW259" s="56"/>
      <c r="AX259" s="53"/>
      <c r="AY259" s="56"/>
      <c r="AZ259" s="53"/>
      <c r="BA259" s="53"/>
      <c r="BB259" s="53"/>
      <c r="BC259" s="53"/>
      <c r="BD259" s="53"/>
      <c r="BE259" s="53"/>
      <c r="BF259" s="56"/>
      <c r="BG259" s="53"/>
      <c r="BH259" s="56"/>
      <c r="BI259" s="53"/>
      <c r="BJ259" s="53"/>
    </row>
    <row r="260" spans="1:62" ht="14.5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c r="AA260" s="53"/>
      <c r="AB260" s="53"/>
      <c r="AC260" s="53"/>
      <c r="AD260" s="53"/>
      <c r="AE260" s="53"/>
      <c r="AF260" s="187"/>
      <c r="AG260" s="53"/>
      <c r="AH260" s="53"/>
      <c r="AI260" s="53"/>
      <c r="AJ260" s="53"/>
      <c r="AK260" s="53"/>
      <c r="AL260" s="53"/>
      <c r="AM260" s="53"/>
      <c r="AN260" s="53"/>
      <c r="AO260" s="53"/>
      <c r="AP260" s="53"/>
      <c r="AQ260" s="53"/>
      <c r="AR260" s="53"/>
      <c r="AS260" s="53"/>
      <c r="AT260" s="53"/>
      <c r="AU260" s="53"/>
      <c r="AV260" s="53"/>
      <c r="AW260" s="56"/>
      <c r="AX260" s="53"/>
      <c r="AY260" s="56"/>
      <c r="AZ260" s="53"/>
      <c r="BA260" s="53"/>
      <c r="BB260" s="53"/>
      <c r="BC260" s="53"/>
      <c r="BD260" s="53"/>
      <c r="BE260" s="53"/>
      <c r="BF260" s="56"/>
      <c r="BG260" s="53"/>
      <c r="BH260" s="56"/>
      <c r="BI260" s="53"/>
      <c r="BJ260" s="53"/>
    </row>
    <row r="261" spans="1:62" ht="14.5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c r="AA261" s="53"/>
      <c r="AB261" s="53"/>
      <c r="AC261" s="53"/>
      <c r="AD261" s="53"/>
      <c r="AE261" s="53"/>
      <c r="AF261" s="187"/>
      <c r="AG261" s="53"/>
      <c r="AH261" s="53"/>
      <c r="AI261" s="53"/>
      <c r="AJ261" s="53"/>
      <c r="AK261" s="53"/>
      <c r="AL261" s="53"/>
      <c r="AM261" s="53"/>
      <c r="AN261" s="53"/>
      <c r="AO261" s="53"/>
      <c r="AP261" s="53"/>
      <c r="AQ261" s="53"/>
      <c r="AR261" s="53"/>
      <c r="AS261" s="53"/>
      <c r="AT261" s="53"/>
      <c r="AU261" s="53"/>
      <c r="AV261" s="53"/>
      <c r="AW261" s="56"/>
      <c r="AX261" s="53"/>
      <c r="AY261" s="56"/>
      <c r="AZ261" s="53"/>
      <c r="BA261" s="53"/>
      <c r="BB261" s="53"/>
      <c r="BC261" s="53"/>
      <c r="BD261" s="53"/>
      <c r="BE261" s="53"/>
      <c r="BF261" s="56"/>
      <c r="BG261" s="53"/>
      <c r="BH261" s="56"/>
      <c r="BI261" s="53"/>
      <c r="BJ261" s="53"/>
    </row>
    <row r="262" spans="1:62" ht="14.5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c r="AA262" s="53"/>
      <c r="AB262" s="53"/>
      <c r="AC262" s="53"/>
      <c r="AD262" s="53"/>
      <c r="AE262" s="53"/>
      <c r="AF262" s="187"/>
      <c r="AG262" s="53"/>
      <c r="AH262" s="53"/>
      <c r="AI262" s="53"/>
      <c r="AJ262" s="53"/>
      <c r="AK262" s="53"/>
      <c r="AL262" s="53"/>
      <c r="AM262" s="53"/>
      <c r="AN262" s="53"/>
      <c r="AO262" s="53"/>
      <c r="AP262" s="53"/>
      <c r="AQ262" s="53"/>
      <c r="AR262" s="53"/>
      <c r="AS262" s="53"/>
      <c r="AT262" s="53"/>
      <c r="AU262" s="53"/>
      <c r="AV262" s="53"/>
      <c r="AW262" s="56"/>
      <c r="AX262" s="53"/>
      <c r="AY262" s="56"/>
      <c r="AZ262" s="53"/>
      <c r="BA262" s="53"/>
      <c r="BB262" s="53"/>
      <c r="BC262" s="53"/>
      <c r="BD262" s="53"/>
      <c r="BE262" s="53"/>
      <c r="BF262" s="56"/>
      <c r="BG262" s="53"/>
      <c r="BH262" s="56"/>
      <c r="BI262" s="53"/>
      <c r="BJ262" s="53"/>
    </row>
    <row r="263" spans="1:62" ht="14.5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c r="AA263" s="53"/>
      <c r="AB263" s="53"/>
      <c r="AC263" s="53"/>
      <c r="AD263" s="53"/>
      <c r="AE263" s="53"/>
      <c r="AF263" s="187"/>
      <c r="AG263" s="53"/>
      <c r="AH263" s="53"/>
      <c r="AI263" s="53"/>
      <c r="AJ263" s="53"/>
      <c r="AK263" s="53"/>
      <c r="AL263" s="53"/>
      <c r="AM263" s="53"/>
      <c r="AN263" s="53"/>
      <c r="AO263" s="53"/>
      <c r="AP263" s="53"/>
      <c r="AQ263" s="53"/>
      <c r="AR263" s="53"/>
      <c r="AS263" s="53"/>
      <c r="AT263" s="53"/>
      <c r="AU263" s="53"/>
      <c r="AV263" s="53"/>
      <c r="AW263" s="56"/>
      <c r="AX263" s="53"/>
      <c r="AY263" s="56"/>
      <c r="AZ263" s="53"/>
      <c r="BA263" s="53"/>
      <c r="BB263" s="53"/>
      <c r="BC263" s="53"/>
      <c r="BD263" s="53"/>
      <c r="BE263" s="53"/>
      <c r="BF263" s="56"/>
      <c r="BG263" s="53"/>
      <c r="BH263" s="56"/>
      <c r="BI263" s="53"/>
      <c r="BJ263" s="53"/>
    </row>
    <row r="264" spans="1:62" ht="14.5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c r="AA264" s="53"/>
      <c r="AB264" s="53"/>
      <c r="AC264" s="53"/>
      <c r="AD264" s="53"/>
      <c r="AE264" s="53"/>
      <c r="AF264" s="187"/>
      <c r="AG264" s="53"/>
      <c r="AH264" s="53"/>
      <c r="AI264" s="53"/>
      <c r="AJ264" s="53"/>
      <c r="AK264" s="53"/>
      <c r="AL264" s="53"/>
      <c r="AM264" s="53"/>
      <c r="AN264" s="53"/>
      <c r="AO264" s="53"/>
      <c r="AP264" s="53"/>
      <c r="AQ264" s="53"/>
      <c r="AR264" s="53"/>
      <c r="AS264" s="53"/>
      <c r="AT264" s="53"/>
      <c r="AU264" s="53"/>
      <c r="AV264" s="53"/>
      <c r="AW264" s="56"/>
      <c r="AX264" s="53"/>
      <c r="AY264" s="56"/>
      <c r="AZ264" s="53"/>
      <c r="BA264" s="53"/>
      <c r="BB264" s="53"/>
      <c r="BC264" s="53"/>
      <c r="BD264" s="53"/>
      <c r="BE264" s="53"/>
      <c r="BF264" s="56"/>
      <c r="BG264" s="53"/>
      <c r="BH264" s="56"/>
      <c r="BI264" s="53"/>
      <c r="BJ264" s="53"/>
    </row>
    <row r="265" spans="1:62" ht="14.5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c r="AA265" s="53"/>
      <c r="AB265" s="53"/>
      <c r="AC265" s="53"/>
      <c r="AD265" s="53"/>
      <c r="AE265" s="53"/>
      <c r="AF265" s="187"/>
      <c r="AG265" s="53"/>
      <c r="AH265" s="53"/>
      <c r="AI265" s="53"/>
      <c r="AJ265" s="53"/>
      <c r="AK265" s="53"/>
      <c r="AL265" s="53"/>
      <c r="AM265" s="53"/>
      <c r="AN265" s="53"/>
      <c r="AO265" s="53"/>
      <c r="AP265" s="53"/>
      <c r="AQ265" s="53"/>
      <c r="AR265" s="53"/>
      <c r="AS265" s="53"/>
      <c r="AT265" s="53"/>
      <c r="AU265" s="53"/>
      <c r="AV265" s="53"/>
      <c r="AW265" s="56"/>
      <c r="AX265" s="53"/>
      <c r="AY265" s="56"/>
      <c r="AZ265" s="53"/>
      <c r="BA265" s="53"/>
      <c r="BB265" s="53"/>
      <c r="BC265" s="53"/>
      <c r="BD265" s="53"/>
      <c r="BE265" s="53"/>
      <c r="BF265" s="56"/>
      <c r="BG265" s="53"/>
      <c r="BH265" s="56"/>
      <c r="BI265" s="53"/>
      <c r="BJ265" s="53"/>
    </row>
    <row r="266" spans="1:62" ht="14.5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c r="AA266" s="53"/>
      <c r="AB266" s="53"/>
      <c r="AC266" s="53"/>
      <c r="AD266" s="53"/>
      <c r="AE266" s="53"/>
      <c r="AF266" s="187"/>
      <c r="AG266" s="53"/>
      <c r="AH266" s="53"/>
      <c r="AI266" s="53"/>
      <c r="AJ266" s="53"/>
      <c r="AK266" s="53"/>
      <c r="AL266" s="53"/>
      <c r="AM266" s="53"/>
      <c r="AN266" s="53"/>
      <c r="AO266" s="53"/>
      <c r="AP266" s="53"/>
      <c r="AQ266" s="53"/>
      <c r="AR266" s="53"/>
      <c r="AS266" s="53"/>
      <c r="AT266" s="53"/>
      <c r="AU266" s="53"/>
      <c r="AV266" s="53"/>
      <c r="AW266" s="56"/>
      <c r="AX266" s="53"/>
      <c r="AY266" s="56"/>
      <c r="AZ266" s="53"/>
      <c r="BA266" s="53"/>
      <c r="BB266" s="53"/>
      <c r="BC266" s="53"/>
      <c r="BD266" s="53"/>
      <c r="BE266" s="53"/>
      <c r="BF266" s="56"/>
      <c r="BG266" s="53"/>
      <c r="BH266" s="56"/>
      <c r="BI266" s="53"/>
      <c r="BJ266" s="53"/>
    </row>
    <row r="267" spans="1:62" ht="14.5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c r="AA267" s="53"/>
      <c r="AB267" s="53"/>
      <c r="AC267" s="53"/>
      <c r="AD267" s="53"/>
      <c r="AE267" s="53"/>
      <c r="AF267" s="187"/>
      <c r="AG267" s="53"/>
      <c r="AH267" s="53"/>
      <c r="AI267" s="53"/>
      <c r="AJ267" s="53"/>
      <c r="AK267" s="53"/>
      <c r="AL267" s="53"/>
      <c r="AM267" s="53"/>
      <c r="AN267" s="53"/>
      <c r="AO267" s="53"/>
      <c r="AP267" s="53"/>
      <c r="AQ267" s="53"/>
      <c r="AR267" s="53"/>
      <c r="AS267" s="53"/>
      <c r="AT267" s="53"/>
      <c r="AU267" s="53"/>
      <c r="AV267" s="53"/>
      <c r="AW267" s="56"/>
      <c r="AX267" s="53"/>
      <c r="AY267" s="56"/>
      <c r="AZ267" s="53"/>
      <c r="BA267" s="53"/>
      <c r="BB267" s="53"/>
      <c r="BC267" s="53"/>
      <c r="BD267" s="53"/>
      <c r="BE267" s="53"/>
      <c r="BF267" s="56"/>
      <c r="BG267" s="53"/>
      <c r="BH267" s="56"/>
      <c r="BI267" s="53"/>
      <c r="BJ267" s="53"/>
    </row>
    <row r="268" spans="1:62" ht="14.5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c r="AA268" s="53"/>
      <c r="AB268" s="53"/>
      <c r="AC268" s="53"/>
      <c r="AD268" s="53"/>
      <c r="AE268" s="53"/>
      <c r="AF268" s="187"/>
      <c r="AG268" s="53"/>
      <c r="AH268" s="53"/>
      <c r="AI268" s="53"/>
      <c r="AJ268" s="53"/>
      <c r="AK268" s="53"/>
      <c r="AL268" s="53"/>
      <c r="AM268" s="53"/>
      <c r="AN268" s="53"/>
      <c r="AO268" s="53"/>
      <c r="AP268" s="53"/>
      <c r="AQ268" s="53"/>
      <c r="AR268" s="53"/>
      <c r="AS268" s="53"/>
      <c r="AT268" s="53"/>
      <c r="AU268" s="53"/>
      <c r="AV268" s="53"/>
      <c r="AW268" s="56"/>
      <c r="AX268" s="53"/>
      <c r="AY268" s="56"/>
      <c r="AZ268" s="53"/>
      <c r="BA268" s="53"/>
      <c r="BB268" s="53"/>
      <c r="BC268" s="53"/>
      <c r="BD268" s="53"/>
      <c r="BE268" s="53"/>
      <c r="BF268" s="56"/>
      <c r="BG268" s="53"/>
      <c r="BH268" s="56"/>
      <c r="BI268" s="53"/>
      <c r="BJ268" s="53"/>
    </row>
    <row r="269" spans="1:62" ht="14.5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c r="AA269" s="53"/>
      <c r="AB269" s="53"/>
      <c r="AC269" s="53"/>
      <c r="AD269" s="53"/>
      <c r="AE269" s="53"/>
      <c r="AF269" s="187"/>
      <c r="AG269" s="53"/>
      <c r="AH269" s="53"/>
      <c r="AI269" s="53"/>
      <c r="AJ269" s="53"/>
      <c r="AK269" s="53"/>
      <c r="AL269" s="53"/>
      <c r="AM269" s="53"/>
      <c r="AN269" s="53"/>
      <c r="AO269" s="53"/>
      <c r="AP269" s="53"/>
      <c r="AQ269" s="53"/>
      <c r="AR269" s="53"/>
      <c r="AS269" s="53"/>
      <c r="AT269" s="53"/>
      <c r="AU269" s="53"/>
      <c r="AV269" s="53"/>
      <c r="AW269" s="56"/>
      <c r="AX269" s="53"/>
      <c r="AY269" s="56"/>
      <c r="AZ269" s="53"/>
      <c r="BA269" s="53"/>
      <c r="BB269" s="53"/>
      <c r="BC269" s="53"/>
      <c r="BD269" s="53"/>
      <c r="BE269" s="53"/>
      <c r="BF269" s="56"/>
      <c r="BG269" s="53"/>
      <c r="BH269" s="56"/>
      <c r="BI269" s="53"/>
      <c r="BJ269" s="53"/>
    </row>
    <row r="270" spans="1:62" ht="14.5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c r="AA270" s="53"/>
      <c r="AB270" s="53"/>
      <c r="AC270" s="53"/>
      <c r="AD270" s="53"/>
      <c r="AE270" s="53"/>
      <c r="AF270" s="187"/>
      <c r="AG270" s="53"/>
      <c r="AH270" s="53"/>
      <c r="AI270" s="53"/>
      <c r="AJ270" s="53"/>
      <c r="AK270" s="53"/>
      <c r="AL270" s="53"/>
      <c r="AM270" s="53"/>
      <c r="AN270" s="53"/>
      <c r="AO270" s="53"/>
      <c r="AP270" s="53"/>
      <c r="AQ270" s="53"/>
      <c r="AR270" s="53"/>
      <c r="AS270" s="53"/>
      <c r="AT270" s="53"/>
      <c r="AU270" s="53"/>
      <c r="AV270" s="53"/>
      <c r="AW270" s="56"/>
      <c r="AX270" s="53"/>
      <c r="AY270" s="56"/>
      <c r="AZ270" s="53"/>
      <c r="BA270" s="53"/>
      <c r="BB270" s="53"/>
      <c r="BC270" s="53"/>
      <c r="BD270" s="53"/>
      <c r="BE270" s="53"/>
      <c r="BF270" s="56"/>
      <c r="BG270" s="53"/>
      <c r="BH270" s="56"/>
      <c r="BI270" s="53"/>
      <c r="BJ270" s="53"/>
    </row>
    <row r="271" spans="1:62" ht="14.5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c r="AA271" s="53"/>
      <c r="AB271" s="53"/>
      <c r="AC271" s="53"/>
      <c r="AD271" s="53"/>
      <c r="AE271" s="53"/>
      <c r="AF271" s="187"/>
      <c r="AG271" s="53"/>
      <c r="AH271" s="53"/>
      <c r="AI271" s="53"/>
      <c r="AJ271" s="53"/>
      <c r="AK271" s="53"/>
      <c r="AL271" s="53"/>
      <c r="AM271" s="53"/>
      <c r="AN271" s="53"/>
      <c r="AO271" s="53"/>
      <c r="AP271" s="53"/>
      <c r="AQ271" s="53"/>
      <c r="AR271" s="53"/>
      <c r="AS271" s="53"/>
      <c r="AT271" s="53"/>
      <c r="AU271" s="53"/>
      <c r="AV271" s="53"/>
      <c r="AW271" s="56"/>
      <c r="AX271" s="53"/>
      <c r="AY271" s="56"/>
      <c r="AZ271" s="53"/>
      <c r="BA271" s="53"/>
      <c r="BB271" s="53"/>
      <c r="BC271" s="53"/>
      <c r="BD271" s="53"/>
      <c r="BE271" s="53"/>
      <c r="BF271" s="56"/>
      <c r="BG271" s="53"/>
      <c r="BH271" s="56"/>
      <c r="BI271" s="53"/>
      <c r="BJ271" s="53"/>
    </row>
    <row r="272" spans="1:62" ht="14.5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c r="AA272" s="53"/>
      <c r="AB272" s="53"/>
      <c r="AC272" s="53"/>
      <c r="AD272" s="53"/>
      <c r="AE272" s="53"/>
      <c r="AF272" s="187"/>
      <c r="AG272" s="53"/>
      <c r="AH272" s="53"/>
      <c r="AI272" s="53"/>
      <c r="AJ272" s="53"/>
      <c r="AK272" s="53"/>
      <c r="AL272" s="53"/>
      <c r="AM272" s="53"/>
      <c r="AN272" s="53"/>
      <c r="AO272" s="53"/>
      <c r="AP272" s="53"/>
      <c r="AQ272" s="53"/>
      <c r="AR272" s="53"/>
      <c r="AS272" s="53"/>
      <c r="AT272" s="53"/>
      <c r="AU272" s="53"/>
      <c r="AV272" s="53"/>
      <c r="AW272" s="56"/>
      <c r="AX272" s="53"/>
      <c r="AY272" s="56"/>
      <c r="AZ272" s="53"/>
      <c r="BA272" s="53"/>
      <c r="BB272" s="53"/>
      <c r="BC272" s="53"/>
      <c r="BD272" s="53"/>
      <c r="BE272" s="53"/>
      <c r="BF272" s="56"/>
      <c r="BG272" s="53"/>
      <c r="BH272" s="56"/>
      <c r="BI272" s="53"/>
      <c r="BJ272" s="53"/>
    </row>
    <row r="273" spans="1:62" ht="14.5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c r="AA273" s="53"/>
      <c r="AB273" s="53"/>
      <c r="AC273" s="53"/>
      <c r="AD273" s="53"/>
      <c r="AE273" s="53"/>
      <c r="AF273" s="187"/>
      <c r="AG273" s="53"/>
      <c r="AH273" s="53"/>
      <c r="AI273" s="53"/>
      <c r="AJ273" s="53"/>
      <c r="AK273" s="53"/>
      <c r="AL273" s="53"/>
      <c r="AM273" s="53"/>
      <c r="AN273" s="53"/>
      <c r="AO273" s="53"/>
      <c r="AP273" s="53"/>
      <c r="AQ273" s="53"/>
      <c r="AR273" s="53"/>
      <c r="AS273" s="53"/>
      <c r="AT273" s="53"/>
      <c r="AU273" s="53"/>
      <c r="AV273" s="53"/>
      <c r="AW273" s="56"/>
      <c r="AX273" s="53"/>
      <c r="AY273" s="56"/>
      <c r="AZ273" s="53"/>
      <c r="BA273" s="53"/>
      <c r="BB273" s="53"/>
      <c r="BC273" s="53"/>
      <c r="BD273" s="53"/>
      <c r="BE273" s="53"/>
      <c r="BF273" s="56"/>
      <c r="BG273" s="53"/>
      <c r="BH273" s="56"/>
      <c r="BI273" s="53"/>
      <c r="BJ273" s="53"/>
    </row>
    <row r="274" spans="1:62" ht="14.5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c r="AA274" s="53"/>
      <c r="AB274" s="53"/>
      <c r="AC274" s="53"/>
      <c r="AD274" s="53"/>
      <c r="AE274" s="53"/>
      <c r="AF274" s="187"/>
      <c r="AG274" s="53"/>
      <c r="AH274" s="53"/>
      <c r="AI274" s="53"/>
      <c r="AJ274" s="53"/>
      <c r="AK274" s="53"/>
      <c r="AL274" s="53"/>
      <c r="AM274" s="53"/>
      <c r="AN274" s="53"/>
      <c r="AO274" s="53"/>
      <c r="AP274" s="53"/>
      <c r="AQ274" s="53"/>
      <c r="AR274" s="53"/>
      <c r="AS274" s="53"/>
      <c r="AT274" s="53"/>
      <c r="AU274" s="53"/>
      <c r="AV274" s="53"/>
      <c r="AW274" s="56"/>
      <c r="AX274" s="53"/>
      <c r="AY274" s="56"/>
      <c r="AZ274" s="53"/>
      <c r="BA274" s="53"/>
      <c r="BB274" s="53"/>
      <c r="BC274" s="53"/>
      <c r="BD274" s="53"/>
      <c r="BE274" s="53"/>
      <c r="BF274" s="56"/>
      <c r="BG274" s="53"/>
      <c r="BH274" s="56"/>
      <c r="BI274" s="53"/>
      <c r="BJ274" s="53"/>
    </row>
    <row r="275" spans="1:62" ht="14.5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c r="AA275" s="53"/>
      <c r="AB275" s="53"/>
      <c r="AC275" s="53"/>
      <c r="AD275" s="53"/>
      <c r="AE275" s="53"/>
      <c r="AF275" s="187"/>
      <c r="AG275" s="53"/>
      <c r="AH275" s="53"/>
      <c r="AI275" s="53"/>
      <c r="AJ275" s="53"/>
      <c r="AK275" s="53"/>
      <c r="AL275" s="53"/>
      <c r="AM275" s="53"/>
      <c r="AN275" s="53"/>
      <c r="AO275" s="53"/>
      <c r="AP275" s="53"/>
      <c r="AQ275" s="53"/>
      <c r="AR275" s="53"/>
      <c r="AS275" s="53"/>
      <c r="AT275" s="53"/>
      <c r="AU275" s="53"/>
      <c r="AV275" s="53"/>
      <c r="AW275" s="56"/>
      <c r="AX275" s="53"/>
      <c r="AY275" s="56"/>
      <c r="AZ275" s="53"/>
      <c r="BA275" s="53"/>
      <c r="BB275" s="53"/>
      <c r="BC275" s="53"/>
      <c r="BD275" s="53"/>
      <c r="BE275" s="53"/>
      <c r="BF275" s="56"/>
      <c r="BG275" s="53"/>
      <c r="BH275" s="56"/>
      <c r="BI275" s="53"/>
      <c r="BJ275" s="53"/>
    </row>
    <row r="276" spans="1:62" ht="14.5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187"/>
      <c r="AG276" s="53"/>
      <c r="AH276" s="53"/>
      <c r="AI276" s="53"/>
      <c r="AJ276" s="53"/>
      <c r="AK276" s="53"/>
      <c r="AL276" s="53"/>
      <c r="AM276" s="53"/>
      <c r="AN276" s="53"/>
      <c r="AO276" s="53"/>
      <c r="AP276" s="53"/>
      <c r="AQ276" s="53"/>
      <c r="AR276" s="53"/>
      <c r="AS276" s="53"/>
      <c r="AT276" s="53"/>
      <c r="AU276" s="53"/>
      <c r="AV276" s="53"/>
      <c r="AW276" s="56"/>
      <c r="AX276" s="53"/>
      <c r="AY276" s="56"/>
      <c r="AZ276" s="53"/>
      <c r="BA276" s="53"/>
      <c r="BB276" s="53"/>
      <c r="BC276" s="53"/>
      <c r="BD276" s="53"/>
      <c r="BE276" s="53"/>
      <c r="BF276" s="56"/>
      <c r="BG276" s="53"/>
      <c r="BH276" s="56"/>
      <c r="BI276" s="53"/>
      <c r="BJ276" s="53"/>
    </row>
    <row r="277" spans="1:62" ht="14.5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c r="AB277" s="53"/>
      <c r="AC277" s="53"/>
      <c r="AD277" s="53"/>
      <c r="AE277" s="53"/>
      <c r="AF277" s="187"/>
      <c r="AG277" s="53"/>
      <c r="AH277" s="53"/>
      <c r="AI277" s="53"/>
      <c r="AJ277" s="53"/>
      <c r="AK277" s="53"/>
      <c r="AL277" s="53"/>
      <c r="AM277" s="53"/>
      <c r="AN277" s="53"/>
      <c r="AO277" s="53"/>
      <c r="AP277" s="53"/>
      <c r="AQ277" s="53"/>
      <c r="AR277" s="53"/>
      <c r="AS277" s="53"/>
      <c r="AT277" s="53"/>
      <c r="AU277" s="53"/>
      <c r="AV277" s="53"/>
      <c r="AW277" s="56"/>
      <c r="AX277" s="53"/>
      <c r="AY277" s="56"/>
      <c r="AZ277" s="53"/>
      <c r="BA277" s="53"/>
      <c r="BB277" s="53"/>
      <c r="BC277" s="53"/>
      <c r="BD277" s="53"/>
      <c r="BE277" s="53"/>
      <c r="BF277" s="56"/>
      <c r="BG277" s="53"/>
      <c r="BH277" s="56"/>
      <c r="BI277" s="53"/>
      <c r="BJ277" s="53"/>
    </row>
    <row r="278" spans="1:62" ht="14.5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c r="AA278" s="53"/>
      <c r="AB278" s="53"/>
      <c r="AC278" s="53"/>
      <c r="AD278" s="53"/>
      <c r="AE278" s="53"/>
      <c r="AF278" s="187"/>
      <c r="AG278" s="53"/>
      <c r="AH278" s="53"/>
      <c r="AI278" s="53"/>
      <c r="AJ278" s="53"/>
      <c r="AK278" s="53"/>
      <c r="AL278" s="53"/>
      <c r="AM278" s="53"/>
      <c r="AN278" s="53"/>
      <c r="AO278" s="53"/>
      <c r="AP278" s="53"/>
      <c r="AQ278" s="53"/>
      <c r="AR278" s="53"/>
      <c r="AS278" s="53"/>
      <c r="AT278" s="53"/>
      <c r="AU278" s="53"/>
      <c r="AV278" s="53"/>
      <c r="AW278" s="56"/>
      <c r="AX278" s="53"/>
      <c r="AY278" s="56"/>
      <c r="AZ278" s="53"/>
      <c r="BA278" s="53"/>
      <c r="BB278" s="53"/>
      <c r="BC278" s="53"/>
      <c r="BD278" s="53"/>
      <c r="BE278" s="53"/>
      <c r="BF278" s="56"/>
      <c r="BG278" s="53"/>
      <c r="BH278" s="56"/>
      <c r="BI278" s="53"/>
      <c r="BJ278" s="53"/>
    </row>
    <row r="279" spans="1:62" ht="14.5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c r="AA279" s="53"/>
      <c r="AB279" s="53"/>
      <c r="AC279" s="53"/>
      <c r="AD279" s="53"/>
      <c r="AE279" s="53"/>
      <c r="AF279" s="187"/>
      <c r="AG279" s="53"/>
      <c r="AH279" s="53"/>
      <c r="AI279" s="53"/>
      <c r="AJ279" s="53"/>
      <c r="AK279" s="53"/>
      <c r="AL279" s="53"/>
      <c r="AM279" s="53"/>
      <c r="AN279" s="53"/>
      <c r="AO279" s="53"/>
      <c r="AP279" s="53"/>
      <c r="AQ279" s="53"/>
      <c r="AR279" s="53"/>
      <c r="AS279" s="53"/>
      <c r="AT279" s="53"/>
      <c r="AU279" s="53"/>
      <c r="AV279" s="53"/>
      <c r="AW279" s="56"/>
      <c r="AX279" s="53"/>
      <c r="AY279" s="56"/>
      <c r="AZ279" s="53"/>
      <c r="BA279" s="53"/>
      <c r="BB279" s="53"/>
      <c r="BC279" s="53"/>
      <c r="BD279" s="53"/>
      <c r="BE279" s="53"/>
      <c r="BF279" s="56"/>
      <c r="BG279" s="53"/>
      <c r="BH279" s="56"/>
      <c r="BI279" s="53"/>
      <c r="BJ279" s="53"/>
    </row>
    <row r="280" spans="1:62" ht="14.5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c r="AA280" s="53"/>
      <c r="AB280" s="53"/>
      <c r="AC280" s="53"/>
      <c r="AD280" s="53"/>
      <c r="AE280" s="53"/>
      <c r="AF280" s="187"/>
      <c r="AG280" s="53"/>
      <c r="AH280" s="53"/>
      <c r="AI280" s="53"/>
      <c r="AJ280" s="53"/>
      <c r="AK280" s="53"/>
      <c r="AL280" s="53"/>
      <c r="AM280" s="53"/>
      <c r="AN280" s="53"/>
      <c r="AO280" s="53"/>
      <c r="AP280" s="53"/>
      <c r="AQ280" s="53"/>
      <c r="AR280" s="53"/>
      <c r="AS280" s="53"/>
      <c r="AT280" s="53"/>
      <c r="AU280" s="53"/>
      <c r="AV280" s="53"/>
      <c r="AW280" s="56"/>
      <c r="AX280" s="53"/>
      <c r="AY280" s="56"/>
      <c r="AZ280" s="53"/>
      <c r="BA280" s="53"/>
      <c r="BB280" s="53"/>
      <c r="BC280" s="53"/>
      <c r="BD280" s="53"/>
      <c r="BE280" s="53"/>
      <c r="BF280" s="56"/>
      <c r="BG280" s="53"/>
      <c r="BH280" s="56"/>
      <c r="BI280" s="53"/>
      <c r="BJ280" s="53"/>
    </row>
    <row r="281" spans="1:62" ht="14.5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c r="AA281" s="53"/>
      <c r="AB281" s="53"/>
      <c r="AC281" s="53"/>
      <c r="AD281" s="53"/>
      <c r="AE281" s="53"/>
      <c r="AF281" s="187"/>
      <c r="AG281" s="53"/>
      <c r="AH281" s="53"/>
      <c r="AI281" s="53"/>
      <c r="AJ281" s="53"/>
      <c r="AK281" s="53"/>
      <c r="AL281" s="53"/>
      <c r="AM281" s="53"/>
      <c r="AN281" s="53"/>
      <c r="AO281" s="53"/>
      <c r="AP281" s="53"/>
      <c r="AQ281" s="53"/>
      <c r="AR281" s="53"/>
      <c r="AS281" s="53"/>
      <c r="AT281" s="53"/>
      <c r="AU281" s="53"/>
      <c r="AV281" s="53"/>
      <c r="AW281" s="56"/>
      <c r="AX281" s="53"/>
      <c r="AY281" s="56"/>
      <c r="AZ281" s="53"/>
      <c r="BA281" s="53"/>
      <c r="BB281" s="53"/>
      <c r="BC281" s="53"/>
      <c r="BD281" s="53"/>
      <c r="BE281" s="53"/>
      <c r="BF281" s="56"/>
      <c r="BG281" s="53"/>
      <c r="BH281" s="56"/>
      <c r="BI281" s="53"/>
      <c r="BJ281" s="53"/>
    </row>
    <row r="282" spans="1:62" ht="14.5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c r="AA282" s="53"/>
      <c r="AB282" s="53"/>
      <c r="AC282" s="53"/>
      <c r="AD282" s="53"/>
      <c r="AE282" s="53"/>
      <c r="AF282" s="187"/>
      <c r="AG282" s="53"/>
      <c r="AH282" s="53"/>
      <c r="AI282" s="53"/>
      <c r="AJ282" s="53"/>
      <c r="AK282" s="53"/>
      <c r="AL282" s="53"/>
      <c r="AM282" s="53"/>
      <c r="AN282" s="53"/>
      <c r="AO282" s="53"/>
      <c r="AP282" s="53"/>
      <c r="AQ282" s="53"/>
      <c r="AR282" s="53"/>
      <c r="AS282" s="53"/>
      <c r="AT282" s="53"/>
      <c r="AU282" s="53"/>
      <c r="AV282" s="53"/>
      <c r="AW282" s="56"/>
      <c r="AX282" s="53"/>
      <c r="AY282" s="56"/>
      <c r="AZ282" s="53"/>
      <c r="BA282" s="53"/>
      <c r="BB282" s="53"/>
      <c r="BC282" s="53"/>
      <c r="BD282" s="53"/>
      <c r="BE282" s="53"/>
      <c r="BF282" s="56"/>
      <c r="BG282" s="53"/>
      <c r="BH282" s="56"/>
      <c r="BI282" s="53"/>
      <c r="BJ282" s="53"/>
    </row>
    <row r="283" spans="1:62" ht="14.5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c r="AA283" s="53"/>
      <c r="AB283" s="53"/>
      <c r="AC283" s="53"/>
      <c r="AD283" s="53"/>
      <c r="AE283" s="53"/>
      <c r="AF283" s="187"/>
      <c r="AG283" s="53"/>
      <c r="AH283" s="53"/>
      <c r="AI283" s="53"/>
      <c r="AJ283" s="53"/>
      <c r="AK283" s="53"/>
      <c r="AL283" s="53"/>
      <c r="AM283" s="53"/>
      <c r="AN283" s="53"/>
      <c r="AO283" s="53"/>
      <c r="AP283" s="53"/>
      <c r="AQ283" s="53"/>
      <c r="AR283" s="53"/>
      <c r="AS283" s="53"/>
      <c r="AT283" s="53"/>
      <c r="AU283" s="53"/>
      <c r="AV283" s="53"/>
      <c r="AW283" s="56"/>
      <c r="AX283" s="53"/>
      <c r="AY283" s="56"/>
      <c r="AZ283" s="53"/>
      <c r="BA283" s="53"/>
      <c r="BB283" s="53"/>
      <c r="BC283" s="53"/>
      <c r="BD283" s="53"/>
      <c r="BE283" s="53"/>
      <c r="BF283" s="56"/>
      <c r="BG283" s="53"/>
      <c r="BH283" s="56"/>
      <c r="BI283" s="53"/>
      <c r="BJ283" s="53"/>
    </row>
    <row r="284" spans="1:62" ht="14.5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c r="AA284" s="53"/>
      <c r="AB284" s="53"/>
      <c r="AC284" s="53"/>
      <c r="AD284" s="53"/>
      <c r="AE284" s="53"/>
      <c r="AF284" s="187"/>
      <c r="AG284" s="53"/>
      <c r="AH284" s="53"/>
      <c r="AI284" s="53"/>
      <c r="AJ284" s="53"/>
      <c r="AK284" s="53"/>
      <c r="AL284" s="53"/>
      <c r="AM284" s="53"/>
      <c r="AN284" s="53"/>
      <c r="AO284" s="53"/>
      <c r="AP284" s="53"/>
      <c r="AQ284" s="53"/>
      <c r="AR284" s="53"/>
      <c r="AS284" s="53"/>
      <c r="AT284" s="53"/>
      <c r="AU284" s="53"/>
      <c r="AV284" s="53"/>
      <c r="AW284" s="56"/>
      <c r="AX284" s="53"/>
      <c r="AY284" s="56"/>
      <c r="AZ284" s="53"/>
      <c r="BA284" s="53"/>
      <c r="BB284" s="53"/>
      <c r="BC284" s="53"/>
      <c r="BD284" s="53"/>
      <c r="BE284" s="53"/>
      <c r="BF284" s="56"/>
      <c r="BG284" s="53"/>
      <c r="BH284" s="56"/>
      <c r="BI284" s="53"/>
      <c r="BJ284" s="53"/>
    </row>
    <row r="285" spans="1:62" ht="14.5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c r="AA285" s="53"/>
      <c r="AB285" s="53"/>
      <c r="AC285" s="53"/>
      <c r="AD285" s="53"/>
      <c r="AE285" s="53"/>
      <c r="AF285" s="187"/>
      <c r="AG285" s="53"/>
      <c r="AH285" s="53"/>
      <c r="AI285" s="53"/>
      <c r="AJ285" s="53"/>
      <c r="AK285" s="53"/>
      <c r="AL285" s="53"/>
      <c r="AM285" s="53"/>
      <c r="AN285" s="53"/>
      <c r="AO285" s="53"/>
      <c r="AP285" s="53"/>
      <c r="AQ285" s="53"/>
      <c r="AR285" s="53"/>
      <c r="AS285" s="53"/>
      <c r="AT285" s="53"/>
      <c r="AU285" s="53"/>
      <c r="AV285" s="53"/>
      <c r="AW285" s="56"/>
      <c r="AX285" s="53"/>
      <c r="AY285" s="56"/>
      <c r="AZ285" s="53"/>
      <c r="BA285" s="53"/>
      <c r="BB285" s="53"/>
      <c r="BC285" s="53"/>
      <c r="BD285" s="53"/>
      <c r="BE285" s="53"/>
      <c r="BF285" s="56"/>
      <c r="BG285" s="53"/>
      <c r="BH285" s="56"/>
      <c r="BI285" s="53"/>
      <c r="BJ285" s="53"/>
    </row>
    <row r="286" spans="1:62" ht="14.5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c r="AA286" s="53"/>
      <c r="AB286" s="53"/>
      <c r="AC286" s="53"/>
      <c r="AD286" s="53"/>
      <c r="AE286" s="53"/>
      <c r="AF286" s="187"/>
      <c r="AG286" s="53"/>
      <c r="AH286" s="53"/>
      <c r="AI286" s="53"/>
      <c r="AJ286" s="53"/>
      <c r="AK286" s="53"/>
      <c r="AL286" s="53"/>
      <c r="AM286" s="53"/>
      <c r="AN286" s="53"/>
      <c r="AO286" s="53"/>
      <c r="AP286" s="53"/>
      <c r="AQ286" s="53"/>
      <c r="AR286" s="53"/>
      <c r="AS286" s="53"/>
      <c r="AT286" s="53"/>
      <c r="AU286" s="53"/>
      <c r="AV286" s="53"/>
      <c r="AW286" s="56"/>
      <c r="AX286" s="53"/>
      <c r="AY286" s="56"/>
      <c r="AZ286" s="53"/>
      <c r="BA286" s="53"/>
      <c r="BB286" s="53"/>
      <c r="BC286" s="53"/>
      <c r="BD286" s="53"/>
      <c r="BE286" s="53"/>
      <c r="BF286" s="56"/>
      <c r="BG286" s="53"/>
      <c r="BH286" s="56"/>
      <c r="BI286" s="53"/>
      <c r="BJ286" s="53"/>
    </row>
    <row r="287" spans="1:62" ht="14.5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c r="AA287" s="53"/>
      <c r="AB287" s="53"/>
      <c r="AC287" s="53"/>
      <c r="AD287" s="53"/>
      <c r="AE287" s="53"/>
      <c r="AF287" s="187"/>
      <c r="AG287" s="53"/>
      <c r="AH287" s="53"/>
      <c r="AI287" s="53"/>
      <c r="AJ287" s="53"/>
      <c r="AK287" s="53"/>
      <c r="AL287" s="53"/>
      <c r="AM287" s="53"/>
      <c r="AN287" s="53"/>
      <c r="AO287" s="53"/>
      <c r="AP287" s="53"/>
      <c r="AQ287" s="53"/>
      <c r="AR287" s="53"/>
      <c r="AS287" s="53"/>
      <c r="AT287" s="53"/>
      <c r="AU287" s="53"/>
      <c r="AV287" s="53"/>
      <c r="AW287" s="56"/>
      <c r="AX287" s="53"/>
      <c r="AY287" s="56"/>
      <c r="AZ287" s="53"/>
      <c r="BA287" s="53"/>
      <c r="BB287" s="53"/>
      <c r="BC287" s="53"/>
      <c r="BD287" s="53"/>
      <c r="BE287" s="53"/>
      <c r="BF287" s="56"/>
      <c r="BG287" s="53"/>
      <c r="BH287" s="56"/>
      <c r="BI287" s="53"/>
      <c r="BJ287" s="53"/>
    </row>
    <row r="288" spans="1:62" ht="14.5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c r="AA288" s="53"/>
      <c r="AB288" s="53"/>
      <c r="AC288" s="53"/>
      <c r="AD288" s="53"/>
      <c r="AE288" s="53"/>
      <c r="AF288" s="187"/>
      <c r="AG288" s="53"/>
      <c r="AH288" s="53"/>
      <c r="AI288" s="53"/>
      <c r="AJ288" s="53"/>
      <c r="AK288" s="53"/>
      <c r="AL288" s="53"/>
      <c r="AM288" s="53"/>
      <c r="AN288" s="53"/>
      <c r="AO288" s="53"/>
      <c r="AP288" s="53"/>
      <c r="AQ288" s="53"/>
      <c r="AR288" s="53"/>
      <c r="AS288" s="53"/>
      <c r="AT288" s="53"/>
      <c r="AU288" s="53"/>
      <c r="AV288" s="53"/>
      <c r="AW288" s="56"/>
      <c r="AX288" s="53"/>
      <c r="AY288" s="56"/>
      <c r="AZ288" s="53"/>
      <c r="BA288" s="53"/>
      <c r="BB288" s="53"/>
      <c r="BC288" s="53"/>
      <c r="BD288" s="53"/>
      <c r="BE288" s="53"/>
      <c r="BF288" s="56"/>
      <c r="BG288" s="53"/>
      <c r="BH288" s="56"/>
      <c r="BI288" s="53"/>
      <c r="BJ288" s="53"/>
    </row>
    <row r="289" spans="1:62" ht="14.5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c r="AA289" s="53"/>
      <c r="AB289" s="53"/>
      <c r="AC289" s="53"/>
      <c r="AD289" s="53"/>
      <c r="AE289" s="53"/>
      <c r="AF289" s="187"/>
      <c r="AG289" s="53"/>
      <c r="AH289" s="53"/>
      <c r="AI289" s="53"/>
      <c r="AJ289" s="53"/>
      <c r="AK289" s="53"/>
      <c r="AL289" s="53"/>
      <c r="AM289" s="53"/>
      <c r="AN289" s="53"/>
      <c r="AO289" s="53"/>
      <c r="AP289" s="53"/>
      <c r="AQ289" s="53"/>
      <c r="AR289" s="53"/>
      <c r="AS289" s="53"/>
      <c r="AT289" s="53"/>
      <c r="AU289" s="53"/>
      <c r="AV289" s="53"/>
      <c r="AW289" s="56"/>
      <c r="AX289" s="53"/>
      <c r="AY289" s="56"/>
      <c r="AZ289" s="53"/>
      <c r="BA289" s="53"/>
      <c r="BB289" s="53"/>
      <c r="BC289" s="53"/>
      <c r="BD289" s="53"/>
      <c r="BE289" s="53"/>
      <c r="BF289" s="56"/>
      <c r="BG289" s="53"/>
      <c r="BH289" s="56"/>
      <c r="BI289" s="53"/>
      <c r="BJ289" s="53"/>
    </row>
    <row r="290" spans="1:62" ht="14.5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c r="AA290" s="53"/>
      <c r="AB290" s="53"/>
      <c r="AC290" s="53"/>
      <c r="AD290" s="53"/>
      <c r="AE290" s="53"/>
      <c r="AF290" s="187"/>
      <c r="AG290" s="53"/>
      <c r="AH290" s="53"/>
      <c r="AI290" s="53"/>
      <c r="AJ290" s="53"/>
      <c r="AK290" s="53"/>
      <c r="AL290" s="53"/>
      <c r="AM290" s="53"/>
      <c r="AN290" s="53"/>
      <c r="AO290" s="53"/>
      <c r="AP290" s="53"/>
      <c r="AQ290" s="53"/>
      <c r="AR290" s="53"/>
      <c r="AS290" s="53"/>
      <c r="AT290" s="53"/>
      <c r="AU290" s="53"/>
      <c r="AV290" s="53"/>
      <c r="AW290" s="56"/>
      <c r="AX290" s="53"/>
      <c r="AY290" s="56"/>
      <c r="AZ290" s="53"/>
      <c r="BA290" s="53"/>
      <c r="BB290" s="53"/>
      <c r="BC290" s="53"/>
      <c r="BD290" s="53"/>
      <c r="BE290" s="53"/>
      <c r="BF290" s="56"/>
      <c r="BG290" s="53"/>
      <c r="BH290" s="56"/>
      <c r="BI290" s="53"/>
      <c r="BJ290" s="53"/>
    </row>
    <row r="291" spans="1:62" ht="14.5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c r="AA291" s="53"/>
      <c r="AB291" s="53"/>
      <c r="AC291" s="53"/>
      <c r="AD291" s="53"/>
      <c r="AE291" s="53"/>
      <c r="AF291" s="187"/>
      <c r="AG291" s="53"/>
      <c r="AH291" s="53"/>
      <c r="AI291" s="53"/>
      <c r="AJ291" s="53"/>
      <c r="AK291" s="53"/>
      <c r="AL291" s="53"/>
      <c r="AM291" s="53"/>
      <c r="AN291" s="53"/>
      <c r="AO291" s="53"/>
      <c r="AP291" s="53"/>
      <c r="AQ291" s="53"/>
      <c r="AR291" s="53"/>
      <c r="AS291" s="53"/>
      <c r="AT291" s="53"/>
      <c r="AU291" s="53"/>
      <c r="AV291" s="53"/>
      <c r="AW291" s="56"/>
      <c r="AX291" s="53"/>
      <c r="AY291" s="56"/>
      <c r="AZ291" s="53"/>
      <c r="BA291" s="53"/>
      <c r="BB291" s="53"/>
      <c r="BC291" s="53"/>
      <c r="BD291" s="53"/>
      <c r="BE291" s="53"/>
      <c r="BF291" s="56"/>
      <c r="BG291" s="53"/>
      <c r="BH291" s="56"/>
      <c r="BI291" s="53"/>
      <c r="BJ291" s="53"/>
    </row>
    <row r="292" spans="1:62" ht="14.5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c r="AA292" s="53"/>
      <c r="AB292" s="53"/>
      <c r="AC292" s="53"/>
      <c r="AD292" s="53"/>
      <c r="AE292" s="53"/>
      <c r="AF292" s="187"/>
      <c r="AG292" s="53"/>
      <c r="AH292" s="53"/>
      <c r="AI292" s="53"/>
      <c r="AJ292" s="53"/>
      <c r="AK292" s="53"/>
      <c r="AL292" s="53"/>
      <c r="AM292" s="53"/>
      <c r="AN292" s="53"/>
      <c r="AO292" s="53"/>
      <c r="AP292" s="53"/>
      <c r="AQ292" s="53"/>
      <c r="AR292" s="53"/>
      <c r="AS292" s="53"/>
      <c r="AT292" s="53"/>
      <c r="AU292" s="53"/>
      <c r="AV292" s="53"/>
      <c r="AW292" s="56"/>
      <c r="AX292" s="53"/>
      <c r="AY292" s="56"/>
      <c r="AZ292" s="53"/>
      <c r="BA292" s="53"/>
      <c r="BB292" s="53"/>
      <c r="BC292" s="53"/>
      <c r="BD292" s="53"/>
      <c r="BE292" s="53"/>
      <c r="BF292" s="56"/>
      <c r="BG292" s="53"/>
      <c r="BH292" s="56"/>
      <c r="BI292" s="53"/>
      <c r="BJ292" s="53"/>
    </row>
    <row r="293" spans="1:62" ht="14.5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c r="AA293" s="53"/>
      <c r="AB293" s="53"/>
      <c r="AC293" s="53"/>
      <c r="AD293" s="53"/>
      <c r="AE293" s="53"/>
      <c r="AF293" s="187"/>
      <c r="AG293" s="53"/>
      <c r="AH293" s="53"/>
      <c r="AI293" s="53"/>
      <c r="AJ293" s="53"/>
      <c r="AK293" s="53"/>
      <c r="AL293" s="53"/>
      <c r="AM293" s="53"/>
      <c r="AN293" s="53"/>
      <c r="AO293" s="53"/>
      <c r="AP293" s="53"/>
      <c r="AQ293" s="53"/>
      <c r="AR293" s="53"/>
      <c r="AS293" s="53"/>
      <c r="AT293" s="53"/>
      <c r="AU293" s="53"/>
      <c r="AV293" s="53"/>
      <c r="AW293" s="56"/>
      <c r="AX293" s="53"/>
      <c r="AY293" s="56"/>
      <c r="AZ293" s="53"/>
      <c r="BA293" s="53"/>
      <c r="BB293" s="53"/>
      <c r="BC293" s="53"/>
      <c r="BD293" s="53"/>
      <c r="BE293" s="53"/>
      <c r="BF293" s="56"/>
      <c r="BG293" s="53"/>
      <c r="BH293" s="56"/>
      <c r="BI293" s="53"/>
      <c r="BJ293" s="53"/>
    </row>
    <row r="294" spans="1:62" ht="14.5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c r="AA294" s="53"/>
      <c r="AB294" s="53"/>
      <c r="AC294" s="53"/>
      <c r="AD294" s="53"/>
      <c r="AE294" s="53"/>
      <c r="AF294" s="187"/>
      <c r="AG294" s="53"/>
      <c r="AH294" s="53"/>
      <c r="AI294" s="53"/>
      <c r="AJ294" s="53"/>
      <c r="AK294" s="53"/>
      <c r="AL294" s="53"/>
      <c r="AM294" s="53"/>
      <c r="AN294" s="53"/>
      <c r="AO294" s="53"/>
      <c r="AP294" s="53"/>
      <c r="AQ294" s="53"/>
      <c r="AR294" s="53"/>
      <c r="AS294" s="53"/>
      <c r="AT294" s="53"/>
      <c r="AU294" s="53"/>
      <c r="AV294" s="53"/>
      <c r="AW294" s="56"/>
      <c r="AX294" s="53"/>
      <c r="AY294" s="56"/>
      <c r="AZ294" s="53"/>
      <c r="BA294" s="53"/>
      <c r="BB294" s="53"/>
      <c r="BC294" s="53"/>
      <c r="BD294" s="53"/>
      <c r="BE294" s="53"/>
      <c r="BF294" s="56"/>
      <c r="BG294" s="53"/>
      <c r="BH294" s="56"/>
      <c r="BI294" s="53"/>
      <c r="BJ294" s="53"/>
    </row>
    <row r="295" spans="1:62" ht="14.5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c r="AA295" s="53"/>
      <c r="AB295" s="53"/>
      <c r="AC295" s="53"/>
      <c r="AD295" s="53"/>
      <c r="AE295" s="53"/>
      <c r="AF295" s="187"/>
      <c r="AG295" s="53"/>
      <c r="AH295" s="53"/>
      <c r="AI295" s="53"/>
      <c r="AJ295" s="53"/>
      <c r="AK295" s="53"/>
      <c r="AL295" s="53"/>
      <c r="AM295" s="53"/>
      <c r="AN295" s="53"/>
      <c r="AO295" s="53"/>
      <c r="AP295" s="53"/>
      <c r="AQ295" s="53"/>
      <c r="AR295" s="53"/>
      <c r="AS295" s="53"/>
      <c r="AT295" s="53"/>
      <c r="AU295" s="53"/>
      <c r="AV295" s="53"/>
      <c r="AW295" s="56"/>
      <c r="AX295" s="53"/>
      <c r="AY295" s="56"/>
      <c r="AZ295" s="53"/>
      <c r="BA295" s="53"/>
      <c r="BB295" s="53"/>
      <c r="BC295" s="53"/>
      <c r="BD295" s="53"/>
      <c r="BE295" s="53"/>
      <c r="BF295" s="56"/>
      <c r="BG295" s="53"/>
      <c r="BH295" s="56"/>
      <c r="BI295" s="53"/>
      <c r="BJ295" s="53"/>
    </row>
    <row r="296" spans="1:62" ht="14.5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c r="AA296" s="53"/>
      <c r="AB296" s="53"/>
      <c r="AC296" s="53"/>
      <c r="AD296" s="53"/>
      <c r="AE296" s="53"/>
      <c r="AF296" s="187"/>
      <c r="AG296" s="53"/>
      <c r="AH296" s="53"/>
      <c r="AI296" s="53"/>
      <c r="AJ296" s="53"/>
      <c r="AK296" s="53"/>
      <c r="AL296" s="53"/>
      <c r="AM296" s="53"/>
      <c r="AN296" s="53"/>
      <c r="AO296" s="53"/>
      <c r="AP296" s="53"/>
      <c r="AQ296" s="53"/>
      <c r="AR296" s="53"/>
      <c r="AS296" s="53"/>
      <c r="AT296" s="53"/>
      <c r="AU296" s="53"/>
      <c r="AV296" s="53"/>
      <c r="AW296" s="56"/>
      <c r="AX296" s="53"/>
      <c r="AY296" s="56"/>
      <c r="AZ296" s="53"/>
      <c r="BA296" s="53"/>
      <c r="BB296" s="53"/>
      <c r="BC296" s="53"/>
      <c r="BD296" s="53"/>
      <c r="BE296" s="53"/>
      <c r="BF296" s="56"/>
      <c r="BG296" s="53"/>
      <c r="BH296" s="56"/>
      <c r="BI296" s="53"/>
      <c r="BJ296" s="53"/>
    </row>
    <row r="297" spans="1:62" ht="14.5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c r="AA297" s="53"/>
      <c r="AB297" s="53"/>
      <c r="AC297" s="53"/>
      <c r="AD297" s="53"/>
      <c r="AE297" s="53"/>
      <c r="AF297" s="187"/>
      <c r="AG297" s="53"/>
      <c r="AH297" s="53"/>
      <c r="AI297" s="53"/>
      <c r="AJ297" s="53"/>
      <c r="AK297" s="53"/>
      <c r="AL297" s="53"/>
      <c r="AM297" s="53"/>
      <c r="AN297" s="53"/>
      <c r="AO297" s="53"/>
      <c r="AP297" s="53"/>
      <c r="AQ297" s="53"/>
      <c r="AR297" s="53"/>
      <c r="AS297" s="53"/>
      <c r="AT297" s="53"/>
      <c r="AU297" s="53"/>
      <c r="AV297" s="53"/>
      <c r="AW297" s="56"/>
      <c r="AX297" s="53"/>
      <c r="AY297" s="56"/>
      <c r="AZ297" s="53"/>
      <c r="BA297" s="53"/>
      <c r="BB297" s="53"/>
      <c r="BC297" s="53"/>
      <c r="BD297" s="53"/>
      <c r="BE297" s="53"/>
      <c r="BF297" s="56"/>
      <c r="BG297" s="53"/>
      <c r="BH297" s="56"/>
      <c r="BI297" s="53"/>
      <c r="BJ297" s="53"/>
    </row>
    <row r="298" spans="1:62" ht="14.5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c r="AA298" s="53"/>
      <c r="AB298" s="53"/>
      <c r="AC298" s="53"/>
      <c r="AD298" s="53"/>
      <c r="AE298" s="53"/>
      <c r="AF298" s="187"/>
      <c r="AG298" s="53"/>
      <c r="AH298" s="53"/>
      <c r="AI298" s="53"/>
      <c r="AJ298" s="53"/>
      <c r="AK298" s="53"/>
      <c r="AL298" s="53"/>
      <c r="AM298" s="53"/>
      <c r="AN298" s="53"/>
      <c r="AO298" s="53"/>
      <c r="AP298" s="53"/>
      <c r="AQ298" s="53"/>
      <c r="AR298" s="53"/>
      <c r="AS298" s="53"/>
      <c r="AT298" s="53"/>
      <c r="AU298" s="53"/>
      <c r="AV298" s="53"/>
      <c r="AW298" s="56"/>
      <c r="AX298" s="53"/>
      <c r="AY298" s="56"/>
      <c r="AZ298" s="53"/>
      <c r="BA298" s="53"/>
      <c r="BB298" s="53"/>
      <c r="BC298" s="53"/>
      <c r="BD298" s="53"/>
      <c r="BE298" s="53"/>
      <c r="BF298" s="56"/>
      <c r="BG298" s="53"/>
      <c r="BH298" s="56"/>
      <c r="BI298" s="53"/>
      <c r="BJ298" s="53"/>
    </row>
    <row r="299" spans="1:62" ht="14.5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c r="AA299" s="53"/>
      <c r="AB299" s="53"/>
      <c r="AC299" s="53"/>
      <c r="AD299" s="53"/>
      <c r="AE299" s="53"/>
      <c r="AF299" s="187"/>
      <c r="AG299" s="53"/>
      <c r="AH299" s="53"/>
      <c r="AI299" s="53"/>
      <c r="AJ299" s="53"/>
      <c r="AK299" s="53"/>
      <c r="AL299" s="53"/>
      <c r="AM299" s="53"/>
      <c r="AN299" s="53"/>
      <c r="AO299" s="53"/>
      <c r="AP299" s="53"/>
      <c r="AQ299" s="53"/>
      <c r="AR299" s="53"/>
      <c r="AS299" s="53"/>
      <c r="AT299" s="53"/>
      <c r="AU299" s="53"/>
      <c r="AV299" s="53"/>
      <c r="AW299" s="56"/>
      <c r="AX299" s="53"/>
      <c r="AY299" s="56"/>
      <c r="AZ299" s="53"/>
      <c r="BA299" s="53"/>
      <c r="BB299" s="53"/>
      <c r="BC299" s="53"/>
      <c r="BD299" s="53"/>
      <c r="BE299" s="53"/>
      <c r="BF299" s="56"/>
      <c r="BG299" s="53"/>
      <c r="BH299" s="56"/>
      <c r="BI299" s="53"/>
      <c r="BJ299" s="53"/>
    </row>
    <row r="300" spans="1:62" ht="14.5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c r="AA300" s="53"/>
      <c r="AB300" s="53"/>
      <c r="AC300" s="53"/>
      <c r="AD300" s="53"/>
      <c r="AE300" s="53"/>
      <c r="AF300" s="187"/>
      <c r="AG300" s="53"/>
      <c r="AH300" s="53"/>
      <c r="AI300" s="53"/>
      <c r="AJ300" s="53"/>
      <c r="AK300" s="53"/>
      <c r="AL300" s="53"/>
      <c r="AM300" s="53"/>
      <c r="AN300" s="53"/>
      <c r="AO300" s="53"/>
      <c r="AP300" s="53"/>
      <c r="AQ300" s="53"/>
      <c r="AR300" s="53"/>
      <c r="AS300" s="53"/>
      <c r="AT300" s="53"/>
      <c r="AU300" s="53"/>
      <c r="AV300" s="53"/>
      <c r="AW300" s="56"/>
      <c r="AX300" s="53"/>
      <c r="AY300" s="56"/>
      <c r="AZ300" s="53"/>
      <c r="BA300" s="53"/>
      <c r="BB300" s="53"/>
      <c r="BC300" s="53"/>
      <c r="BD300" s="53"/>
      <c r="BE300" s="53"/>
      <c r="BF300" s="56"/>
      <c r="BG300" s="53"/>
      <c r="BH300" s="56"/>
      <c r="BI300" s="53"/>
      <c r="BJ300" s="53"/>
    </row>
    <row r="301" spans="1:62" ht="14.5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c r="AA301" s="53"/>
      <c r="AB301" s="53"/>
      <c r="AC301" s="53"/>
      <c r="AD301" s="53"/>
      <c r="AE301" s="53"/>
      <c r="AF301" s="187"/>
      <c r="AG301" s="53"/>
      <c r="AH301" s="53"/>
      <c r="AI301" s="53"/>
      <c r="AJ301" s="53"/>
      <c r="AK301" s="53"/>
      <c r="AL301" s="53"/>
      <c r="AM301" s="53"/>
      <c r="AN301" s="53"/>
      <c r="AO301" s="53"/>
      <c r="AP301" s="53"/>
      <c r="AQ301" s="53"/>
      <c r="AR301" s="53"/>
      <c r="AS301" s="53"/>
      <c r="AT301" s="53"/>
      <c r="AU301" s="53"/>
      <c r="AV301" s="53"/>
      <c r="AW301" s="56"/>
      <c r="AX301" s="53"/>
      <c r="AY301" s="56"/>
      <c r="AZ301" s="53"/>
      <c r="BA301" s="53"/>
      <c r="BB301" s="53"/>
      <c r="BC301" s="53"/>
      <c r="BD301" s="53"/>
      <c r="BE301" s="53"/>
      <c r="BF301" s="56"/>
      <c r="BG301" s="53"/>
      <c r="BH301" s="56"/>
      <c r="BI301" s="53"/>
      <c r="BJ301" s="53"/>
    </row>
    <row r="302" spans="1:62" ht="14.5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c r="AA302" s="53"/>
      <c r="AB302" s="53"/>
      <c r="AC302" s="53"/>
      <c r="AD302" s="53"/>
      <c r="AE302" s="53"/>
      <c r="AF302" s="187"/>
      <c r="AG302" s="53"/>
      <c r="AH302" s="53"/>
      <c r="AI302" s="53"/>
      <c r="AJ302" s="53"/>
      <c r="AK302" s="53"/>
      <c r="AL302" s="53"/>
      <c r="AM302" s="53"/>
      <c r="AN302" s="53"/>
      <c r="AO302" s="53"/>
      <c r="AP302" s="53"/>
      <c r="AQ302" s="53"/>
      <c r="AR302" s="53"/>
      <c r="AS302" s="53"/>
      <c r="AT302" s="53"/>
      <c r="AU302" s="53"/>
      <c r="AV302" s="53"/>
      <c r="AW302" s="56"/>
      <c r="AX302" s="53"/>
      <c r="AY302" s="56"/>
      <c r="AZ302" s="53"/>
      <c r="BA302" s="53"/>
      <c r="BB302" s="53"/>
      <c r="BC302" s="53"/>
      <c r="BD302" s="53"/>
      <c r="BE302" s="53"/>
      <c r="BF302" s="56"/>
      <c r="BG302" s="53"/>
      <c r="BH302" s="56"/>
      <c r="BI302" s="53"/>
      <c r="BJ302" s="53"/>
    </row>
    <row r="303" spans="1:62" ht="14.5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c r="AA303" s="53"/>
      <c r="AB303" s="53"/>
      <c r="AC303" s="53"/>
      <c r="AD303" s="53"/>
      <c r="AE303" s="53"/>
      <c r="AF303" s="187"/>
      <c r="AG303" s="53"/>
      <c r="AH303" s="53"/>
      <c r="AI303" s="53"/>
      <c r="AJ303" s="53"/>
      <c r="AK303" s="53"/>
      <c r="AL303" s="53"/>
      <c r="AM303" s="53"/>
      <c r="AN303" s="53"/>
      <c r="AO303" s="53"/>
      <c r="AP303" s="53"/>
      <c r="AQ303" s="53"/>
      <c r="AR303" s="53"/>
      <c r="AS303" s="53"/>
      <c r="AT303" s="53"/>
      <c r="AU303" s="53"/>
      <c r="AV303" s="53"/>
      <c r="AW303" s="56"/>
      <c r="AX303" s="53"/>
      <c r="AY303" s="56"/>
      <c r="AZ303" s="53"/>
      <c r="BA303" s="53"/>
      <c r="BB303" s="53"/>
      <c r="BC303" s="53"/>
      <c r="BD303" s="53"/>
      <c r="BE303" s="53"/>
      <c r="BF303" s="56"/>
      <c r="BG303" s="53"/>
      <c r="BH303" s="56"/>
      <c r="BI303" s="53"/>
      <c r="BJ303" s="53"/>
    </row>
    <row r="304" spans="1:62" ht="14.5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c r="AA304" s="53"/>
      <c r="AB304" s="53"/>
      <c r="AC304" s="53"/>
      <c r="AD304" s="53"/>
      <c r="AE304" s="53"/>
      <c r="AF304" s="187"/>
      <c r="AG304" s="53"/>
      <c r="AH304" s="53"/>
      <c r="AI304" s="53"/>
      <c r="AJ304" s="53"/>
      <c r="AK304" s="53"/>
      <c r="AL304" s="53"/>
      <c r="AM304" s="53"/>
      <c r="AN304" s="53"/>
      <c r="AO304" s="53"/>
      <c r="AP304" s="53"/>
      <c r="AQ304" s="53"/>
      <c r="AR304" s="53"/>
      <c r="AS304" s="53"/>
      <c r="AT304" s="53"/>
      <c r="AU304" s="53"/>
      <c r="AV304" s="53"/>
      <c r="AW304" s="56"/>
      <c r="AX304" s="53"/>
      <c r="AY304" s="56"/>
      <c r="AZ304" s="53"/>
      <c r="BA304" s="53"/>
      <c r="BB304" s="53"/>
      <c r="BC304" s="53"/>
      <c r="BD304" s="53"/>
      <c r="BE304" s="53"/>
      <c r="BF304" s="56"/>
      <c r="BG304" s="53"/>
      <c r="BH304" s="56"/>
      <c r="BI304" s="53"/>
      <c r="BJ304" s="53"/>
    </row>
    <row r="305" spans="1:62" ht="14.5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c r="AA305" s="53"/>
      <c r="AB305" s="53"/>
      <c r="AC305" s="53"/>
      <c r="AD305" s="53"/>
      <c r="AE305" s="53"/>
      <c r="AF305" s="187"/>
      <c r="AG305" s="53"/>
      <c r="AH305" s="53"/>
      <c r="AI305" s="53"/>
      <c r="AJ305" s="53"/>
      <c r="AK305" s="53"/>
      <c r="AL305" s="53"/>
      <c r="AM305" s="53"/>
      <c r="AN305" s="53"/>
      <c r="AO305" s="53"/>
      <c r="AP305" s="53"/>
      <c r="AQ305" s="53"/>
      <c r="AR305" s="53"/>
      <c r="AS305" s="53"/>
      <c r="AT305" s="53"/>
      <c r="AU305" s="53"/>
      <c r="AV305" s="53"/>
      <c r="AW305" s="56"/>
      <c r="AX305" s="53"/>
      <c r="AY305" s="56"/>
      <c r="AZ305" s="53"/>
      <c r="BA305" s="53"/>
      <c r="BB305" s="53"/>
      <c r="BC305" s="53"/>
      <c r="BD305" s="53"/>
      <c r="BE305" s="53"/>
      <c r="BF305" s="56"/>
      <c r="BG305" s="53"/>
      <c r="BH305" s="56"/>
      <c r="BI305" s="53"/>
      <c r="BJ305" s="53"/>
    </row>
    <row r="306" spans="1:62" ht="14.5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c r="AA306" s="53"/>
      <c r="AB306" s="53"/>
      <c r="AC306" s="53"/>
      <c r="AD306" s="53"/>
      <c r="AE306" s="53"/>
      <c r="AF306" s="187"/>
      <c r="AG306" s="53"/>
      <c r="AH306" s="53"/>
      <c r="AI306" s="53"/>
      <c r="AJ306" s="53"/>
      <c r="AK306" s="53"/>
      <c r="AL306" s="53"/>
      <c r="AM306" s="53"/>
      <c r="AN306" s="53"/>
      <c r="AO306" s="53"/>
      <c r="AP306" s="53"/>
      <c r="AQ306" s="53"/>
      <c r="AR306" s="53"/>
      <c r="AS306" s="53"/>
      <c r="AT306" s="53"/>
      <c r="AU306" s="53"/>
      <c r="AV306" s="53"/>
      <c r="AW306" s="56"/>
      <c r="AX306" s="53"/>
      <c r="AY306" s="56"/>
      <c r="AZ306" s="53"/>
      <c r="BA306" s="53"/>
      <c r="BB306" s="53"/>
      <c r="BC306" s="53"/>
      <c r="BD306" s="53"/>
      <c r="BE306" s="53"/>
      <c r="BF306" s="56"/>
      <c r="BG306" s="53"/>
      <c r="BH306" s="56"/>
      <c r="BI306" s="53"/>
      <c r="BJ306" s="53"/>
    </row>
    <row r="307" spans="1:62" ht="14.5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c r="AA307" s="53"/>
      <c r="AB307" s="53"/>
      <c r="AC307" s="53"/>
      <c r="AD307" s="53"/>
      <c r="AE307" s="53"/>
      <c r="AF307" s="187"/>
      <c r="AG307" s="53"/>
      <c r="AH307" s="53"/>
      <c r="AI307" s="53"/>
      <c r="AJ307" s="53"/>
      <c r="AK307" s="53"/>
      <c r="AL307" s="53"/>
      <c r="AM307" s="53"/>
      <c r="AN307" s="53"/>
      <c r="AO307" s="53"/>
      <c r="AP307" s="53"/>
      <c r="AQ307" s="53"/>
      <c r="AR307" s="53"/>
      <c r="AS307" s="53"/>
      <c r="AT307" s="53"/>
      <c r="AU307" s="53"/>
      <c r="AV307" s="53"/>
      <c r="AW307" s="56"/>
      <c r="AX307" s="53"/>
      <c r="AY307" s="56"/>
      <c r="AZ307" s="53"/>
      <c r="BA307" s="53"/>
      <c r="BB307" s="53"/>
      <c r="BC307" s="53"/>
      <c r="BD307" s="53"/>
      <c r="BE307" s="53"/>
      <c r="BF307" s="56"/>
      <c r="BG307" s="53"/>
      <c r="BH307" s="56"/>
      <c r="BI307" s="53"/>
      <c r="BJ307" s="53"/>
    </row>
    <row r="308" spans="1:62" ht="14.5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c r="AA308" s="53"/>
      <c r="AB308" s="53"/>
      <c r="AC308" s="53"/>
      <c r="AD308" s="53"/>
      <c r="AE308" s="53"/>
      <c r="AF308" s="187"/>
      <c r="AG308" s="53"/>
      <c r="AH308" s="53"/>
      <c r="AI308" s="53"/>
      <c r="AJ308" s="53"/>
      <c r="AK308" s="53"/>
      <c r="AL308" s="53"/>
      <c r="AM308" s="53"/>
      <c r="AN308" s="53"/>
      <c r="AO308" s="53"/>
      <c r="AP308" s="53"/>
      <c r="AQ308" s="53"/>
      <c r="AR308" s="53"/>
      <c r="AS308" s="53"/>
      <c r="AT308" s="53"/>
      <c r="AU308" s="53"/>
      <c r="AV308" s="53"/>
      <c r="AW308" s="56"/>
      <c r="AX308" s="53"/>
      <c r="AY308" s="56"/>
      <c r="AZ308" s="53"/>
      <c r="BA308" s="53"/>
      <c r="BB308" s="53"/>
      <c r="BC308" s="53"/>
      <c r="BD308" s="53"/>
      <c r="BE308" s="53"/>
      <c r="BF308" s="56"/>
      <c r="BG308" s="53"/>
      <c r="BH308" s="56"/>
      <c r="BI308" s="53"/>
      <c r="BJ308" s="53"/>
    </row>
    <row r="309" spans="1:62" ht="14.5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c r="AA309" s="53"/>
      <c r="AB309" s="53"/>
      <c r="AC309" s="53"/>
      <c r="AD309" s="53"/>
      <c r="AE309" s="53"/>
      <c r="AF309" s="187"/>
      <c r="AG309" s="53"/>
      <c r="AH309" s="53"/>
      <c r="AI309" s="53"/>
      <c r="AJ309" s="53"/>
      <c r="AK309" s="53"/>
      <c r="AL309" s="53"/>
      <c r="AM309" s="53"/>
      <c r="AN309" s="53"/>
      <c r="AO309" s="53"/>
      <c r="AP309" s="53"/>
      <c r="AQ309" s="53"/>
      <c r="AR309" s="53"/>
      <c r="AS309" s="53"/>
      <c r="AT309" s="53"/>
      <c r="AU309" s="53"/>
      <c r="AV309" s="53"/>
      <c r="AW309" s="56"/>
      <c r="AX309" s="53"/>
      <c r="AY309" s="56"/>
      <c r="AZ309" s="53"/>
      <c r="BA309" s="53"/>
      <c r="BB309" s="53"/>
      <c r="BC309" s="53"/>
      <c r="BD309" s="53"/>
      <c r="BE309" s="53"/>
      <c r="BF309" s="56"/>
      <c r="BG309" s="53"/>
      <c r="BH309" s="56"/>
      <c r="BI309" s="53"/>
      <c r="BJ309" s="53"/>
    </row>
    <row r="310" spans="1:62" ht="14.5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c r="AA310" s="53"/>
      <c r="AB310" s="53"/>
      <c r="AC310" s="53"/>
      <c r="AD310" s="53"/>
      <c r="AE310" s="53"/>
      <c r="AF310" s="187"/>
      <c r="AG310" s="53"/>
      <c r="AH310" s="53"/>
      <c r="AI310" s="53"/>
      <c r="AJ310" s="53"/>
      <c r="AK310" s="53"/>
      <c r="AL310" s="53"/>
      <c r="AM310" s="53"/>
      <c r="AN310" s="53"/>
      <c r="AO310" s="53"/>
      <c r="AP310" s="53"/>
      <c r="AQ310" s="53"/>
      <c r="AR310" s="53"/>
      <c r="AS310" s="53"/>
      <c r="AT310" s="53"/>
      <c r="AU310" s="53"/>
      <c r="AV310" s="53"/>
      <c r="AW310" s="56"/>
      <c r="AX310" s="53"/>
      <c r="AY310" s="56"/>
      <c r="AZ310" s="53"/>
      <c r="BA310" s="53"/>
      <c r="BB310" s="53"/>
      <c r="BC310" s="53"/>
      <c r="BD310" s="53"/>
      <c r="BE310" s="53"/>
      <c r="BF310" s="56"/>
      <c r="BG310" s="53"/>
      <c r="BH310" s="56"/>
      <c r="BI310" s="53"/>
      <c r="BJ310" s="53"/>
    </row>
    <row r="311" spans="1:62" ht="14.5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c r="AA311" s="53"/>
      <c r="AB311" s="53"/>
      <c r="AC311" s="53"/>
      <c r="AD311" s="53"/>
      <c r="AE311" s="53"/>
      <c r="AF311" s="187"/>
      <c r="AG311" s="53"/>
      <c r="AH311" s="53"/>
      <c r="AI311" s="53"/>
      <c r="AJ311" s="53"/>
      <c r="AK311" s="53"/>
      <c r="AL311" s="53"/>
      <c r="AM311" s="53"/>
      <c r="AN311" s="53"/>
      <c r="AO311" s="53"/>
      <c r="AP311" s="53"/>
      <c r="AQ311" s="53"/>
      <c r="AR311" s="53"/>
      <c r="AS311" s="53"/>
      <c r="AT311" s="53"/>
      <c r="AU311" s="53"/>
      <c r="AV311" s="53"/>
      <c r="AW311" s="56"/>
      <c r="AX311" s="53"/>
      <c r="AY311" s="56"/>
      <c r="AZ311" s="53"/>
      <c r="BA311" s="53"/>
      <c r="BB311" s="53"/>
      <c r="BC311" s="53"/>
      <c r="BD311" s="53"/>
      <c r="BE311" s="53"/>
      <c r="BF311" s="56"/>
      <c r="BG311" s="53"/>
      <c r="BH311" s="56"/>
      <c r="BI311" s="53"/>
      <c r="BJ311" s="53"/>
    </row>
    <row r="312" spans="1:62" ht="14.5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c r="AA312" s="53"/>
      <c r="AB312" s="53"/>
      <c r="AC312" s="53"/>
      <c r="AD312" s="53"/>
      <c r="AE312" s="53"/>
      <c r="AF312" s="187"/>
      <c r="AG312" s="53"/>
      <c r="AH312" s="53"/>
      <c r="AI312" s="53"/>
      <c r="AJ312" s="53"/>
      <c r="AK312" s="53"/>
      <c r="AL312" s="53"/>
      <c r="AM312" s="53"/>
      <c r="AN312" s="53"/>
      <c r="AO312" s="53"/>
      <c r="AP312" s="53"/>
      <c r="AQ312" s="53"/>
      <c r="AR312" s="53"/>
      <c r="AS312" s="53"/>
      <c r="AT312" s="53"/>
      <c r="AU312" s="53"/>
      <c r="AV312" s="53"/>
      <c r="AW312" s="56"/>
      <c r="AX312" s="53"/>
      <c r="AY312" s="56"/>
      <c r="AZ312" s="53"/>
      <c r="BA312" s="53"/>
      <c r="BB312" s="53"/>
      <c r="BC312" s="53"/>
      <c r="BD312" s="53"/>
      <c r="BE312" s="53"/>
      <c r="BF312" s="56"/>
      <c r="BG312" s="53"/>
      <c r="BH312" s="56"/>
      <c r="BI312" s="53"/>
      <c r="BJ312" s="53"/>
    </row>
    <row r="313" spans="1:62" ht="14.5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c r="AA313" s="53"/>
      <c r="AB313" s="53"/>
      <c r="AC313" s="53"/>
      <c r="AD313" s="53"/>
      <c r="AE313" s="53"/>
      <c r="AF313" s="187"/>
      <c r="AG313" s="53"/>
      <c r="AH313" s="53"/>
      <c r="AI313" s="53"/>
      <c r="AJ313" s="53"/>
      <c r="AK313" s="53"/>
      <c r="AL313" s="53"/>
      <c r="AM313" s="53"/>
      <c r="AN313" s="53"/>
      <c r="AO313" s="53"/>
      <c r="AP313" s="53"/>
      <c r="AQ313" s="53"/>
      <c r="AR313" s="53"/>
      <c r="AS313" s="53"/>
      <c r="AT313" s="53"/>
      <c r="AU313" s="53"/>
      <c r="AV313" s="53"/>
      <c r="AW313" s="56"/>
      <c r="AX313" s="53"/>
      <c r="AY313" s="56"/>
      <c r="AZ313" s="53"/>
      <c r="BA313" s="53"/>
      <c r="BB313" s="53"/>
      <c r="BC313" s="53"/>
      <c r="BD313" s="53"/>
      <c r="BE313" s="53"/>
      <c r="BF313" s="56"/>
      <c r="BG313" s="53"/>
      <c r="BH313" s="56"/>
      <c r="BI313" s="53"/>
      <c r="BJ313" s="53"/>
    </row>
    <row r="314" spans="1:62" ht="14.5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c r="AA314" s="53"/>
      <c r="AB314" s="53"/>
      <c r="AC314" s="53"/>
      <c r="AD314" s="53"/>
      <c r="AE314" s="53"/>
      <c r="AF314" s="187"/>
      <c r="AG314" s="53"/>
      <c r="AH314" s="53"/>
      <c r="AI314" s="53"/>
      <c r="AJ314" s="53"/>
      <c r="AK314" s="53"/>
      <c r="AL314" s="53"/>
      <c r="AM314" s="53"/>
      <c r="AN314" s="53"/>
      <c r="AO314" s="53"/>
      <c r="AP314" s="53"/>
      <c r="AQ314" s="53"/>
      <c r="AR314" s="53"/>
      <c r="AS314" s="53"/>
      <c r="AT314" s="53"/>
      <c r="AU314" s="53"/>
      <c r="AV314" s="53"/>
      <c r="AW314" s="56"/>
      <c r="AX314" s="53"/>
      <c r="AY314" s="56"/>
      <c r="AZ314" s="53"/>
      <c r="BA314" s="53"/>
      <c r="BB314" s="53"/>
      <c r="BC314" s="53"/>
      <c r="BD314" s="53"/>
      <c r="BE314" s="53"/>
      <c r="BF314" s="56"/>
      <c r="BG314" s="53"/>
      <c r="BH314" s="56"/>
      <c r="BI314" s="53"/>
      <c r="BJ314" s="53"/>
    </row>
    <row r="315" spans="1:62" ht="14.5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c r="AA315" s="53"/>
      <c r="AB315" s="53"/>
      <c r="AC315" s="53"/>
      <c r="AD315" s="53"/>
      <c r="AE315" s="53"/>
      <c r="AF315" s="187"/>
      <c r="AG315" s="53"/>
      <c r="AH315" s="53"/>
      <c r="AI315" s="53"/>
      <c r="AJ315" s="53"/>
      <c r="AK315" s="53"/>
      <c r="AL315" s="53"/>
      <c r="AM315" s="53"/>
      <c r="AN315" s="53"/>
      <c r="AO315" s="53"/>
      <c r="AP315" s="53"/>
      <c r="AQ315" s="53"/>
      <c r="AR315" s="53"/>
      <c r="AS315" s="53"/>
      <c r="AT315" s="53"/>
      <c r="AU315" s="53"/>
      <c r="AV315" s="53"/>
      <c r="AW315" s="56"/>
      <c r="AX315" s="53"/>
      <c r="AY315" s="56"/>
      <c r="AZ315" s="53"/>
      <c r="BA315" s="53"/>
      <c r="BB315" s="53"/>
      <c r="BC315" s="53"/>
      <c r="BD315" s="53"/>
      <c r="BE315" s="53"/>
      <c r="BF315" s="56"/>
      <c r="BG315" s="53"/>
      <c r="BH315" s="56"/>
      <c r="BI315" s="53"/>
      <c r="BJ315" s="53"/>
    </row>
    <row r="316" spans="1:62" ht="14.5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c r="AA316" s="53"/>
      <c r="AB316" s="53"/>
      <c r="AC316" s="53"/>
      <c r="AD316" s="53"/>
      <c r="AE316" s="53"/>
      <c r="AF316" s="187"/>
      <c r="AG316" s="53"/>
      <c r="AH316" s="53"/>
      <c r="AI316" s="53"/>
      <c r="AJ316" s="53"/>
      <c r="AK316" s="53"/>
      <c r="AL316" s="53"/>
      <c r="AM316" s="53"/>
      <c r="AN316" s="53"/>
      <c r="AO316" s="53"/>
      <c r="AP316" s="53"/>
      <c r="AQ316" s="53"/>
      <c r="AR316" s="53"/>
      <c r="AS316" s="53"/>
      <c r="AT316" s="53"/>
      <c r="AU316" s="53"/>
      <c r="AV316" s="53"/>
      <c r="AW316" s="56"/>
      <c r="AX316" s="53"/>
      <c r="AY316" s="56"/>
      <c r="AZ316" s="53"/>
      <c r="BA316" s="53"/>
      <c r="BB316" s="53"/>
      <c r="BC316" s="53"/>
      <c r="BD316" s="53"/>
      <c r="BE316" s="53"/>
      <c r="BF316" s="56"/>
      <c r="BG316" s="53"/>
      <c r="BH316" s="56"/>
      <c r="BI316" s="53"/>
      <c r="BJ316" s="53"/>
    </row>
    <row r="317" spans="1:62" ht="14.5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c r="AA317" s="53"/>
      <c r="AB317" s="53"/>
      <c r="AC317" s="53"/>
      <c r="AD317" s="53"/>
      <c r="AE317" s="53"/>
      <c r="AF317" s="187"/>
      <c r="AG317" s="53"/>
      <c r="AH317" s="53"/>
      <c r="AI317" s="53"/>
      <c r="AJ317" s="53"/>
      <c r="AK317" s="53"/>
      <c r="AL317" s="53"/>
      <c r="AM317" s="53"/>
      <c r="AN317" s="53"/>
      <c r="AO317" s="53"/>
      <c r="AP317" s="53"/>
      <c r="AQ317" s="53"/>
      <c r="AR317" s="53"/>
      <c r="AS317" s="53"/>
      <c r="AT317" s="53"/>
      <c r="AU317" s="53"/>
      <c r="AV317" s="53"/>
      <c r="AW317" s="56"/>
      <c r="AX317" s="53"/>
      <c r="AY317" s="56"/>
      <c r="AZ317" s="53"/>
      <c r="BA317" s="53"/>
      <c r="BB317" s="53"/>
      <c r="BC317" s="53"/>
      <c r="BD317" s="53"/>
      <c r="BE317" s="53"/>
      <c r="BF317" s="56"/>
      <c r="BG317" s="53"/>
      <c r="BH317" s="56"/>
      <c r="BI317" s="53"/>
      <c r="BJ317" s="53"/>
    </row>
    <row r="318" spans="1:62" ht="14.5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c r="AA318" s="53"/>
      <c r="AB318" s="53"/>
      <c r="AC318" s="53"/>
      <c r="AD318" s="53"/>
      <c r="AE318" s="53"/>
      <c r="AF318" s="187"/>
      <c r="AG318" s="53"/>
      <c r="AH318" s="53"/>
      <c r="AI318" s="53"/>
      <c r="AJ318" s="53"/>
      <c r="AK318" s="53"/>
      <c r="AL318" s="53"/>
      <c r="AM318" s="53"/>
      <c r="AN318" s="53"/>
      <c r="AO318" s="53"/>
      <c r="AP318" s="53"/>
      <c r="AQ318" s="53"/>
      <c r="AR318" s="53"/>
      <c r="AS318" s="53"/>
      <c r="AT318" s="53"/>
      <c r="AU318" s="53"/>
      <c r="AV318" s="53"/>
      <c r="AW318" s="56"/>
      <c r="AX318" s="53"/>
      <c r="AY318" s="56"/>
      <c r="AZ318" s="53"/>
      <c r="BA318" s="53"/>
      <c r="BB318" s="53"/>
      <c r="BC318" s="53"/>
      <c r="BD318" s="53"/>
      <c r="BE318" s="53"/>
      <c r="BF318" s="56"/>
      <c r="BG318" s="53"/>
      <c r="BH318" s="56"/>
      <c r="BI318" s="53"/>
      <c r="BJ318" s="53"/>
    </row>
    <row r="319" spans="1:62" ht="14.5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c r="AA319" s="53"/>
      <c r="AB319" s="53"/>
      <c r="AC319" s="53"/>
      <c r="AD319" s="53"/>
      <c r="AE319" s="53"/>
      <c r="AF319" s="187"/>
      <c r="AG319" s="53"/>
      <c r="AH319" s="53"/>
      <c r="AI319" s="53"/>
      <c r="AJ319" s="53"/>
      <c r="AK319" s="53"/>
      <c r="AL319" s="53"/>
      <c r="AM319" s="53"/>
      <c r="AN319" s="53"/>
      <c r="AO319" s="53"/>
      <c r="AP319" s="53"/>
      <c r="AQ319" s="53"/>
      <c r="AR319" s="53"/>
      <c r="AS319" s="53"/>
      <c r="AT319" s="53"/>
      <c r="AU319" s="53"/>
      <c r="AV319" s="53"/>
      <c r="AW319" s="56"/>
      <c r="AX319" s="53"/>
      <c r="AY319" s="56"/>
      <c r="AZ319" s="53"/>
      <c r="BA319" s="53"/>
      <c r="BB319" s="53"/>
      <c r="BC319" s="53"/>
      <c r="BD319" s="53"/>
      <c r="BE319" s="53"/>
      <c r="BF319" s="56"/>
      <c r="BG319" s="53"/>
      <c r="BH319" s="56"/>
      <c r="BI319" s="53"/>
      <c r="BJ319" s="53"/>
    </row>
    <row r="320" spans="1:62" ht="14.5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c r="AA320" s="53"/>
      <c r="AB320" s="53"/>
      <c r="AC320" s="53"/>
      <c r="AD320" s="53"/>
      <c r="AE320" s="53"/>
      <c r="AF320" s="187"/>
      <c r="AG320" s="53"/>
      <c r="AH320" s="53"/>
      <c r="AI320" s="53"/>
      <c r="AJ320" s="53"/>
      <c r="AK320" s="53"/>
      <c r="AL320" s="53"/>
      <c r="AM320" s="53"/>
      <c r="AN320" s="53"/>
      <c r="AO320" s="53"/>
      <c r="AP320" s="53"/>
      <c r="AQ320" s="53"/>
      <c r="AR320" s="53"/>
      <c r="AS320" s="53"/>
      <c r="AT320" s="53"/>
      <c r="AU320" s="53"/>
      <c r="AV320" s="53"/>
      <c r="AW320" s="56"/>
      <c r="AX320" s="53"/>
      <c r="AY320" s="56"/>
      <c r="AZ320" s="53"/>
      <c r="BA320" s="53"/>
      <c r="BB320" s="53"/>
      <c r="BC320" s="53"/>
      <c r="BD320" s="53"/>
      <c r="BE320" s="53"/>
      <c r="BF320" s="56"/>
      <c r="BG320" s="53"/>
      <c r="BH320" s="56"/>
      <c r="BI320" s="53"/>
      <c r="BJ320" s="53"/>
    </row>
    <row r="321" spans="1:62" ht="14.5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c r="AA321" s="53"/>
      <c r="AB321" s="53"/>
      <c r="AC321" s="53"/>
      <c r="AD321" s="53"/>
      <c r="AE321" s="53"/>
      <c r="AF321" s="187"/>
      <c r="AG321" s="53"/>
      <c r="AH321" s="53"/>
      <c r="AI321" s="53"/>
      <c r="AJ321" s="53"/>
      <c r="AK321" s="53"/>
      <c r="AL321" s="53"/>
      <c r="AM321" s="53"/>
      <c r="AN321" s="53"/>
      <c r="AO321" s="53"/>
      <c r="AP321" s="53"/>
      <c r="AQ321" s="53"/>
      <c r="AR321" s="53"/>
      <c r="AS321" s="53"/>
      <c r="AT321" s="53"/>
      <c r="AU321" s="53"/>
      <c r="AV321" s="53"/>
      <c r="AW321" s="56"/>
      <c r="AX321" s="53"/>
      <c r="AY321" s="56"/>
      <c r="AZ321" s="53"/>
      <c r="BA321" s="53"/>
      <c r="BB321" s="53"/>
      <c r="BC321" s="53"/>
      <c r="BD321" s="53"/>
      <c r="BE321" s="53"/>
      <c r="BF321" s="56"/>
      <c r="BG321" s="53"/>
      <c r="BH321" s="56"/>
      <c r="BI321" s="53"/>
      <c r="BJ321" s="53"/>
    </row>
  </sheetData>
  <mergeCells count="2">
    <mergeCell ref="AS2:AZ2"/>
    <mergeCell ref="BB2:BI2"/>
  </mergeCells>
  <conditionalFormatting sqref="AG8:AG9">
    <cfRule type="colorScale" priority="3618">
      <colorScale>
        <cfvo type="min"/>
        <cfvo type="percentile" val="50"/>
        <cfvo type="max"/>
        <color rgb="FF63BE7B"/>
        <color rgb="FFFFEB84"/>
        <color rgb="FFF8696B"/>
      </colorScale>
    </cfRule>
    <cfRule type="colorScale" priority="3617">
      <colorScale>
        <cfvo type="min"/>
        <cfvo type="percentile" val="50"/>
        <cfvo type="max"/>
        <color rgb="FFF8696B"/>
        <color rgb="FFFFEB84"/>
        <color rgb="FF63BE7B"/>
      </colorScale>
    </cfRule>
    <cfRule type="colorScale" priority="3619">
      <colorScale>
        <cfvo type="min"/>
        <cfvo type="percentile" val="50"/>
        <cfvo type="max"/>
        <color rgb="FFF8696B"/>
        <color rgb="FFFFEB84"/>
        <color rgb="FF63BE7B"/>
      </colorScale>
    </cfRule>
    <cfRule type="colorScale" priority="3620">
      <colorScale>
        <cfvo type="min"/>
        <cfvo type="percentile" val="50"/>
        <cfvo type="max"/>
        <color rgb="FF63BE7B"/>
        <color rgb="FFFFEB84"/>
        <color rgb="FFF8696B"/>
      </colorScale>
    </cfRule>
  </conditionalFormatting>
  <conditionalFormatting sqref="AG10:AG11 AG3:AG7 AG14">
    <cfRule type="colorScale" priority="4083">
      <colorScale>
        <cfvo type="min"/>
        <cfvo type="percentile" val="50"/>
        <cfvo type="max"/>
        <color rgb="FF63BE7B"/>
        <color rgb="FFFFEB84"/>
        <color rgb="FFF8696B"/>
      </colorScale>
    </cfRule>
    <cfRule type="colorScale" priority="4082">
      <colorScale>
        <cfvo type="min"/>
        <cfvo type="percentile" val="50"/>
        <cfvo type="max"/>
        <color rgb="FFF8696B"/>
        <color rgb="FFFFEB84"/>
        <color rgb="FF63BE7B"/>
      </colorScale>
    </cfRule>
    <cfRule type="colorScale" priority="4081">
      <colorScale>
        <cfvo type="min"/>
        <cfvo type="percentile" val="50"/>
        <cfvo type="max"/>
        <color rgb="FF63BE7B"/>
        <color rgb="FFFFEB84"/>
        <color rgb="FFF8696B"/>
      </colorScale>
    </cfRule>
    <cfRule type="colorScale" priority="4080">
      <colorScale>
        <cfvo type="min"/>
        <cfvo type="percentile" val="50"/>
        <cfvo type="max"/>
        <color rgb="FFF8696B"/>
        <color rgb="FFFFEB84"/>
        <color rgb="FF63BE7B"/>
      </colorScale>
    </cfRule>
  </conditionalFormatting>
  <conditionalFormatting sqref="AG12:AG13">
    <cfRule type="colorScale" priority="122">
      <colorScale>
        <cfvo type="min"/>
        <cfvo type="percentile" val="50"/>
        <cfvo type="max"/>
        <color rgb="FFF8696B"/>
        <color rgb="FFFFEB84"/>
        <color rgb="FF63BE7B"/>
      </colorScale>
    </cfRule>
    <cfRule type="colorScale" priority="123">
      <colorScale>
        <cfvo type="min"/>
        <cfvo type="percentile" val="50"/>
        <cfvo type="max"/>
        <color rgb="FF63BE7B"/>
        <color rgb="FFFFEB84"/>
        <color rgb="FFF8696B"/>
      </colorScale>
    </cfRule>
    <cfRule type="colorScale" priority="124">
      <colorScale>
        <cfvo type="min"/>
        <cfvo type="percentile" val="50"/>
        <cfvo type="max"/>
        <color rgb="FFF8696B"/>
        <color rgb="FFFFEB84"/>
        <color rgb="FF63BE7B"/>
      </colorScale>
    </cfRule>
    <cfRule type="colorScale" priority="125">
      <colorScale>
        <cfvo type="min"/>
        <cfvo type="percentile" val="50"/>
        <cfvo type="max"/>
        <color rgb="FF63BE7B"/>
        <color rgb="FFFFEB84"/>
        <color rgb="FFF8696B"/>
      </colorScale>
    </cfRule>
  </conditionalFormatting>
  <conditionalFormatting sqref="AG16:AG19 AG21:AG22 AG25">
    <cfRule type="colorScale" priority="4057">
      <colorScale>
        <cfvo type="min"/>
        <cfvo type="percentile" val="50"/>
        <cfvo type="max"/>
        <color rgb="FF63BE7B"/>
        <color rgb="FFFFEB84"/>
        <color rgb="FFF8696B"/>
      </colorScale>
    </cfRule>
    <cfRule type="colorScale" priority="4055">
      <colorScale>
        <cfvo type="min"/>
        <cfvo type="percentile" val="50"/>
        <cfvo type="max"/>
        <color rgb="FF63BE7B"/>
        <color rgb="FFFFEB84"/>
        <color rgb="FFF8696B"/>
      </colorScale>
    </cfRule>
    <cfRule type="colorScale" priority="4054">
      <colorScale>
        <cfvo type="min"/>
        <cfvo type="percentile" val="50"/>
        <cfvo type="max"/>
        <color rgb="FFF8696B"/>
        <color rgb="FFFFEB84"/>
        <color rgb="FF63BE7B"/>
      </colorScale>
    </cfRule>
    <cfRule type="colorScale" priority="4056">
      <colorScale>
        <cfvo type="min"/>
        <cfvo type="percentile" val="50"/>
        <cfvo type="max"/>
        <color rgb="FFF8696B"/>
        <color rgb="FFFFEB84"/>
        <color rgb="FF63BE7B"/>
      </colorScale>
    </cfRule>
  </conditionalFormatting>
  <conditionalFormatting sqref="AG20">
    <cfRule type="colorScale" priority="187">
      <colorScale>
        <cfvo type="min"/>
        <cfvo type="percentile" val="50"/>
        <cfvo type="max"/>
        <color rgb="FF63BE7B"/>
        <color rgb="FFFFEB84"/>
        <color rgb="FFF8696B"/>
      </colorScale>
    </cfRule>
    <cfRule type="colorScale" priority="186">
      <colorScale>
        <cfvo type="min"/>
        <cfvo type="percentile" val="50"/>
        <cfvo type="max"/>
        <color rgb="FFF8696B"/>
        <color rgb="FFFFEB84"/>
        <color rgb="FF63BE7B"/>
      </colorScale>
    </cfRule>
    <cfRule type="colorScale" priority="185">
      <colorScale>
        <cfvo type="min"/>
        <cfvo type="percentile" val="50"/>
        <cfvo type="max"/>
        <color rgb="FF63BE7B"/>
        <color rgb="FFFFEB84"/>
        <color rgb="FFF8696B"/>
      </colorScale>
    </cfRule>
    <cfRule type="colorScale" priority="184">
      <colorScale>
        <cfvo type="min"/>
        <cfvo type="percentile" val="50"/>
        <cfvo type="max"/>
        <color rgb="FFF8696B"/>
        <color rgb="FFFFEB84"/>
        <color rgb="FF63BE7B"/>
      </colorScale>
    </cfRule>
  </conditionalFormatting>
  <conditionalFormatting sqref="AG23:AG24">
    <cfRule type="colorScale" priority="117">
      <colorScale>
        <cfvo type="min"/>
        <cfvo type="percentile" val="50"/>
        <cfvo type="max"/>
        <color rgb="FF63BE7B"/>
        <color rgb="FFFFEB84"/>
        <color rgb="FFF8696B"/>
      </colorScale>
    </cfRule>
    <cfRule type="colorScale" priority="116">
      <colorScale>
        <cfvo type="min"/>
        <cfvo type="percentile" val="50"/>
        <cfvo type="max"/>
        <color rgb="FFF8696B"/>
        <color rgb="FFFFEB84"/>
        <color rgb="FF63BE7B"/>
      </colorScale>
    </cfRule>
    <cfRule type="colorScale" priority="119">
      <colorScale>
        <cfvo type="min"/>
        <cfvo type="percentile" val="50"/>
        <cfvo type="max"/>
        <color rgb="FF63BE7B"/>
        <color rgb="FFFFEB84"/>
        <color rgb="FFF8696B"/>
      </colorScale>
    </cfRule>
    <cfRule type="colorScale" priority="118">
      <colorScale>
        <cfvo type="min"/>
        <cfvo type="percentile" val="50"/>
        <cfvo type="max"/>
        <color rgb="FFF8696B"/>
        <color rgb="FFFFEB84"/>
        <color rgb="FF63BE7B"/>
      </colorScale>
    </cfRule>
  </conditionalFormatting>
  <conditionalFormatting sqref="AG27:AG30 AG32:AG33 AG36">
    <cfRule type="colorScale" priority="4029">
      <colorScale>
        <cfvo type="min"/>
        <cfvo type="percentile" val="50"/>
        <cfvo type="max"/>
        <color rgb="FF63BE7B"/>
        <color rgb="FFFFEB84"/>
        <color rgb="FFF8696B"/>
      </colorScale>
    </cfRule>
    <cfRule type="colorScale" priority="4031">
      <colorScale>
        <cfvo type="min"/>
        <cfvo type="percentile" val="50"/>
        <cfvo type="max"/>
        <color rgb="FF63BE7B"/>
        <color rgb="FFFFEB84"/>
        <color rgb="FFF8696B"/>
      </colorScale>
    </cfRule>
    <cfRule type="colorScale" priority="4030">
      <colorScale>
        <cfvo type="min"/>
        <cfvo type="percentile" val="50"/>
        <cfvo type="max"/>
        <color rgb="FFF8696B"/>
        <color rgb="FFFFEB84"/>
        <color rgb="FF63BE7B"/>
      </colorScale>
    </cfRule>
    <cfRule type="colorScale" priority="4028">
      <colorScale>
        <cfvo type="min"/>
        <cfvo type="percentile" val="50"/>
        <cfvo type="max"/>
        <color rgb="FFF8696B"/>
        <color rgb="FFFFEB84"/>
        <color rgb="FF63BE7B"/>
      </colorScale>
    </cfRule>
  </conditionalFormatting>
  <conditionalFormatting sqref="AG31">
    <cfRule type="colorScale" priority="178">
      <colorScale>
        <cfvo type="min"/>
        <cfvo type="percentile" val="50"/>
        <cfvo type="max"/>
        <color rgb="FF63BE7B"/>
        <color rgb="FFFFEB84"/>
        <color rgb="FFF8696B"/>
      </colorScale>
    </cfRule>
    <cfRule type="colorScale" priority="180">
      <colorScale>
        <cfvo type="min"/>
        <cfvo type="percentile" val="50"/>
        <cfvo type="max"/>
        <color rgb="FF63BE7B"/>
        <color rgb="FFFFEB84"/>
        <color rgb="FFF8696B"/>
      </colorScale>
    </cfRule>
    <cfRule type="colorScale" priority="177">
      <colorScale>
        <cfvo type="min"/>
        <cfvo type="percentile" val="50"/>
        <cfvo type="max"/>
        <color rgb="FFF8696B"/>
        <color rgb="FFFFEB84"/>
        <color rgb="FF63BE7B"/>
      </colorScale>
    </cfRule>
    <cfRule type="colorScale" priority="179">
      <colorScale>
        <cfvo type="min"/>
        <cfvo type="percentile" val="50"/>
        <cfvo type="max"/>
        <color rgb="FFF8696B"/>
        <color rgb="FFFFEB84"/>
        <color rgb="FF63BE7B"/>
      </colorScale>
    </cfRule>
  </conditionalFormatting>
  <conditionalFormatting sqref="AG34:AG35">
    <cfRule type="colorScale" priority="112">
      <colorScale>
        <cfvo type="min"/>
        <cfvo type="percentile" val="50"/>
        <cfvo type="max"/>
        <color rgb="FFF8696B"/>
        <color rgb="FFFFEB84"/>
        <color rgb="FF63BE7B"/>
      </colorScale>
    </cfRule>
    <cfRule type="colorScale" priority="111">
      <colorScale>
        <cfvo type="min"/>
        <cfvo type="percentile" val="50"/>
        <cfvo type="max"/>
        <color rgb="FF63BE7B"/>
        <color rgb="FFFFEB84"/>
        <color rgb="FFF8696B"/>
      </colorScale>
    </cfRule>
    <cfRule type="colorScale" priority="110">
      <colorScale>
        <cfvo type="min"/>
        <cfvo type="percentile" val="50"/>
        <cfvo type="max"/>
        <color rgb="FFF8696B"/>
        <color rgb="FFFFEB84"/>
        <color rgb="FF63BE7B"/>
      </colorScale>
    </cfRule>
    <cfRule type="colorScale" priority="113">
      <colorScale>
        <cfvo type="min"/>
        <cfvo type="percentile" val="50"/>
        <cfvo type="max"/>
        <color rgb="FF63BE7B"/>
        <color rgb="FFFFEB84"/>
        <color rgb="FFF8696B"/>
      </colorScale>
    </cfRule>
  </conditionalFormatting>
  <conditionalFormatting sqref="AG38:AG41 AG43:AG44 AG47">
    <cfRule type="colorScale" priority="4002">
      <colorScale>
        <cfvo type="min"/>
        <cfvo type="percentile" val="50"/>
        <cfvo type="max"/>
        <color rgb="FFF8696B"/>
        <color rgb="FFFFEB84"/>
        <color rgb="FF63BE7B"/>
      </colorScale>
    </cfRule>
    <cfRule type="colorScale" priority="4003">
      <colorScale>
        <cfvo type="min"/>
        <cfvo type="percentile" val="50"/>
        <cfvo type="max"/>
        <color rgb="FF63BE7B"/>
        <color rgb="FFFFEB84"/>
        <color rgb="FFF8696B"/>
      </colorScale>
    </cfRule>
    <cfRule type="colorScale" priority="4004">
      <colorScale>
        <cfvo type="min"/>
        <cfvo type="percentile" val="50"/>
        <cfvo type="max"/>
        <color rgb="FFF8696B"/>
        <color rgb="FFFFEB84"/>
        <color rgb="FF63BE7B"/>
      </colorScale>
    </cfRule>
    <cfRule type="colorScale" priority="4005">
      <colorScale>
        <cfvo type="min"/>
        <cfvo type="percentile" val="50"/>
        <cfvo type="max"/>
        <color rgb="FF63BE7B"/>
        <color rgb="FFFFEB84"/>
        <color rgb="FFF8696B"/>
      </colorScale>
    </cfRule>
  </conditionalFormatting>
  <conditionalFormatting sqref="AG42">
    <cfRule type="colorScale" priority="171">
      <colorScale>
        <cfvo type="min"/>
        <cfvo type="percentile" val="50"/>
        <cfvo type="max"/>
        <color rgb="FF63BE7B"/>
        <color rgb="FFFFEB84"/>
        <color rgb="FFF8696B"/>
      </colorScale>
    </cfRule>
    <cfRule type="colorScale" priority="172">
      <colorScale>
        <cfvo type="min"/>
        <cfvo type="percentile" val="50"/>
        <cfvo type="max"/>
        <color rgb="FFF8696B"/>
        <color rgb="FFFFEB84"/>
        <color rgb="FF63BE7B"/>
      </colorScale>
    </cfRule>
    <cfRule type="colorScale" priority="170">
      <colorScale>
        <cfvo type="min"/>
        <cfvo type="percentile" val="50"/>
        <cfvo type="max"/>
        <color rgb="FFF8696B"/>
        <color rgb="FFFFEB84"/>
        <color rgb="FF63BE7B"/>
      </colorScale>
    </cfRule>
    <cfRule type="colorScale" priority="173">
      <colorScale>
        <cfvo type="min"/>
        <cfvo type="percentile" val="50"/>
        <cfvo type="max"/>
        <color rgb="FF63BE7B"/>
        <color rgb="FFFFEB84"/>
        <color rgb="FFF8696B"/>
      </colorScale>
    </cfRule>
  </conditionalFormatting>
  <conditionalFormatting sqref="AG45:AG46">
    <cfRule type="colorScale" priority="107">
      <colorScale>
        <cfvo type="min"/>
        <cfvo type="percentile" val="50"/>
        <cfvo type="max"/>
        <color rgb="FF63BE7B"/>
        <color rgb="FFFFEB84"/>
        <color rgb="FFF8696B"/>
      </colorScale>
    </cfRule>
    <cfRule type="colorScale" priority="104">
      <colorScale>
        <cfvo type="min"/>
        <cfvo type="percentile" val="50"/>
        <cfvo type="max"/>
        <color rgb="FFF8696B"/>
        <color rgb="FFFFEB84"/>
        <color rgb="FF63BE7B"/>
      </colorScale>
    </cfRule>
    <cfRule type="colorScale" priority="105">
      <colorScale>
        <cfvo type="min"/>
        <cfvo type="percentile" val="50"/>
        <cfvo type="max"/>
        <color rgb="FF63BE7B"/>
        <color rgb="FFFFEB84"/>
        <color rgb="FFF8696B"/>
      </colorScale>
    </cfRule>
    <cfRule type="colorScale" priority="106">
      <colorScale>
        <cfvo type="min"/>
        <cfvo type="percentile" val="50"/>
        <cfvo type="max"/>
        <color rgb="FFF8696B"/>
        <color rgb="FFFFEB84"/>
        <color rgb="FF63BE7B"/>
      </colorScale>
    </cfRule>
  </conditionalFormatting>
  <conditionalFormatting sqref="AG52">
    <cfRule type="colorScale" priority="3500">
      <colorScale>
        <cfvo type="min"/>
        <cfvo type="percentile" val="50"/>
        <cfvo type="max"/>
        <color rgb="FF63BE7B"/>
        <color rgb="FFFFEB84"/>
        <color rgb="FFF8696B"/>
      </colorScale>
    </cfRule>
    <cfRule type="colorScale" priority="3499">
      <colorScale>
        <cfvo type="min"/>
        <cfvo type="percentile" val="50"/>
        <cfvo type="max"/>
        <color rgb="FFF8696B"/>
        <color rgb="FFFFEB84"/>
        <color rgb="FF63BE7B"/>
      </colorScale>
    </cfRule>
    <cfRule type="colorScale" priority="3498">
      <colorScale>
        <cfvo type="min"/>
        <cfvo type="percentile" val="50"/>
        <cfvo type="max"/>
        <color rgb="FF63BE7B"/>
        <color rgb="FFFFEB84"/>
        <color rgb="FFF8696B"/>
      </colorScale>
    </cfRule>
    <cfRule type="colorScale" priority="3497">
      <colorScale>
        <cfvo type="min"/>
        <cfvo type="percentile" val="50"/>
        <cfvo type="max"/>
        <color rgb="FFF8696B"/>
        <color rgb="FFFFEB84"/>
        <color rgb="FF63BE7B"/>
      </colorScale>
    </cfRule>
  </conditionalFormatting>
  <conditionalFormatting sqref="AG53">
    <cfRule type="colorScale" priority="166">
      <colorScale>
        <cfvo type="min"/>
        <cfvo type="percentile" val="50"/>
        <cfvo type="max"/>
        <color rgb="FF63BE7B"/>
        <color rgb="FFFFEB84"/>
        <color rgb="FFF8696B"/>
      </colorScale>
    </cfRule>
    <cfRule type="colorScale" priority="165">
      <colorScale>
        <cfvo type="min"/>
        <cfvo type="percentile" val="50"/>
        <cfvo type="max"/>
        <color rgb="FFF8696B"/>
        <color rgb="FFFFEB84"/>
        <color rgb="FF63BE7B"/>
      </colorScale>
    </cfRule>
    <cfRule type="colorScale" priority="164">
      <colorScale>
        <cfvo type="min"/>
        <cfvo type="percentile" val="50"/>
        <cfvo type="max"/>
        <color rgb="FF63BE7B"/>
        <color rgb="FFFFEB84"/>
        <color rgb="FFF8696B"/>
      </colorScale>
    </cfRule>
    <cfRule type="colorScale" priority="163">
      <colorScale>
        <cfvo type="min"/>
        <cfvo type="percentile" val="50"/>
        <cfvo type="max"/>
        <color rgb="FFF8696B"/>
        <color rgb="FFFFEB84"/>
        <color rgb="FF63BE7B"/>
      </colorScale>
    </cfRule>
  </conditionalFormatting>
  <conditionalFormatting sqref="AG54:AG55 AG49:AG51 AG58">
    <cfRule type="colorScale" priority="3316">
      <colorScale>
        <cfvo type="min"/>
        <cfvo type="percentile" val="50"/>
        <cfvo type="max"/>
        <color rgb="FF63BE7B"/>
        <color rgb="FFFFEB84"/>
        <color rgb="FFF8696B"/>
      </colorScale>
    </cfRule>
    <cfRule type="colorScale" priority="3315">
      <colorScale>
        <cfvo type="min"/>
        <cfvo type="percentile" val="50"/>
        <cfvo type="max"/>
        <color rgb="FFF8696B"/>
        <color rgb="FFFFEB84"/>
        <color rgb="FF63BE7B"/>
      </colorScale>
    </cfRule>
    <cfRule type="colorScale" priority="3314">
      <colorScale>
        <cfvo type="min"/>
        <cfvo type="percentile" val="50"/>
        <cfvo type="max"/>
        <color rgb="FF63BE7B"/>
        <color rgb="FFFFEB84"/>
        <color rgb="FFF8696B"/>
      </colorScale>
    </cfRule>
    <cfRule type="colorScale" priority="3313">
      <colorScale>
        <cfvo type="min"/>
        <cfvo type="percentile" val="50"/>
        <cfvo type="max"/>
        <color rgb="FFF8696B"/>
        <color rgb="FFFFEB84"/>
        <color rgb="FF63BE7B"/>
      </colorScale>
    </cfRule>
  </conditionalFormatting>
  <conditionalFormatting sqref="AG56:AG57">
    <cfRule type="colorScale" priority="102">
      <colorScale>
        <cfvo type="min"/>
        <cfvo type="percentile" val="50"/>
        <cfvo type="max"/>
        <color rgb="FF63BE7B"/>
        <color rgb="FFFFEB84"/>
        <color rgb="FFF8696B"/>
      </colorScale>
    </cfRule>
    <cfRule type="colorScale" priority="101">
      <colorScale>
        <cfvo type="min"/>
        <cfvo type="percentile" val="50"/>
        <cfvo type="max"/>
        <color rgb="FFF8696B"/>
        <color rgb="FFFFEB84"/>
        <color rgb="FF63BE7B"/>
      </colorScale>
    </cfRule>
    <cfRule type="colorScale" priority="100">
      <colorScale>
        <cfvo type="min"/>
        <cfvo type="percentile" val="50"/>
        <cfvo type="max"/>
        <color rgb="FF63BE7B"/>
        <color rgb="FFFFEB84"/>
        <color rgb="FFF8696B"/>
      </colorScale>
    </cfRule>
    <cfRule type="colorScale" priority="99">
      <colorScale>
        <cfvo type="min"/>
        <cfvo type="percentile" val="50"/>
        <cfvo type="max"/>
        <color rgb="FFF8696B"/>
        <color rgb="FFFFEB84"/>
        <color rgb="FF63BE7B"/>
      </colorScale>
    </cfRule>
  </conditionalFormatting>
  <conditionalFormatting sqref="AG64">
    <cfRule type="colorScale" priority="159">
      <colorScale>
        <cfvo type="min"/>
        <cfvo type="percentile" val="50"/>
        <cfvo type="max"/>
        <color rgb="FF63BE7B"/>
        <color rgb="FFFFEB84"/>
        <color rgb="FFF8696B"/>
      </colorScale>
    </cfRule>
    <cfRule type="colorScale" priority="158">
      <colorScale>
        <cfvo type="min"/>
        <cfvo type="percentile" val="50"/>
        <cfvo type="max"/>
        <color rgb="FFF8696B"/>
        <color rgb="FFFFEB84"/>
        <color rgb="FF63BE7B"/>
      </colorScale>
    </cfRule>
    <cfRule type="colorScale" priority="156">
      <colorScale>
        <cfvo type="min"/>
        <cfvo type="percentile" val="50"/>
        <cfvo type="max"/>
        <color rgb="FFF8696B"/>
        <color rgb="FFFFEB84"/>
        <color rgb="FF63BE7B"/>
      </colorScale>
    </cfRule>
    <cfRule type="colorScale" priority="157">
      <colorScale>
        <cfvo type="min"/>
        <cfvo type="percentile" val="50"/>
        <cfvo type="max"/>
        <color rgb="FF63BE7B"/>
        <color rgb="FFFFEB84"/>
        <color rgb="FFF8696B"/>
      </colorScale>
    </cfRule>
  </conditionalFormatting>
  <conditionalFormatting sqref="AG65:AG66 AG60:AG63 AG69">
    <cfRule type="colorScale" priority="3981">
      <colorScale>
        <cfvo type="min"/>
        <cfvo type="percentile" val="50"/>
        <cfvo type="max"/>
        <color rgb="FF63BE7B"/>
        <color rgb="FFFFEB84"/>
        <color rgb="FFF8696B"/>
      </colorScale>
    </cfRule>
    <cfRule type="colorScale" priority="3980">
      <colorScale>
        <cfvo type="min"/>
        <cfvo type="percentile" val="50"/>
        <cfvo type="max"/>
        <color rgb="FFF8696B"/>
        <color rgb="FFFFEB84"/>
        <color rgb="FF63BE7B"/>
      </colorScale>
    </cfRule>
    <cfRule type="colorScale" priority="3979">
      <colorScale>
        <cfvo type="min"/>
        <cfvo type="percentile" val="50"/>
        <cfvo type="max"/>
        <color rgb="FF63BE7B"/>
        <color rgb="FFFFEB84"/>
        <color rgb="FFF8696B"/>
      </colorScale>
    </cfRule>
    <cfRule type="colorScale" priority="3978">
      <colorScale>
        <cfvo type="min"/>
        <cfvo type="percentile" val="50"/>
        <cfvo type="max"/>
        <color rgb="FFF8696B"/>
        <color rgb="FFFFEB84"/>
        <color rgb="FF63BE7B"/>
      </colorScale>
    </cfRule>
  </conditionalFormatting>
  <conditionalFormatting sqref="AG67:AG68">
    <cfRule type="colorScale" priority="93">
      <colorScale>
        <cfvo type="min"/>
        <cfvo type="percentile" val="50"/>
        <cfvo type="max"/>
        <color rgb="FFF8696B"/>
        <color rgb="FFFFEB84"/>
        <color rgb="FF63BE7B"/>
      </colorScale>
    </cfRule>
    <cfRule type="colorScale" priority="96">
      <colorScale>
        <cfvo type="min"/>
        <cfvo type="percentile" val="50"/>
        <cfvo type="max"/>
        <color rgb="FF63BE7B"/>
        <color rgb="FFFFEB84"/>
        <color rgb="FFF8696B"/>
      </colorScale>
    </cfRule>
    <cfRule type="colorScale" priority="95">
      <colorScale>
        <cfvo type="min"/>
        <cfvo type="percentile" val="50"/>
        <cfvo type="max"/>
        <color rgb="FFF8696B"/>
        <color rgb="FFFFEB84"/>
        <color rgb="FF63BE7B"/>
      </colorScale>
    </cfRule>
    <cfRule type="colorScale" priority="94">
      <colorScale>
        <cfvo type="min"/>
        <cfvo type="percentile" val="50"/>
        <cfvo type="max"/>
        <color rgb="FF63BE7B"/>
        <color rgb="FFFFEB84"/>
        <color rgb="FFF8696B"/>
      </colorScale>
    </cfRule>
  </conditionalFormatting>
  <conditionalFormatting sqref="AG71:AG74 AG76:AG77 AG80">
    <cfRule type="colorScale" priority="3957">
      <colorScale>
        <cfvo type="min"/>
        <cfvo type="percentile" val="50"/>
        <cfvo type="max"/>
        <color rgb="FFF8696B"/>
        <color rgb="FFFFEB84"/>
        <color rgb="FF63BE7B"/>
      </colorScale>
    </cfRule>
    <cfRule type="colorScale" priority="3960">
      <colorScale>
        <cfvo type="min"/>
        <cfvo type="percentile" val="50"/>
        <cfvo type="max"/>
        <color rgb="FF63BE7B"/>
        <color rgb="FFFFEB84"/>
        <color rgb="FFF8696B"/>
      </colorScale>
    </cfRule>
    <cfRule type="colorScale" priority="3959">
      <colorScale>
        <cfvo type="min"/>
        <cfvo type="percentile" val="50"/>
        <cfvo type="max"/>
        <color rgb="FFF8696B"/>
        <color rgb="FFFFEB84"/>
        <color rgb="FF63BE7B"/>
      </colorScale>
    </cfRule>
    <cfRule type="colorScale" priority="3958">
      <colorScale>
        <cfvo type="min"/>
        <cfvo type="percentile" val="50"/>
        <cfvo type="max"/>
        <color rgb="FF63BE7B"/>
        <color rgb="FFFFEB84"/>
        <color rgb="FFF8696B"/>
      </colorScale>
    </cfRule>
  </conditionalFormatting>
  <conditionalFormatting sqref="AG75">
    <cfRule type="colorScale" priority="152">
      <colorScale>
        <cfvo type="min"/>
        <cfvo type="percentile" val="50"/>
        <cfvo type="max"/>
        <color rgb="FF63BE7B"/>
        <color rgb="FFFFEB84"/>
        <color rgb="FFF8696B"/>
      </colorScale>
    </cfRule>
    <cfRule type="colorScale" priority="151">
      <colorScale>
        <cfvo type="min"/>
        <cfvo type="percentile" val="50"/>
        <cfvo type="max"/>
        <color rgb="FFF8696B"/>
        <color rgb="FFFFEB84"/>
        <color rgb="FF63BE7B"/>
      </colorScale>
    </cfRule>
    <cfRule type="colorScale" priority="150">
      <colorScale>
        <cfvo type="min"/>
        <cfvo type="percentile" val="50"/>
        <cfvo type="max"/>
        <color rgb="FF63BE7B"/>
        <color rgb="FFFFEB84"/>
        <color rgb="FFF8696B"/>
      </colorScale>
    </cfRule>
    <cfRule type="colorScale" priority="149">
      <colorScale>
        <cfvo type="min"/>
        <cfvo type="percentile" val="50"/>
        <cfvo type="max"/>
        <color rgb="FFF8696B"/>
        <color rgb="FFFFEB84"/>
        <color rgb="FF63BE7B"/>
      </colorScale>
    </cfRule>
  </conditionalFormatting>
  <conditionalFormatting sqref="AG78:AG79">
    <cfRule type="colorScale" priority="91">
      <colorScale>
        <cfvo type="min"/>
        <cfvo type="percentile" val="50"/>
        <cfvo type="max"/>
        <color rgb="FF63BE7B"/>
        <color rgb="FFFFEB84"/>
        <color rgb="FFF8696B"/>
      </colorScale>
    </cfRule>
    <cfRule type="colorScale" priority="90">
      <colorScale>
        <cfvo type="min"/>
        <cfvo type="percentile" val="50"/>
        <cfvo type="max"/>
        <color rgb="FFF8696B"/>
        <color rgb="FFFFEB84"/>
        <color rgb="FF63BE7B"/>
      </colorScale>
    </cfRule>
    <cfRule type="colorScale" priority="89">
      <colorScale>
        <cfvo type="min"/>
        <cfvo type="percentile" val="50"/>
        <cfvo type="max"/>
        <color rgb="FF63BE7B"/>
        <color rgb="FFFFEB84"/>
        <color rgb="FFF8696B"/>
      </colorScale>
    </cfRule>
    <cfRule type="colorScale" priority="88">
      <colorScale>
        <cfvo type="min"/>
        <cfvo type="percentile" val="50"/>
        <cfvo type="max"/>
        <color rgb="FFF8696B"/>
        <color rgb="FFFFEB84"/>
        <color rgb="FF63BE7B"/>
      </colorScale>
    </cfRule>
  </conditionalFormatting>
  <conditionalFormatting sqref="AG85">
    <cfRule type="colorScale" priority="3423">
      <colorScale>
        <cfvo type="min"/>
        <cfvo type="percentile" val="50"/>
        <cfvo type="max"/>
        <color rgb="FFF8696B"/>
        <color rgb="FFFFEB84"/>
        <color rgb="FF63BE7B"/>
      </colorScale>
    </cfRule>
    <cfRule type="colorScale" priority="3424">
      <colorScale>
        <cfvo type="min"/>
        <cfvo type="percentile" val="50"/>
        <cfvo type="max"/>
        <color rgb="FF63BE7B"/>
        <color rgb="FFFFEB84"/>
        <color rgb="FFF8696B"/>
      </colorScale>
    </cfRule>
    <cfRule type="colorScale" priority="3421">
      <colorScale>
        <cfvo type="min"/>
        <cfvo type="percentile" val="50"/>
        <cfvo type="max"/>
        <color rgb="FFF8696B"/>
        <color rgb="FFFFEB84"/>
        <color rgb="FF63BE7B"/>
      </colorScale>
    </cfRule>
    <cfRule type="colorScale" priority="3422">
      <colorScale>
        <cfvo type="min"/>
        <cfvo type="percentile" val="50"/>
        <cfvo type="max"/>
        <color rgb="FF63BE7B"/>
        <color rgb="FFFFEB84"/>
        <color rgb="FFF8696B"/>
      </colorScale>
    </cfRule>
  </conditionalFormatting>
  <conditionalFormatting sqref="AG86">
    <cfRule type="colorScale" priority="145">
      <colorScale>
        <cfvo type="min"/>
        <cfvo type="percentile" val="50"/>
        <cfvo type="max"/>
        <color rgb="FF63BE7B"/>
        <color rgb="FFFFEB84"/>
        <color rgb="FFF8696B"/>
      </colorScale>
    </cfRule>
    <cfRule type="colorScale" priority="143">
      <colorScale>
        <cfvo type="min"/>
        <cfvo type="percentile" val="50"/>
        <cfvo type="max"/>
        <color rgb="FF63BE7B"/>
        <color rgb="FFFFEB84"/>
        <color rgb="FFF8696B"/>
      </colorScale>
    </cfRule>
    <cfRule type="colorScale" priority="142">
      <colorScale>
        <cfvo type="min"/>
        <cfvo type="percentile" val="50"/>
        <cfvo type="max"/>
        <color rgb="FFF8696B"/>
        <color rgb="FFFFEB84"/>
        <color rgb="FF63BE7B"/>
      </colorScale>
    </cfRule>
    <cfRule type="colorScale" priority="144">
      <colorScale>
        <cfvo type="min"/>
        <cfvo type="percentile" val="50"/>
        <cfvo type="max"/>
        <color rgb="FFF8696B"/>
        <color rgb="FFFFEB84"/>
        <color rgb="FF63BE7B"/>
      </colorScale>
    </cfRule>
  </conditionalFormatting>
  <conditionalFormatting sqref="AG87:AG88 AG82:AG84 AG91">
    <cfRule type="colorScale" priority="3925">
      <colorScale>
        <cfvo type="min"/>
        <cfvo type="percentile" val="50"/>
        <cfvo type="max"/>
        <color rgb="FFF8696B"/>
        <color rgb="FFFFEB84"/>
        <color rgb="FF63BE7B"/>
      </colorScale>
    </cfRule>
    <cfRule type="colorScale" priority="3926">
      <colorScale>
        <cfvo type="min"/>
        <cfvo type="percentile" val="50"/>
        <cfvo type="max"/>
        <color rgb="FF63BE7B"/>
        <color rgb="FFFFEB84"/>
        <color rgb="FFF8696B"/>
      </colorScale>
    </cfRule>
    <cfRule type="colorScale" priority="3924">
      <colorScale>
        <cfvo type="min"/>
        <cfvo type="percentile" val="50"/>
        <cfvo type="max"/>
        <color rgb="FF63BE7B"/>
        <color rgb="FFFFEB84"/>
        <color rgb="FFF8696B"/>
      </colorScale>
    </cfRule>
    <cfRule type="colorScale" priority="3923">
      <colorScale>
        <cfvo type="min"/>
        <cfvo type="percentile" val="50"/>
        <cfvo type="max"/>
        <color rgb="FFF8696B"/>
        <color rgb="FFFFEB84"/>
        <color rgb="FF63BE7B"/>
      </colorScale>
    </cfRule>
  </conditionalFormatting>
  <conditionalFormatting sqref="AG89:AG90">
    <cfRule type="colorScale" priority="81">
      <colorScale>
        <cfvo type="min"/>
        <cfvo type="percentile" val="50"/>
        <cfvo type="max"/>
        <color rgb="FFF8696B"/>
        <color rgb="FFFFEB84"/>
        <color rgb="FF63BE7B"/>
      </colorScale>
    </cfRule>
    <cfRule type="colorScale" priority="82">
      <colorScale>
        <cfvo type="min"/>
        <cfvo type="percentile" val="50"/>
        <cfvo type="max"/>
        <color rgb="FF63BE7B"/>
        <color rgb="FFFFEB84"/>
        <color rgb="FFF8696B"/>
      </colorScale>
    </cfRule>
    <cfRule type="colorScale" priority="83">
      <colorScale>
        <cfvo type="min"/>
        <cfvo type="percentile" val="50"/>
        <cfvo type="max"/>
        <color rgb="FFF8696B"/>
        <color rgb="FFFFEB84"/>
        <color rgb="FF63BE7B"/>
      </colorScale>
    </cfRule>
    <cfRule type="colorScale" priority="84">
      <colorScale>
        <cfvo type="min"/>
        <cfvo type="percentile" val="50"/>
        <cfvo type="max"/>
        <color rgb="FF63BE7B"/>
        <color rgb="FFFFEB84"/>
        <color rgb="FFF8696B"/>
      </colorScale>
    </cfRule>
  </conditionalFormatting>
  <conditionalFormatting sqref="AG96">
    <cfRule type="colorScale" priority="3407">
      <colorScale>
        <cfvo type="min"/>
        <cfvo type="percentile" val="50"/>
        <cfvo type="max"/>
        <color rgb="FFF8696B"/>
        <color rgb="FFFFEB84"/>
        <color rgb="FF63BE7B"/>
      </colorScale>
    </cfRule>
    <cfRule type="colorScale" priority="3408">
      <colorScale>
        <cfvo type="min"/>
        <cfvo type="percentile" val="50"/>
        <cfvo type="max"/>
        <color rgb="FF63BE7B"/>
        <color rgb="FFFFEB84"/>
        <color rgb="FFF8696B"/>
      </colorScale>
    </cfRule>
    <cfRule type="colorScale" priority="3409">
      <colorScale>
        <cfvo type="min"/>
        <cfvo type="percentile" val="50"/>
        <cfvo type="max"/>
        <color rgb="FFF8696B"/>
        <color rgb="FFFFEB84"/>
        <color rgb="FF63BE7B"/>
      </colorScale>
    </cfRule>
    <cfRule type="colorScale" priority="3410">
      <colorScale>
        <cfvo type="min"/>
        <cfvo type="percentile" val="50"/>
        <cfvo type="max"/>
        <color rgb="FF63BE7B"/>
        <color rgb="FFFFEB84"/>
        <color rgb="FFF8696B"/>
      </colorScale>
    </cfRule>
  </conditionalFormatting>
  <conditionalFormatting sqref="AG97">
    <cfRule type="colorScale" priority="136">
      <colorScale>
        <cfvo type="min"/>
        <cfvo type="percentile" val="50"/>
        <cfvo type="max"/>
        <color rgb="FF63BE7B"/>
        <color rgb="FFFFEB84"/>
        <color rgb="FFF8696B"/>
      </colorScale>
    </cfRule>
    <cfRule type="colorScale" priority="135">
      <colorScale>
        <cfvo type="min"/>
        <cfvo type="percentile" val="50"/>
        <cfvo type="max"/>
        <color rgb="FFF8696B"/>
        <color rgb="FFFFEB84"/>
        <color rgb="FF63BE7B"/>
      </colorScale>
    </cfRule>
    <cfRule type="colorScale" priority="138">
      <colorScale>
        <cfvo type="min"/>
        <cfvo type="percentile" val="50"/>
        <cfvo type="max"/>
        <color rgb="FF63BE7B"/>
        <color rgb="FFFFEB84"/>
        <color rgb="FFF8696B"/>
      </colorScale>
    </cfRule>
    <cfRule type="colorScale" priority="137">
      <colorScale>
        <cfvo type="min"/>
        <cfvo type="percentile" val="50"/>
        <cfvo type="max"/>
        <color rgb="FFF8696B"/>
        <color rgb="FFFFEB84"/>
        <color rgb="FF63BE7B"/>
      </colorScale>
    </cfRule>
  </conditionalFormatting>
  <conditionalFormatting sqref="AG98:AG99 AG93:AG95 AG102">
    <cfRule type="colorScale" priority="3901">
      <colorScale>
        <cfvo type="min"/>
        <cfvo type="percentile" val="50"/>
        <cfvo type="max"/>
        <color rgb="FFF8696B"/>
        <color rgb="FFFFEB84"/>
        <color rgb="FF63BE7B"/>
      </colorScale>
    </cfRule>
    <cfRule type="colorScale" priority="3902">
      <colorScale>
        <cfvo type="min"/>
        <cfvo type="percentile" val="50"/>
        <cfvo type="max"/>
        <color rgb="FF63BE7B"/>
        <color rgb="FFFFEB84"/>
        <color rgb="FFF8696B"/>
      </colorScale>
    </cfRule>
    <cfRule type="colorScale" priority="3903">
      <colorScale>
        <cfvo type="min"/>
        <cfvo type="percentile" val="50"/>
        <cfvo type="max"/>
        <color rgb="FFF8696B"/>
        <color rgb="FFFFEB84"/>
        <color rgb="FF63BE7B"/>
      </colorScale>
    </cfRule>
    <cfRule type="colorScale" priority="3904">
      <colorScale>
        <cfvo type="min"/>
        <cfvo type="percentile" val="50"/>
        <cfvo type="max"/>
        <color rgb="FF63BE7B"/>
        <color rgb="FFFFEB84"/>
        <color rgb="FFF8696B"/>
      </colorScale>
    </cfRule>
  </conditionalFormatting>
  <conditionalFormatting sqref="AG100:AG101">
    <cfRule type="colorScale" priority="75">
      <colorScale>
        <cfvo type="min"/>
        <cfvo type="percentile" val="50"/>
        <cfvo type="max"/>
        <color rgb="FFF8696B"/>
        <color rgb="FFFFEB84"/>
        <color rgb="FF63BE7B"/>
      </colorScale>
    </cfRule>
    <cfRule type="colorScale" priority="76">
      <colorScale>
        <cfvo type="min"/>
        <cfvo type="percentile" val="50"/>
        <cfvo type="max"/>
        <color rgb="FF63BE7B"/>
        <color rgb="FFFFEB84"/>
        <color rgb="FFF8696B"/>
      </colorScale>
    </cfRule>
    <cfRule type="colorScale" priority="77">
      <colorScale>
        <cfvo type="min"/>
        <cfvo type="percentile" val="50"/>
        <cfvo type="max"/>
        <color rgb="FFF8696B"/>
        <color rgb="FFFFEB84"/>
        <color rgb="FF63BE7B"/>
      </colorScale>
    </cfRule>
    <cfRule type="colorScale" priority="78">
      <colorScale>
        <cfvo type="min"/>
        <cfvo type="percentile" val="50"/>
        <cfvo type="max"/>
        <color rgb="FF63BE7B"/>
        <color rgb="FFFFEB84"/>
        <color rgb="FFF8696B"/>
      </colorScale>
    </cfRule>
  </conditionalFormatting>
  <conditionalFormatting sqref="AG104:AG105">
    <cfRule type="colorScale" priority="4">
      <colorScale>
        <cfvo type="min"/>
        <cfvo type="percentile" val="50"/>
        <cfvo type="max"/>
        <color rgb="FF63BE7B"/>
        <color rgb="FFFFEB84"/>
        <color rgb="FFF8696B"/>
      </colorScale>
    </cfRule>
    <cfRule type="colorScale" priority="5">
      <colorScale>
        <cfvo type="min"/>
        <cfvo type="percentile" val="50"/>
        <cfvo type="max"/>
        <color rgb="FFF8696B"/>
        <color rgb="FFFFEB84"/>
        <color rgb="FF63BE7B"/>
      </colorScale>
    </cfRule>
    <cfRule type="colorScale" priority="6">
      <colorScale>
        <cfvo type="min"/>
        <cfvo type="percentile" val="50"/>
        <cfvo type="max"/>
        <color rgb="FF63BE7B"/>
        <color rgb="FFFFEB84"/>
        <color rgb="FFF8696B"/>
      </colorScale>
    </cfRule>
    <cfRule type="colorScale" priority="3">
      <colorScale>
        <cfvo type="min"/>
        <cfvo type="percentile" val="50"/>
        <cfvo type="max"/>
        <color rgb="FFF8696B"/>
        <color rgb="FFFFEB84"/>
        <color rgb="FF63BE7B"/>
      </colorScale>
    </cfRule>
  </conditionalFormatting>
  <conditionalFormatting sqref="AG106:AG109 AG111:AG112 AG115">
    <cfRule type="colorScale" priority="3883">
      <colorScale>
        <cfvo type="min"/>
        <cfvo type="percentile" val="50"/>
        <cfvo type="max"/>
        <color rgb="FFF8696B"/>
        <color rgb="FFFFEB84"/>
        <color rgb="FF63BE7B"/>
      </colorScale>
    </cfRule>
    <cfRule type="colorScale" priority="3886">
      <colorScale>
        <cfvo type="min"/>
        <cfvo type="percentile" val="50"/>
        <cfvo type="max"/>
        <color rgb="FF63BE7B"/>
        <color rgb="FFFFEB84"/>
        <color rgb="FFF8696B"/>
      </colorScale>
    </cfRule>
    <cfRule type="colorScale" priority="3884">
      <colorScale>
        <cfvo type="min"/>
        <cfvo type="percentile" val="50"/>
        <cfvo type="max"/>
        <color rgb="FF63BE7B"/>
        <color rgb="FFFFEB84"/>
        <color rgb="FFF8696B"/>
      </colorScale>
    </cfRule>
    <cfRule type="colorScale" priority="3885">
      <colorScale>
        <cfvo type="min"/>
        <cfvo type="percentile" val="50"/>
        <cfvo type="max"/>
        <color rgb="FFF8696B"/>
        <color rgb="FFFFEB84"/>
        <color rgb="FF63BE7B"/>
      </colorScale>
    </cfRule>
  </conditionalFormatting>
  <conditionalFormatting sqref="AG110">
    <cfRule type="colorScale" priority="128">
      <colorScale>
        <cfvo type="min"/>
        <cfvo type="percentile" val="50"/>
        <cfvo type="max"/>
        <color rgb="FFF8696B"/>
        <color rgb="FFFFEB84"/>
        <color rgb="FF63BE7B"/>
      </colorScale>
    </cfRule>
    <cfRule type="colorScale" priority="130">
      <colorScale>
        <cfvo type="min"/>
        <cfvo type="percentile" val="50"/>
        <cfvo type="max"/>
        <color rgb="FFF8696B"/>
        <color rgb="FFFFEB84"/>
        <color rgb="FF63BE7B"/>
      </colorScale>
    </cfRule>
    <cfRule type="colorScale" priority="131">
      <colorScale>
        <cfvo type="min"/>
        <cfvo type="percentile" val="50"/>
        <cfvo type="max"/>
        <color rgb="FF63BE7B"/>
        <color rgb="FFFFEB84"/>
        <color rgb="FFF8696B"/>
      </colorScale>
    </cfRule>
    <cfRule type="colorScale" priority="129">
      <colorScale>
        <cfvo type="min"/>
        <cfvo type="percentile" val="50"/>
        <cfvo type="max"/>
        <color rgb="FF63BE7B"/>
        <color rgb="FFFFEB84"/>
        <color rgb="FFF8696B"/>
      </colorScale>
    </cfRule>
  </conditionalFormatting>
  <conditionalFormatting sqref="AG113:AG114">
    <cfRule type="colorScale" priority="71">
      <colorScale>
        <cfvo type="min"/>
        <cfvo type="percentile" val="50"/>
        <cfvo type="max"/>
        <color rgb="FFF8696B"/>
        <color rgb="FFFFEB84"/>
        <color rgb="FF63BE7B"/>
      </colorScale>
    </cfRule>
    <cfRule type="colorScale" priority="69">
      <colorScale>
        <cfvo type="min"/>
        <cfvo type="percentile" val="50"/>
        <cfvo type="max"/>
        <color rgb="FFF8696B"/>
        <color rgb="FFFFEB84"/>
        <color rgb="FF63BE7B"/>
      </colorScale>
    </cfRule>
    <cfRule type="colorScale" priority="70">
      <colorScale>
        <cfvo type="min"/>
        <cfvo type="percentile" val="50"/>
        <cfvo type="max"/>
        <color rgb="FF63BE7B"/>
        <color rgb="FFFFEB84"/>
        <color rgb="FFF8696B"/>
      </colorScale>
    </cfRule>
    <cfRule type="colorScale" priority="72">
      <colorScale>
        <cfvo type="min"/>
        <cfvo type="percentile" val="50"/>
        <cfvo type="max"/>
        <color rgb="FF63BE7B"/>
        <color rgb="FFFFEB84"/>
        <color rgb="FFF8696B"/>
      </colorScale>
    </cfRule>
  </conditionalFormatting>
  <conditionalFormatting sqref="AG117:AG119">
    <cfRule type="colorScale" priority="253">
      <colorScale>
        <cfvo type="min"/>
        <cfvo type="percentile" val="50"/>
        <cfvo type="max"/>
        <color rgb="FF63BE7B"/>
        <color rgb="FFFFEB84"/>
        <color rgb="FFF8696B"/>
      </colorScale>
    </cfRule>
    <cfRule type="colorScale" priority="254">
      <colorScale>
        <cfvo type="min"/>
        <cfvo type="percentile" val="50"/>
        <cfvo type="max"/>
        <color rgb="FFF8696B"/>
        <color rgb="FFFFEB84"/>
        <color rgb="FF63BE7B"/>
      </colorScale>
    </cfRule>
    <cfRule type="colorScale" priority="255">
      <colorScale>
        <cfvo type="min"/>
        <cfvo type="percentile" val="50"/>
        <cfvo type="max"/>
        <color rgb="FF63BE7B"/>
        <color rgb="FFFFEB84"/>
        <color rgb="FFF8696B"/>
      </colorScale>
    </cfRule>
    <cfRule type="colorScale" priority="256">
      <colorScale>
        <cfvo type="min"/>
        <cfvo type="percentile" val="50"/>
        <cfvo type="max"/>
        <color rgb="FFF8696B"/>
        <color rgb="FFFFEB84"/>
        <color rgb="FF63BE7B"/>
      </colorScale>
    </cfRule>
    <cfRule type="colorScale" priority="257">
      <colorScale>
        <cfvo type="min"/>
        <cfvo type="percentile" val="50"/>
        <cfvo type="max"/>
        <color rgb="FF63BE7B"/>
        <color rgb="FFFFEB84"/>
        <color rgb="FFF8696B"/>
      </colorScale>
    </cfRule>
    <cfRule type="colorScale" priority="250">
      <colorScale>
        <cfvo type="min"/>
        <cfvo type="percentile" val="50"/>
        <cfvo type="max"/>
        <color rgb="FFF8696B"/>
        <color rgb="FFFFEB84"/>
        <color rgb="FF63BE7B"/>
      </colorScale>
    </cfRule>
    <cfRule type="colorScale" priority="251">
      <colorScale>
        <cfvo type="min"/>
        <cfvo type="percentile" val="50"/>
        <cfvo type="max"/>
        <color rgb="FF63BE7B"/>
        <color rgb="FFFFEB84"/>
        <color rgb="FFF8696B"/>
      </colorScale>
    </cfRule>
    <cfRule type="colorScale" priority="252">
      <colorScale>
        <cfvo type="min"/>
        <cfvo type="percentile" val="50"/>
        <cfvo type="max"/>
        <color rgb="FFF8696B"/>
        <color rgb="FFFFEB84"/>
        <color rgb="FF63BE7B"/>
      </colorScale>
    </cfRule>
  </conditionalFormatting>
  <conditionalFormatting sqref="AK3:AK11 AK14">
    <cfRule type="colorScale" priority="217">
      <colorScale>
        <cfvo type="min"/>
        <cfvo type="percentile" val="50"/>
        <cfvo type="max"/>
        <color rgb="FFF8696B"/>
        <color rgb="FFFFEB84"/>
        <color rgb="FF63BE7B"/>
      </colorScale>
    </cfRule>
  </conditionalFormatting>
  <conditionalFormatting sqref="AK3:AK14">
    <cfRule type="colorScale" priority="44">
      <colorScale>
        <cfvo type="min"/>
        <cfvo type="percentile" val="50"/>
        <cfvo type="max"/>
        <color rgb="FFF8696B"/>
        <color rgb="FFFFEB84"/>
        <color rgb="FF63BE7B"/>
      </colorScale>
    </cfRule>
  </conditionalFormatting>
  <conditionalFormatting sqref="AK10:AK11 AK3:AK7 AK14">
    <cfRule type="top10" dxfId="68" priority="4092" rank="1"/>
  </conditionalFormatting>
  <conditionalFormatting sqref="AK12:AK13">
    <cfRule type="top10" dxfId="67" priority="120" rank="1"/>
  </conditionalFormatting>
  <conditionalFormatting sqref="AK16:AK19 AK21:AK22 AK25">
    <cfRule type="colorScale" priority="215">
      <colorScale>
        <cfvo type="min"/>
        <cfvo type="percentile" val="50"/>
        <cfvo type="max"/>
        <color rgb="FFF8696B"/>
        <color rgb="FFFFEB84"/>
        <color rgb="FF63BE7B"/>
      </colorScale>
    </cfRule>
    <cfRule type="colorScale" priority="216">
      <colorScale>
        <cfvo type="min"/>
        <cfvo type="max"/>
        <color rgb="FF63BE7B"/>
        <color rgb="FFFFEF9C"/>
      </colorScale>
    </cfRule>
  </conditionalFormatting>
  <conditionalFormatting sqref="AK16:AK25">
    <cfRule type="colorScale" priority="41">
      <colorScale>
        <cfvo type="min"/>
        <cfvo type="percentile" val="50"/>
        <cfvo type="max"/>
        <color rgb="FFF8696B"/>
        <color rgb="FFFFEB84"/>
        <color rgb="FF63BE7B"/>
      </colorScale>
    </cfRule>
    <cfRule type="colorScale" priority="43">
      <colorScale>
        <cfvo type="min"/>
        <cfvo type="max"/>
        <color rgb="FF63BE7B"/>
        <color rgb="FFFFEF9C"/>
      </colorScale>
    </cfRule>
  </conditionalFormatting>
  <conditionalFormatting sqref="AK20">
    <cfRule type="colorScale" priority="182">
      <colorScale>
        <cfvo type="min"/>
        <cfvo type="percentile" val="50"/>
        <cfvo type="max"/>
        <color rgb="FFF8696B"/>
        <color rgb="FFFFEB84"/>
        <color rgb="FF63BE7B"/>
      </colorScale>
    </cfRule>
  </conditionalFormatting>
  <conditionalFormatting sqref="AK27:AK30 AK32:AK33 AK36">
    <cfRule type="colorScale" priority="214">
      <colorScale>
        <cfvo type="min"/>
        <cfvo type="percentile" val="50"/>
        <cfvo type="max"/>
        <color rgb="FFF8696B"/>
        <color rgb="FFFFEB84"/>
        <color rgb="FF63BE7B"/>
      </colorScale>
    </cfRule>
  </conditionalFormatting>
  <conditionalFormatting sqref="AK27:AK36">
    <cfRule type="colorScale" priority="40">
      <colorScale>
        <cfvo type="min"/>
        <cfvo type="percentile" val="50"/>
        <cfvo type="max"/>
        <color rgb="FFF8696B"/>
        <color rgb="FFFFEB84"/>
        <color rgb="FF63BE7B"/>
      </colorScale>
    </cfRule>
  </conditionalFormatting>
  <conditionalFormatting sqref="AK31">
    <cfRule type="colorScale" priority="175">
      <colorScale>
        <cfvo type="min"/>
        <cfvo type="percentile" val="50"/>
        <cfvo type="max"/>
        <color rgb="FFF8696B"/>
        <color rgb="FFFFEB84"/>
        <color rgb="FF63BE7B"/>
      </colorScale>
    </cfRule>
  </conditionalFormatting>
  <conditionalFormatting sqref="AK38:AK41 AK43:AK44 AK47">
    <cfRule type="colorScale" priority="213">
      <colorScale>
        <cfvo type="min"/>
        <cfvo type="percentile" val="50"/>
        <cfvo type="max"/>
        <color rgb="FFF8696B"/>
        <color rgb="FFFFEB84"/>
        <color rgb="FF63BE7B"/>
      </colorScale>
    </cfRule>
  </conditionalFormatting>
  <conditionalFormatting sqref="AK38:AK47">
    <cfRule type="colorScale" priority="39">
      <colorScale>
        <cfvo type="min"/>
        <cfvo type="percentile" val="50"/>
        <cfvo type="max"/>
        <color rgb="FFF8696B"/>
        <color rgb="FFFFEB84"/>
        <color rgb="FF63BE7B"/>
      </colorScale>
    </cfRule>
  </conditionalFormatting>
  <conditionalFormatting sqref="AK42">
    <cfRule type="colorScale" priority="168">
      <colorScale>
        <cfvo type="min"/>
        <cfvo type="percentile" val="50"/>
        <cfvo type="max"/>
        <color rgb="FFF8696B"/>
        <color rgb="FFFFEB84"/>
        <color rgb="FF63BE7B"/>
      </colorScale>
    </cfRule>
  </conditionalFormatting>
  <conditionalFormatting sqref="AK49:AK52 AK54:AK55 AK58">
    <cfRule type="colorScale" priority="212">
      <colorScale>
        <cfvo type="min"/>
        <cfvo type="percentile" val="50"/>
        <cfvo type="max"/>
        <color rgb="FFF8696B"/>
        <color rgb="FFFFEB84"/>
        <color rgb="FF63BE7B"/>
      </colorScale>
    </cfRule>
  </conditionalFormatting>
  <conditionalFormatting sqref="AK49:AK58">
    <cfRule type="colorScale" priority="38">
      <colorScale>
        <cfvo type="min"/>
        <cfvo type="max"/>
        <color rgb="FF63BE7B"/>
        <color rgb="FFFFEF9C"/>
      </colorScale>
    </cfRule>
    <cfRule type="colorScale" priority="37">
      <colorScale>
        <cfvo type="min"/>
        <cfvo type="percentile" val="50"/>
        <cfvo type="max"/>
        <color rgb="FFF8696B"/>
        <color rgb="FFFFEB84"/>
        <color rgb="FF63BE7B"/>
      </colorScale>
    </cfRule>
  </conditionalFormatting>
  <conditionalFormatting sqref="AK53">
    <cfRule type="colorScale" priority="161">
      <colorScale>
        <cfvo type="min"/>
        <cfvo type="percentile" val="50"/>
        <cfvo type="max"/>
        <color rgb="FFF8696B"/>
        <color rgb="FFFFEB84"/>
        <color rgb="FF63BE7B"/>
      </colorScale>
    </cfRule>
  </conditionalFormatting>
  <conditionalFormatting sqref="AK56:AK57">
    <cfRule type="top10" dxfId="66" priority="63" rank="1"/>
  </conditionalFormatting>
  <conditionalFormatting sqref="AK60:AK69">
    <cfRule type="colorScale" priority="36">
      <colorScale>
        <cfvo type="min"/>
        <cfvo type="percentile" val="50"/>
        <cfvo type="max"/>
        <color rgb="FFF8696B"/>
        <color rgb="FFFFEB84"/>
        <color rgb="FF63BE7B"/>
      </colorScale>
    </cfRule>
  </conditionalFormatting>
  <conditionalFormatting sqref="AK64">
    <cfRule type="colorScale" priority="154">
      <colorScale>
        <cfvo type="min"/>
        <cfvo type="percentile" val="50"/>
        <cfvo type="max"/>
        <color rgb="FFF8696B"/>
        <color rgb="FFFFEB84"/>
        <color rgb="FF63BE7B"/>
      </colorScale>
    </cfRule>
  </conditionalFormatting>
  <conditionalFormatting sqref="AK65:AK66 AK60:AK63 AK69">
    <cfRule type="colorScale" priority="211">
      <colorScale>
        <cfvo type="min"/>
        <cfvo type="percentile" val="50"/>
        <cfvo type="max"/>
        <color rgb="FFF8696B"/>
        <color rgb="FFFFEB84"/>
        <color rgb="FF63BE7B"/>
      </colorScale>
    </cfRule>
  </conditionalFormatting>
  <conditionalFormatting sqref="AK67:AK68">
    <cfRule type="top10" dxfId="65" priority="64" rank="1"/>
  </conditionalFormatting>
  <conditionalFormatting sqref="AK71:AK74 AK76:AK77 AK80">
    <cfRule type="colorScale" priority="210">
      <colorScale>
        <cfvo type="min"/>
        <cfvo type="percentile" val="50"/>
        <cfvo type="max"/>
        <color rgb="FFF8696B"/>
        <color rgb="FFFFEB84"/>
        <color rgb="FF63BE7B"/>
      </colorScale>
    </cfRule>
  </conditionalFormatting>
  <conditionalFormatting sqref="AK71:AK80">
    <cfRule type="colorScale" priority="35">
      <colorScale>
        <cfvo type="min"/>
        <cfvo type="percentile" val="50"/>
        <cfvo type="max"/>
        <color rgb="FFF8696B"/>
        <color rgb="FFFFEB84"/>
        <color rgb="FF63BE7B"/>
      </colorScale>
    </cfRule>
  </conditionalFormatting>
  <conditionalFormatting sqref="AK75">
    <cfRule type="colorScale" priority="147">
      <colorScale>
        <cfvo type="min"/>
        <cfvo type="percentile" val="50"/>
        <cfvo type="max"/>
        <color rgb="FFF8696B"/>
        <color rgb="FFFFEB84"/>
        <color rgb="FF63BE7B"/>
      </colorScale>
    </cfRule>
  </conditionalFormatting>
  <conditionalFormatting sqref="AK78:AK79">
    <cfRule type="top10" dxfId="64" priority="65" rank="1"/>
  </conditionalFormatting>
  <conditionalFormatting sqref="AK82:AK85 AK87:AK88 AK91">
    <cfRule type="colorScale" priority="209">
      <colorScale>
        <cfvo type="min"/>
        <cfvo type="percentile" val="50"/>
        <cfvo type="max"/>
        <color rgb="FFF8696B"/>
        <color rgb="FFFFEB84"/>
        <color rgb="FF63BE7B"/>
      </colorScale>
    </cfRule>
  </conditionalFormatting>
  <conditionalFormatting sqref="AK82:AK91">
    <cfRule type="colorScale" priority="34">
      <colorScale>
        <cfvo type="min"/>
        <cfvo type="percentile" val="50"/>
        <cfvo type="max"/>
        <color rgb="FFF8696B"/>
        <color rgb="FFFFEB84"/>
        <color rgb="FF63BE7B"/>
      </colorScale>
    </cfRule>
  </conditionalFormatting>
  <conditionalFormatting sqref="AK86">
    <cfRule type="colorScale" priority="140">
      <colorScale>
        <cfvo type="min"/>
        <cfvo type="percentile" val="50"/>
        <cfvo type="max"/>
        <color rgb="FFF8696B"/>
        <color rgb="FFFFEB84"/>
        <color rgb="FF63BE7B"/>
      </colorScale>
    </cfRule>
  </conditionalFormatting>
  <conditionalFormatting sqref="AK89:AK90">
    <cfRule type="top10" dxfId="63" priority="66" rank="1"/>
  </conditionalFormatting>
  <conditionalFormatting sqref="AK93:AK96 AK98:AK99 AK102">
    <cfRule type="colorScale" priority="208">
      <colorScale>
        <cfvo type="min"/>
        <cfvo type="percentile" val="50"/>
        <cfvo type="max"/>
        <color rgb="FFF8696B"/>
        <color rgb="FFFFEB84"/>
        <color rgb="FF63BE7B"/>
      </colorScale>
    </cfRule>
  </conditionalFormatting>
  <conditionalFormatting sqref="AK93:AK102">
    <cfRule type="colorScale" priority="33">
      <colorScale>
        <cfvo type="min"/>
        <cfvo type="percentile" val="50"/>
        <cfvo type="max"/>
        <color rgb="FFF8696B"/>
        <color rgb="FFFFEB84"/>
        <color rgb="FF63BE7B"/>
      </colorScale>
    </cfRule>
  </conditionalFormatting>
  <conditionalFormatting sqref="AK97">
    <cfRule type="colorScale" priority="133">
      <colorScale>
        <cfvo type="min"/>
        <cfvo type="percentile" val="50"/>
        <cfvo type="max"/>
        <color rgb="FFF8696B"/>
        <color rgb="FFFFEB84"/>
        <color rgb="FF63BE7B"/>
      </colorScale>
    </cfRule>
  </conditionalFormatting>
  <conditionalFormatting sqref="AK100:AK101">
    <cfRule type="top10" dxfId="62" priority="67" rank="1"/>
  </conditionalFormatting>
  <conditionalFormatting sqref="AK104:AK105">
    <cfRule type="top10" dxfId="61" priority="7" rank="1"/>
    <cfRule type="colorScale" priority="1">
      <colorScale>
        <cfvo type="min"/>
        <cfvo type="percentile" val="50"/>
        <cfvo type="max"/>
        <color rgb="FFF8696B"/>
        <color rgb="FFFFEB84"/>
        <color rgb="FF63BE7B"/>
      </colorScale>
    </cfRule>
    <cfRule type="colorScale" priority="2">
      <colorScale>
        <cfvo type="min"/>
        <cfvo type="percentile" val="50"/>
        <cfvo type="max"/>
        <color rgb="FFF8696B"/>
        <color rgb="FFFFEB84"/>
        <color rgb="FF63BE7B"/>
      </colorScale>
    </cfRule>
  </conditionalFormatting>
  <conditionalFormatting sqref="AK106:AK109 AK111:AK112 AK115">
    <cfRule type="colorScale" priority="207">
      <colorScale>
        <cfvo type="min"/>
        <cfvo type="percentile" val="50"/>
        <cfvo type="max"/>
        <color rgb="FFF8696B"/>
        <color rgb="FFFFEB84"/>
        <color rgb="FF63BE7B"/>
      </colorScale>
    </cfRule>
  </conditionalFormatting>
  <conditionalFormatting sqref="AK106:AK115">
    <cfRule type="colorScale" priority="32">
      <colorScale>
        <cfvo type="min"/>
        <cfvo type="percentile" val="50"/>
        <cfvo type="max"/>
        <color rgb="FFF8696B"/>
        <color rgb="FFFFEB84"/>
        <color rgb="FF63BE7B"/>
      </colorScale>
    </cfRule>
  </conditionalFormatting>
  <conditionalFormatting sqref="AK110">
    <cfRule type="colorScale" priority="126">
      <colorScale>
        <cfvo type="min"/>
        <cfvo type="percentile" val="50"/>
        <cfvo type="max"/>
        <color rgb="FFF8696B"/>
        <color rgb="FFFFEB84"/>
        <color rgb="FF63BE7B"/>
      </colorScale>
    </cfRule>
  </conditionalFormatting>
  <conditionalFormatting sqref="AK119 AK117">
    <cfRule type="top10" dxfId="60" priority="249" rank="1"/>
  </conditionalFormatting>
  <conditionalFormatting sqref="AK8:AL9">
    <cfRule type="top10" dxfId="59" priority="3630" rank="1"/>
  </conditionalFormatting>
  <conditionalFormatting sqref="AK16:AL19 AK21:AL22 AK25:AL25">
    <cfRule type="top10" dxfId="58" priority="4062" rank="1"/>
  </conditionalFormatting>
  <conditionalFormatting sqref="AK20:AL20">
    <cfRule type="top10" dxfId="57" priority="188" rank="1"/>
  </conditionalFormatting>
  <conditionalFormatting sqref="AK23:AL24">
    <cfRule type="top10" dxfId="56" priority="114" rank="1"/>
  </conditionalFormatting>
  <conditionalFormatting sqref="AK27:AL30 AK32:AL33 AK36:AL36">
    <cfRule type="top10" dxfId="55" priority="4036" rank="1"/>
  </conditionalFormatting>
  <conditionalFormatting sqref="AK31:AL31">
    <cfRule type="top10" dxfId="54" priority="181" rank="1"/>
  </conditionalFormatting>
  <conditionalFormatting sqref="AK34:AL35">
    <cfRule type="top10" dxfId="53" priority="108" rank="1"/>
  </conditionalFormatting>
  <conditionalFormatting sqref="AK38:AL41 AK43:AL44 AK47:AL47">
    <cfRule type="top10" dxfId="52" priority="4010" rank="1"/>
  </conditionalFormatting>
  <conditionalFormatting sqref="AK42:AL42">
    <cfRule type="top10" dxfId="51" priority="174" rank="1"/>
  </conditionalFormatting>
  <conditionalFormatting sqref="AK45:AL46">
    <cfRule type="top10" dxfId="50" priority="103" rank="1"/>
  </conditionalFormatting>
  <conditionalFormatting sqref="AK52:AL52">
    <cfRule type="top10" dxfId="49" priority="3510" rank="1"/>
  </conditionalFormatting>
  <conditionalFormatting sqref="AK53:AL53">
    <cfRule type="top10" dxfId="48" priority="167" rank="1"/>
  </conditionalFormatting>
  <conditionalFormatting sqref="AK54:AL55 AK49:AL51 AK58:AL58">
    <cfRule type="top10" dxfId="47" priority="3321" rank="1"/>
  </conditionalFormatting>
  <conditionalFormatting sqref="AK64:AL64">
    <cfRule type="top10" dxfId="46" priority="160" rank="1"/>
  </conditionalFormatting>
  <conditionalFormatting sqref="AK65:AL66 AK60:AL63 AK69:AL69">
    <cfRule type="top10" dxfId="45" priority="3986" rank="1"/>
  </conditionalFormatting>
  <conditionalFormatting sqref="AK71:AL74 AK76:AL77 AK80:AL80">
    <cfRule type="top10" dxfId="44" priority="3965" rank="1"/>
  </conditionalFormatting>
  <conditionalFormatting sqref="AK75:AL75">
    <cfRule type="top10" dxfId="43" priority="153" rank="1"/>
  </conditionalFormatting>
  <conditionalFormatting sqref="AK85:AL85">
    <cfRule type="top10" dxfId="42" priority="3434" rank="1"/>
  </conditionalFormatting>
  <conditionalFormatting sqref="AK86:AL86">
    <cfRule type="top10" dxfId="41" priority="146" rank="1"/>
  </conditionalFormatting>
  <conditionalFormatting sqref="AK87:AL88 AK82:AL84 AK91:AL91">
    <cfRule type="top10" dxfId="40" priority="3944" rank="1"/>
  </conditionalFormatting>
  <conditionalFormatting sqref="AK96:AL96">
    <cfRule type="top10" dxfId="39" priority="3420" rank="1"/>
  </conditionalFormatting>
  <conditionalFormatting sqref="AK97:AL97">
    <cfRule type="top10" dxfId="38" priority="139" rank="1"/>
  </conditionalFormatting>
  <conditionalFormatting sqref="AK98:AL99 AK93:AL95 AK102:AL102">
    <cfRule type="top10" dxfId="37" priority="3922" rank="1"/>
  </conditionalFormatting>
  <conditionalFormatting sqref="AK106:AL109 AK111:AL112 AK115:AL115">
    <cfRule type="top10" dxfId="36" priority="3900" rank="1"/>
  </conditionalFormatting>
  <conditionalFormatting sqref="AK110:AL110">
    <cfRule type="top10" dxfId="35" priority="132" rank="1"/>
  </conditionalFormatting>
  <conditionalFormatting sqref="AK113:AL114">
    <cfRule type="top10" dxfId="34" priority="73" rank="1"/>
  </conditionalFormatting>
  <conditionalFormatting sqref="AK118:AL118">
    <cfRule type="top10" dxfId="33" priority="4107" rank="1"/>
  </conditionalFormatting>
  <conditionalFormatting sqref="AL56:AL57">
    <cfRule type="top10" dxfId="32" priority="98" rank="1"/>
  </conditionalFormatting>
  <conditionalFormatting sqref="AL67:AL68">
    <cfRule type="top10" dxfId="31" priority="97" rank="1"/>
  </conditionalFormatting>
  <conditionalFormatting sqref="AL78:AL79">
    <cfRule type="top10" dxfId="30" priority="86" rank="1"/>
  </conditionalFormatting>
  <conditionalFormatting sqref="AL89:AL90">
    <cfRule type="top10" dxfId="29" priority="85" rank="1"/>
  </conditionalFormatting>
  <conditionalFormatting sqref="AL100:AL101">
    <cfRule type="top10" dxfId="28" priority="79" rank="1"/>
  </conditionalFormatting>
  <conditionalFormatting sqref="AL119 AL117">
    <cfRule type="top10" dxfId="27" priority="248" rank="1"/>
  </conditionalFormatting>
  <conditionalFormatting sqref="AM5:AM9">
    <cfRule type="cellIs" dxfId="26" priority="31" operator="greaterThan">
      <formula>1</formula>
    </cfRule>
  </conditionalFormatting>
  <conditionalFormatting sqref="AM11:AM14">
    <cfRule type="cellIs" dxfId="25" priority="121" operator="greaterThan">
      <formula>1</formula>
    </cfRule>
  </conditionalFormatting>
  <conditionalFormatting sqref="AM16:AM20">
    <cfRule type="cellIs" dxfId="24" priority="183" operator="greaterThan">
      <formula>1</formula>
    </cfRule>
  </conditionalFormatting>
  <conditionalFormatting sqref="AM22:AM25">
    <cfRule type="cellIs" dxfId="23" priority="24" operator="greaterThan">
      <formula>1</formula>
    </cfRule>
  </conditionalFormatting>
  <conditionalFormatting sqref="AM27:AM31">
    <cfRule type="cellIs" dxfId="22" priority="176" operator="greaterThan">
      <formula>1</formula>
    </cfRule>
  </conditionalFormatting>
  <conditionalFormatting sqref="AM33:AM36">
    <cfRule type="cellIs" dxfId="21" priority="22" operator="greaterThan">
      <formula>1</formula>
    </cfRule>
  </conditionalFormatting>
  <conditionalFormatting sqref="AM42">
    <cfRule type="cellIs" dxfId="20" priority="169" operator="greaterThan">
      <formula>1</formula>
    </cfRule>
  </conditionalFormatting>
  <conditionalFormatting sqref="AM45:AM47">
    <cfRule type="cellIs" dxfId="19" priority="20" operator="greaterThan">
      <formula>1</formula>
    </cfRule>
  </conditionalFormatting>
  <conditionalFormatting sqref="AM49:AM51">
    <cfRule type="cellIs" dxfId="18" priority="30" operator="greaterThan">
      <formula>1</formula>
    </cfRule>
  </conditionalFormatting>
  <conditionalFormatting sqref="AM53">
    <cfRule type="cellIs" dxfId="17" priority="162" operator="greaterThan">
      <formula>1</formula>
    </cfRule>
  </conditionalFormatting>
  <conditionalFormatting sqref="AM56:AM58">
    <cfRule type="cellIs" dxfId="16" priority="18" operator="greaterThan">
      <formula>1</formula>
    </cfRule>
  </conditionalFormatting>
  <conditionalFormatting sqref="AM60:AM62">
    <cfRule type="cellIs" dxfId="15" priority="29" operator="greaterThan">
      <formula>1</formula>
    </cfRule>
  </conditionalFormatting>
  <conditionalFormatting sqref="AM64">
    <cfRule type="cellIs" dxfId="14" priority="155" operator="greaterThan">
      <formula>1</formula>
    </cfRule>
  </conditionalFormatting>
  <conditionalFormatting sqref="AM67:AM69">
    <cfRule type="cellIs" dxfId="13" priority="16" operator="greaterThan">
      <formula>1</formula>
    </cfRule>
  </conditionalFormatting>
  <conditionalFormatting sqref="AM71:AM73">
    <cfRule type="cellIs" dxfId="12" priority="227" operator="greaterThan">
      <formula>1</formula>
    </cfRule>
  </conditionalFormatting>
  <conditionalFormatting sqref="AM75">
    <cfRule type="cellIs" dxfId="11" priority="148" operator="greaterThan">
      <formula>1</formula>
    </cfRule>
  </conditionalFormatting>
  <conditionalFormatting sqref="AM77:AM80">
    <cfRule type="cellIs" dxfId="10" priority="14" operator="greaterThan">
      <formula>1</formula>
    </cfRule>
  </conditionalFormatting>
  <conditionalFormatting sqref="AM82:AM84">
    <cfRule type="cellIs" dxfId="9" priority="27" operator="greaterThan">
      <formula>1</formula>
    </cfRule>
  </conditionalFormatting>
  <conditionalFormatting sqref="AM86">
    <cfRule type="cellIs" dxfId="8" priority="141" operator="greaterThan">
      <formula>1</formula>
    </cfRule>
  </conditionalFormatting>
  <conditionalFormatting sqref="AM89:AM91">
    <cfRule type="cellIs" dxfId="7" priority="12" operator="greaterThan">
      <formula>1</formula>
    </cfRule>
  </conditionalFormatting>
  <conditionalFormatting sqref="AM93:AM95">
    <cfRule type="cellIs" dxfId="6" priority="28" operator="greaterThan">
      <formula>1</formula>
    </cfRule>
  </conditionalFormatting>
  <conditionalFormatting sqref="AM97">
    <cfRule type="cellIs" dxfId="5" priority="134" operator="greaterThan">
      <formula>1</formula>
    </cfRule>
  </conditionalFormatting>
  <conditionalFormatting sqref="AM100:AM102">
    <cfRule type="cellIs" dxfId="4" priority="10" operator="greaterThan">
      <formula>1</formula>
    </cfRule>
  </conditionalFormatting>
  <conditionalFormatting sqref="AM106:AM108">
    <cfRule type="cellIs" dxfId="3" priority="26" operator="greaterThan">
      <formula>1</formula>
    </cfRule>
  </conditionalFormatting>
  <conditionalFormatting sqref="AM110">
    <cfRule type="cellIs" dxfId="2" priority="127" operator="greaterThan">
      <formula>1</formula>
    </cfRule>
  </conditionalFormatting>
  <conditionalFormatting sqref="AM113:AM115">
    <cfRule type="cellIs" dxfId="1" priority="8" operator="greaterThan">
      <formula>1</formula>
    </cfRule>
  </conditionalFormatting>
  <conditionalFormatting sqref="AM117:AM119">
    <cfRule type="cellIs" dxfId="0" priority="219" operator="greaterThan">
      <formula>1</formula>
    </cfRule>
  </conditionalFormatting>
  <pageMargins left="0.7" right="0.7" top="0.75" bottom="0.75" header="0" footer="0"/>
  <pageSetup paperSize="9" orientation="portrait" r:id="rId1"/>
  <headerFooter>
    <oddHeader xml:space="preserve">&amp;C
&amp;"calibri"&amp;60&amp;K02-022
</oddHeader>
    <evenHeader xml:space="preserve">&amp;C
&amp;"calibri"&amp;60&amp;K02-022
</evenHeader>
    <firstHeader xml:space="preserve">&amp;C
&amp;"calibri"&amp;60&amp;K02-022
</first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9DC33-652C-4978-B359-F9073260E2DE}">
  <dimension ref="A1:AF48"/>
  <sheetViews>
    <sheetView showGridLines="0" workbookViewId="0">
      <selection activeCell="E6" sqref="E6"/>
    </sheetView>
  </sheetViews>
  <sheetFormatPr defaultColWidth="14.44140625" defaultRowHeight="16.05" customHeight="1"/>
  <cols>
    <col min="1" max="1" width="14.44140625" style="99"/>
    <col min="2" max="2" width="31.21875" style="99" customWidth="1"/>
    <col min="3" max="3" width="19" style="99" customWidth="1"/>
    <col min="4" max="4" width="14.44140625" style="99" customWidth="1"/>
    <col min="5" max="5" width="26.21875" style="99" customWidth="1"/>
    <col min="6" max="16384" width="14.44140625" style="99"/>
  </cols>
  <sheetData>
    <row r="1" spans="1:27" ht="14.4">
      <c r="E1" s="290"/>
    </row>
    <row r="2" spans="1:27" ht="16.05" customHeight="1">
      <c r="A2"/>
      <c r="B2" s="220" t="s">
        <v>252</v>
      </c>
      <c r="C2" s="220" t="s">
        <v>344</v>
      </c>
      <c r="G2" s="104"/>
      <c r="I2"/>
      <c r="J2" s="275"/>
      <c r="K2" s="275"/>
    </row>
    <row r="3" spans="1:27" ht="16.05" customHeight="1">
      <c r="A3" s="220" t="s">
        <v>253</v>
      </c>
      <c r="B3" s="218">
        <v>3591111.6862552091</v>
      </c>
      <c r="C3" s="218">
        <v>1077333.5058765628</v>
      </c>
      <c r="D3" s="295"/>
      <c r="F3" s="371"/>
      <c r="G3" s="369"/>
      <c r="H3" s="370"/>
      <c r="I3" s="275"/>
      <c r="J3" s="372"/>
      <c r="K3" s="372"/>
      <c r="M3" s="373"/>
      <c r="N3" s="373"/>
    </row>
    <row r="4" spans="1:27" ht="16.05" customHeight="1">
      <c r="A4" s="220" t="s">
        <v>254</v>
      </c>
      <c r="B4" s="218">
        <v>3079533.6903684894</v>
      </c>
      <c r="C4" s="218">
        <v>923860.10711054679</v>
      </c>
      <c r="F4" s="371"/>
      <c r="G4" s="369"/>
      <c r="H4" s="370"/>
      <c r="I4" s="275"/>
      <c r="J4" s="372"/>
      <c r="K4" s="372"/>
      <c r="M4" s="373"/>
      <c r="N4" s="373"/>
    </row>
    <row r="5" spans="1:27" ht="16.05" customHeight="1">
      <c r="A5" s="220" t="s">
        <v>255</v>
      </c>
      <c r="B5" s="218">
        <v>846726.09154526202</v>
      </c>
      <c r="C5" s="218">
        <v>254017.82746357858</v>
      </c>
      <c r="F5" s="371"/>
      <c r="G5" s="369"/>
      <c r="H5" s="370"/>
      <c r="I5" s="275"/>
      <c r="J5" s="372"/>
      <c r="K5" s="372"/>
      <c r="M5" s="373"/>
      <c r="N5" s="373"/>
    </row>
    <row r="6" spans="1:27" ht="16.05" customHeight="1">
      <c r="A6" s="220" t="s">
        <v>256</v>
      </c>
      <c r="B6" s="218">
        <v>1466975.3119089718</v>
      </c>
      <c r="C6" s="218">
        <v>440092.59357269155</v>
      </c>
      <c r="E6" s="272"/>
      <c r="F6" s="369"/>
      <c r="G6" s="369"/>
      <c r="H6" s="373"/>
      <c r="I6" s="275"/>
      <c r="J6" s="372"/>
      <c r="K6" s="372"/>
      <c r="M6" s="373"/>
      <c r="N6" s="373"/>
    </row>
    <row r="7" spans="1:27" ht="16.05" customHeight="1">
      <c r="A7" s="220" t="s">
        <v>257</v>
      </c>
      <c r="B7" s="218">
        <v>2683196.7191143283</v>
      </c>
      <c r="C7" s="218">
        <v>804959.0157342985</v>
      </c>
      <c r="E7" s="272"/>
      <c r="F7" s="369"/>
      <c r="G7" s="369"/>
      <c r="H7" s="373"/>
      <c r="I7" s="275"/>
      <c r="J7" s="372"/>
      <c r="K7" s="372"/>
      <c r="M7" s="373"/>
      <c r="N7" s="373"/>
    </row>
    <row r="8" spans="1:27" ht="16.05" customHeight="1">
      <c r="A8" s="220" t="s">
        <v>258</v>
      </c>
      <c r="B8" s="218">
        <v>1844309.4870758082</v>
      </c>
      <c r="C8" s="218">
        <v>553292.84612274251</v>
      </c>
      <c r="E8" s="272"/>
      <c r="F8" s="369"/>
      <c r="G8" s="369"/>
      <c r="H8" s="373"/>
      <c r="I8" s="275"/>
      <c r="J8" s="372"/>
      <c r="K8" s="372"/>
      <c r="M8" s="373"/>
      <c r="N8" s="373"/>
    </row>
    <row r="9" spans="1:27" ht="16.05" customHeight="1">
      <c r="A9" s="220" t="s">
        <v>259</v>
      </c>
      <c r="B9" s="218">
        <v>949401.15375678602</v>
      </c>
      <c r="C9" s="218">
        <v>284820.34612703579</v>
      </c>
      <c r="E9" s="272"/>
      <c r="F9" s="369"/>
      <c r="G9" s="369"/>
      <c r="H9" s="373"/>
      <c r="I9" s="275"/>
      <c r="J9" s="372"/>
      <c r="K9" s="372"/>
      <c r="M9" s="373"/>
      <c r="N9" s="373"/>
    </row>
    <row r="10" spans="1:27" ht="16.05" customHeight="1">
      <c r="A10" s="220" t="s">
        <v>260</v>
      </c>
      <c r="B10" s="218">
        <v>989703.90773772344</v>
      </c>
      <c r="C10" s="218">
        <v>296911.17232131702</v>
      </c>
      <c r="E10" s="272"/>
      <c r="F10" s="369"/>
      <c r="G10" s="369"/>
      <c r="H10" s="373"/>
      <c r="I10" s="275"/>
      <c r="J10" s="372"/>
      <c r="K10" s="372"/>
      <c r="M10" s="373"/>
      <c r="N10" s="373"/>
    </row>
    <row r="11" spans="1:27" ht="16.05" customHeight="1">
      <c r="A11" s="220" t="s">
        <v>261</v>
      </c>
      <c r="B11" s="218">
        <v>207960.11680179182</v>
      </c>
      <c r="C11" s="218">
        <v>62388.035040537543</v>
      </c>
      <c r="E11" s="272"/>
      <c r="F11" s="369"/>
      <c r="G11" s="369"/>
      <c r="H11" s="373"/>
      <c r="I11" s="275"/>
      <c r="J11" s="372"/>
      <c r="K11" s="372"/>
      <c r="M11" s="373"/>
      <c r="N11" s="373"/>
    </row>
    <row r="12" spans="1:27" ht="16.05" customHeight="1">
      <c r="A12" s="220" t="s">
        <v>262</v>
      </c>
      <c r="B12" s="218">
        <v>311164.18812811916</v>
      </c>
      <c r="C12" s="218">
        <v>93349.256438435754</v>
      </c>
      <c r="E12" s="272"/>
      <c r="F12" s="369"/>
      <c r="G12" s="373"/>
      <c r="H12" s="373"/>
      <c r="I12" s="275"/>
      <c r="J12" s="372"/>
      <c r="K12" s="372"/>
      <c r="M12" s="373"/>
      <c r="N12" s="373"/>
    </row>
    <row r="15" spans="1:27" ht="16.05" customHeight="1">
      <c r="D15" s="104"/>
    </row>
    <row r="16" spans="1:27" ht="16.05" customHeight="1">
      <c r="D16" s="104">
        <v>5516194</v>
      </c>
      <c r="E16" s="104">
        <v>977231</v>
      </c>
      <c r="F16" s="105">
        <v>1608079</v>
      </c>
      <c r="Z16" s="105"/>
      <c r="AA16" s="105"/>
    </row>
    <row r="17" spans="1:32" ht="16.05" customHeight="1">
      <c r="D17" s="106">
        <v>0.8</v>
      </c>
      <c r="E17" s="106">
        <v>0.11</v>
      </c>
      <c r="F17" s="106">
        <v>0.25</v>
      </c>
    </row>
    <row r="18" spans="1:32" ht="16.05" customHeight="1">
      <c r="B18" s="107" t="s">
        <v>263</v>
      </c>
      <c r="C18" s="107" t="s">
        <v>264</v>
      </c>
      <c r="D18" s="107" t="s">
        <v>93</v>
      </c>
      <c r="E18" s="107" t="s">
        <v>265</v>
      </c>
      <c r="F18" s="107" t="s">
        <v>210</v>
      </c>
      <c r="H18" s="107" t="s">
        <v>223</v>
      </c>
      <c r="I18" s="107" t="s">
        <v>264</v>
      </c>
      <c r="J18" s="107" t="s">
        <v>93</v>
      </c>
      <c r="K18" s="107" t="s">
        <v>265</v>
      </c>
      <c r="L18" s="107" t="s">
        <v>210</v>
      </c>
      <c r="O18" s="107" t="s">
        <v>224</v>
      </c>
      <c r="P18" s="107" t="s">
        <v>264</v>
      </c>
      <c r="Q18" s="107" t="s">
        <v>93</v>
      </c>
      <c r="R18" s="107" t="s">
        <v>265</v>
      </c>
      <c r="S18" s="107" t="s">
        <v>210</v>
      </c>
      <c r="V18" s="107" t="s">
        <v>266</v>
      </c>
      <c r="W18" s="107" t="s">
        <v>264</v>
      </c>
      <c r="X18" s="107" t="s">
        <v>93</v>
      </c>
      <c r="Y18" s="107" t="s">
        <v>265</v>
      </c>
      <c r="Z18" s="107" t="s">
        <v>210</v>
      </c>
    </row>
    <row r="19" spans="1:32" ht="16.05" customHeight="1">
      <c r="A19" s="99" t="s">
        <v>74</v>
      </c>
      <c r="B19" s="111" t="s">
        <v>113</v>
      </c>
      <c r="C19" s="108">
        <v>6751524.4874389637</v>
      </c>
      <c r="D19" s="109">
        <f t="shared" ref="D19:D38" si="0">C19*$D$17</f>
        <v>5401219.5899511715</v>
      </c>
      <c r="E19" s="109">
        <f t="shared" ref="E19" si="1">C19*$E$17</f>
        <v>742667.69361828605</v>
      </c>
      <c r="F19" s="109">
        <f>C19*$F$17</f>
        <v>1687881.1218597409</v>
      </c>
      <c r="G19" s="110" t="s">
        <v>76</v>
      </c>
      <c r="H19" s="111" t="s">
        <v>267</v>
      </c>
      <c r="I19" s="109">
        <v>843986.64470298146</v>
      </c>
      <c r="J19" s="109">
        <f t="shared" ref="J19:J24" si="2">I19*$D$17</f>
        <v>675189.31576238526</v>
      </c>
      <c r="K19" s="109">
        <f t="shared" ref="K19:K24" si="3">I19*$E$17</f>
        <v>92838.530917327967</v>
      </c>
      <c r="L19" s="109">
        <f>I19*$F$17</f>
        <v>210996.66117574536</v>
      </c>
      <c r="N19" s="99" t="s">
        <v>124</v>
      </c>
      <c r="O19" s="111" t="s">
        <v>268</v>
      </c>
      <c r="P19" s="108">
        <v>329935.68117337552</v>
      </c>
      <c r="Q19" s="108">
        <f>P19*$D$17</f>
        <v>263948.54493870045</v>
      </c>
      <c r="R19" s="108">
        <f t="shared" ref="R19:R24" si="4">P19*$E$17</f>
        <v>36292.924929071305</v>
      </c>
      <c r="S19" s="109">
        <f>P19*$F$17</f>
        <v>82483.920293343879</v>
      </c>
      <c r="U19" s="99" t="s">
        <v>269</v>
      </c>
      <c r="V19" s="111" t="s">
        <v>115</v>
      </c>
      <c r="W19" s="108">
        <v>5864156.4822625984</v>
      </c>
      <c r="X19" s="112">
        <f t="shared" ref="X19:X48" si="5">W19*$D$17</f>
        <v>4691325.1858100789</v>
      </c>
      <c r="Y19" s="108">
        <f t="shared" ref="Y19:Y48" si="6">W19*$E$17</f>
        <v>645057.21304888581</v>
      </c>
      <c r="Z19" s="108">
        <f>W19*$F$17</f>
        <v>1466039.1205656496</v>
      </c>
      <c r="AA19" s="105"/>
    </row>
    <row r="20" spans="1:32" ht="16.05" customHeight="1">
      <c r="A20" s="99" t="s">
        <v>122</v>
      </c>
      <c r="B20" s="291" t="s">
        <v>270</v>
      </c>
      <c r="C20" s="108">
        <v>1017772.4538984606</v>
      </c>
      <c r="D20" s="109">
        <f t="shared" si="0"/>
        <v>814217.96311876853</v>
      </c>
      <c r="E20" s="109">
        <f t="shared" ref="E20:E38" si="7">C20*$E$17</f>
        <v>111954.96992883067</v>
      </c>
      <c r="F20" s="109">
        <f t="shared" ref="F20:F38" si="8">C20*$F$17</f>
        <v>254443.11347461515</v>
      </c>
      <c r="G20" s="110" t="s">
        <v>76</v>
      </c>
      <c r="H20" s="111" t="s">
        <v>271</v>
      </c>
      <c r="I20" s="109">
        <v>460382.89746849192</v>
      </c>
      <c r="J20" s="109">
        <f t="shared" si="2"/>
        <v>368306.31797479355</v>
      </c>
      <c r="K20" s="109">
        <f t="shared" si="3"/>
        <v>50642.118721534112</v>
      </c>
      <c r="L20" s="109">
        <f t="shared" ref="L20:L24" si="9">I20*$F$17</f>
        <v>115095.72436712298</v>
      </c>
      <c r="N20" s="99" t="s">
        <v>125</v>
      </c>
      <c r="O20" s="111" t="s">
        <v>272</v>
      </c>
      <c r="P20" s="108">
        <v>189392.35659520919</v>
      </c>
      <c r="Q20" s="108">
        <f t="shared" ref="Q20:Q24" si="10">P20*$D$17</f>
        <v>151513.88527616736</v>
      </c>
      <c r="R20" s="108">
        <f t="shared" si="4"/>
        <v>20833.159225473009</v>
      </c>
      <c r="S20" s="109">
        <f t="shared" ref="S20:S24" si="11">P20*$F$17</f>
        <v>47348.089148802297</v>
      </c>
      <c r="U20" s="99" t="s">
        <v>269</v>
      </c>
      <c r="V20" s="111" t="s">
        <v>117</v>
      </c>
      <c r="W20" s="108">
        <v>1951113.7047443488</v>
      </c>
      <c r="X20" s="112">
        <f t="shared" si="5"/>
        <v>1560890.9637954792</v>
      </c>
      <c r="Y20" s="108">
        <f t="shared" si="6"/>
        <v>214622.50752187837</v>
      </c>
      <c r="Z20" s="108">
        <f t="shared" ref="Z20:Z48" si="12">W20*$F$17</f>
        <v>487778.42618608719</v>
      </c>
      <c r="AC20" s="107" t="s">
        <v>264</v>
      </c>
      <c r="AD20" s="107" t="s">
        <v>93</v>
      </c>
      <c r="AE20" s="107" t="s">
        <v>265</v>
      </c>
      <c r="AF20" s="107" t="s">
        <v>210</v>
      </c>
    </row>
    <row r="21" spans="1:32" ht="16.05" customHeight="1">
      <c r="A21" s="99" t="s">
        <v>122</v>
      </c>
      <c r="B21" s="111" t="s">
        <v>273</v>
      </c>
      <c r="C21" s="108">
        <v>402959.3880911232</v>
      </c>
      <c r="D21" s="109">
        <f t="shared" si="0"/>
        <v>322367.5104728986</v>
      </c>
      <c r="E21" s="109">
        <f t="shared" si="7"/>
        <v>44325.532690023552</v>
      </c>
      <c r="F21" s="109">
        <f t="shared" si="8"/>
        <v>100739.8470227808</v>
      </c>
      <c r="G21" s="110" t="s">
        <v>76</v>
      </c>
      <c r="H21" s="111" t="s">
        <v>274</v>
      </c>
      <c r="I21" s="109">
        <v>205346.10421665979</v>
      </c>
      <c r="J21" s="109">
        <f t="shared" si="2"/>
        <v>164276.88337332784</v>
      </c>
      <c r="K21" s="109">
        <f t="shared" si="3"/>
        <v>22588.071463832577</v>
      </c>
      <c r="L21" s="109">
        <f t="shared" si="9"/>
        <v>51336.526054164948</v>
      </c>
      <c r="N21" s="99" t="s">
        <v>125</v>
      </c>
      <c r="O21" s="291" t="s">
        <v>275</v>
      </c>
      <c r="P21" s="108">
        <v>135554.83273025331</v>
      </c>
      <c r="Q21" s="108">
        <f t="shared" si="10"/>
        <v>108443.86618420266</v>
      </c>
      <c r="R21" s="108">
        <f t="shared" si="4"/>
        <v>14911.031600327864</v>
      </c>
      <c r="S21" s="109">
        <f t="shared" si="11"/>
        <v>33888.708182563329</v>
      </c>
      <c r="U21" s="99" t="s">
        <v>269</v>
      </c>
      <c r="V21" s="111" t="s">
        <v>276</v>
      </c>
      <c r="W21" s="108">
        <v>678598.59582626901</v>
      </c>
      <c r="X21" s="112">
        <f t="shared" si="5"/>
        <v>542878.87666101521</v>
      </c>
      <c r="Y21" s="108">
        <f t="shared" si="6"/>
        <v>74645.845540889597</v>
      </c>
      <c r="Z21" s="108">
        <f t="shared" si="12"/>
        <v>169649.64895656725</v>
      </c>
      <c r="AB21" s="111" t="s">
        <v>138</v>
      </c>
      <c r="AC21" s="108">
        <v>4629478.290150525</v>
      </c>
      <c r="AD21" s="111">
        <f t="shared" ref="AD21:AD37" si="13">AC21*$D$17</f>
        <v>3703582.6321204202</v>
      </c>
      <c r="AE21" s="111">
        <f t="shared" ref="AE21:AE37" si="14">AC21*$E$17</f>
        <v>509242.61191655777</v>
      </c>
      <c r="AF21" s="109">
        <f>AC21*$F$17</f>
        <v>1157369.5725376313</v>
      </c>
    </row>
    <row r="22" spans="1:32" ht="16.05" customHeight="1">
      <c r="A22" s="99" t="s">
        <v>122</v>
      </c>
      <c r="B22" s="111" t="s">
        <v>277</v>
      </c>
      <c r="C22" s="108">
        <v>73107.687010085065</v>
      </c>
      <c r="D22" s="109">
        <f t="shared" si="0"/>
        <v>58486.149608068052</v>
      </c>
      <c r="E22" s="109">
        <f t="shared" si="7"/>
        <v>8041.8455711093575</v>
      </c>
      <c r="F22" s="109">
        <f t="shared" si="8"/>
        <v>18276.921752521266</v>
      </c>
      <c r="G22" s="110" t="s">
        <v>76</v>
      </c>
      <c r="H22" s="111" t="s">
        <v>278</v>
      </c>
      <c r="I22" s="109">
        <v>215716.96568413562</v>
      </c>
      <c r="J22" s="109">
        <f t="shared" si="2"/>
        <v>172573.57254730852</v>
      </c>
      <c r="K22" s="109">
        <f t="shared" si="3"/>
        <v>23728.866225254918</v>
      </c>
      <c r="L22" s="109">
        <f t="shared" si="9"/>
        <v>53929.241421033905</v>
      </c>
      <c r="N22" s="99" t="s">
        <v>124</v>
      </c>
      <c r="O22" s="111" t="s">
        <v>279</v>
      </c>
      <c r="P22" s="108">
        <v>70822.609682215829</v>
      </c>
      <c r="Q22" s="108">
        <f t="shared" si="10"/>
        <v>56658.087745772667</v>
      </c>
      <c r="R22" s="108">
        <f t="shared" si="4"/>
        <v>7790.4870650437415</v>
      </c>
      <c r="S22" s="109">
        <f t="shared" si="11"/>
        <v>17705.652420553957</v>
      </c>
      <c r="U22" s="99" t="s">
        <v>269</v>
      </c>
      <c r="V22" s="111" t="s">
        <v>280</v>
      </c>
      <c r="W22" s="108">
        <v>416544.15291545913</v>
      </c>
      <c r="X22" s="112">
        <f t="shared" si="5"/>
        <v>333235.3223323673</v>
      </c>
      <c r="Y22" s="108">
        <f t="shared" si="6"/>
        <v>45819.856820700501</v>
      </c>
      <c r="Z22" s="108">
        <f t="shared" si="12"/>
        <v>104136.03822886478</v>
      </c>
      <c r="AB22" s="111" t="s">
        <v>281</v>
      </c>
      <c r="AC22" s="108">
        <v>925895.65803010506</v>
      </c>
      <c r="AD22" s="111">
        <f t="shared" si="13"/>
        <v>740716.52642408409</v>
      </c>
      <c r="AE22" s="111">
        <f t="shared" si="14"/>
        <v>101848.52238331156</v>
      </c>
      <c r="AF22" s="109">
        <f t="shared" ref="AF22:AF37" si="15">AC22*$F$17</f>
        <v>231473.91450752626</v>
      </c>
    </row>
    <row r="23" spans="1:32" ht="16.05" customHeight="1">
      <c r="A23" s="99" t="s">
        <v>122</v>
      </c>
      <c r="B23" s="111" t="s">
        <v>282</v>
      </c>
      <c r="C23" s="108">
        <v>228624.54879482041</v>
      </c>
      <c r="D23" s="109">
        <f t="shared" si="0"/>
        <v>182899.63903585635</v>
      </c>
      <c r="E23" s="109">
        <f t="shared" si="7"/>
        <v>25148.700367430247</v>
      </c>
      <c r="F23" s="109">
        <f t="shared" si="8"/>
        <v>57156.137198705102</v>
      </c>
      <c r="G23" s="110" t="s">
        <v>76</v>
      </c>
      <c r="H23" s="291" t="s">
        <v>283</v>
      </c>
      <c r="I23" s="109">
        <v>46142.346660157273</v>
      </c>
      <c r="J23" s="109">
        <f t="shared" si="2"/>
        <v>36913.877328125818</v>
      </c>
      <c r="K23" s="109">
        <f t="shared" si="3"/>
        <v>5075.6581326173</v>
      </c>
      <c r="L23" s="109">
        <f t="shared" si="9"/>
        <v>11535.586665039318</v>
      </c>
      <c r="N23" s="99" t="s">
        <v>125</v>
      </c>
      <c r="O23" s="291" t="s">
        <v>284</v>
      </c>
      <c r="P23" s="108">
        <v>69395.98153205507</v>
      </c>
      <c r="Q23" s="108">
        <f t="shared" si="10"/>
        <v>55516.78522564406</v>
      </c>
      <c r="R23" s="108">
        <f t="shared" si="4"/>
        <v>7633.5579685260573</v>
      </c>
      <c r="S23" s="109">
        <f t="shared" si="11"/>
        <v>17348.995383013767</v>
      </c>
      <c r="U23" s="99" t="s">
        <v>269</v>
      </c>
      <c r="V23" s="111" t="s">
        <v>285</v>
      </c>
      <c r="W23" s="108">
        <v>321145.76262823847</v>
      </c>
      <c r="X23" s="112">
        <f t="shared" si="5"/>
        <v>256916.61010259078</v>
      </c>
      <c r="Y23" s="108">
        <f t="shared" si="6"/>
        <v>35326.033889106235</v>
      </c>
      <c r="Z23" s="108">
        <f t="shared" si="12"/>
        <v>80286.440657059618</v>
      </c>
      <c r="AB23" s="111" t="s">
        <v>286</v>
      </c>
      <c r="AC23" s="108">
        <v>148488.20252370054</v>
      </c>
      <c r="AD23" s="111">
        <f t="shared" si="13"/>
        <v>118790.56201896044</v>
      </c>
      <c r="AE23" s="111">
        <f t="shared" si="14"/>
        <v>16333.702277607061</v>
      </c>
      <c r="AF23" s="109">
        <f t="shared" si="15"/>
        <v>37122.050630925136</v>
      </c>
    </row>
    <row r="24" spans="1:32" ht="16.05" customHeight="1">
      <c r="A24" s="99" t="s">
        <v>122</v>
      </c>
      <c r="B24" s="111" t="s">
        <v>287</v>
      </c>
      <c r="C24" s="108">
        <v>84975.091027036106</v>
      </c>
      <c r="D24" s="109">
        <f t="shared" si="0"/>
        <v>67980.072821628884</v>
      </c>
      <c r="E24" s="109">
        <f t="shared" si="7"/>
        <v>9347.2600129739712</v>
      </c>
      <c r="F24" s="109">
        <f t="shared" si="8"/>
        <v>21243.772756759026</v>
      </c>
      <c r="G24" s="110" t="s">
        <v>76</v>
      </c>
      <c r="H24" s="111" t="s">
        <v>288</v>
      </c>
      <c r="I24" s="109">
        <v>57677.933325196558</v>
      </c>
      <c r="J24" s="109">
        <f t="shared" si="2"/>
        <v>46142.346660157251</v>
      </c>
      <c r="K24" s="109">
        <f t="shared" si="3"/>
        <v>6344.5726657716214</v>
      </c>
      <c r="L24" s="109">
        <f t="shared" si="9"/>
        <v>14419.48333129914</v>
      </c>
      <c r="N24" s="99" t="s">
        <v>125</v>
      </c>
      <c r="O24" s="111" t="s">
        <v>289</v>
      </c>
      <c r="P24" s="108">
        <f>P23*50%</f>
        <v>34697.990766027535</v>
      </c>
      <c r="Q24" s="108">
        <f t="shared" si="10"/>
        <v>27758.39261282203</v>
      </c>
      <c r="R24" s="108">
        <f t="shared" si="4"/>
        <v>3816.7789842630286</v>
      </c>
      <c r="S24" s="109">
        <f t="shared" si="11"/>
        <v>8674.4976915068837</v>
      </c>
      <c r="U24" s="99" t="s">
        <v>269</v>
      </c>
      <c r="V24" s="111" t="s">
        <v>290</v>
      </c>
      <c r="W24" s="108">
        <v>142199.53998882353</v>
      </c>
      <c r="X24" s="112">
        <f t="shared" si="5"/>
        <v>113759.63199105882</v>
      </c>
      <c r="Y24" s="108">
        <f t="shared" si="6"/>
        <v>15641.949398770588</v>
      </c>
      <c r="Z24" s="108">
        <f t="shared" si="12"/>
        <v>35549.884997205882</v>
      </c>
      <c r="AB24" s="111" t="s">
        <v>291</v>
      </c>
      <c r="AC24" s="108">
        <v>204296.00744401244</v>
      </c>
      <c r="AD24" s="111">
        <f t="shared" si="13"/>
        <v>163436.80595520997</v>
      </c>
      <c r="AE24" s="111">
        <f t="shared" si="14"/>
        <v>22472.560818841368</v>
      </c>
      <c r="AF24" s="109">
        <f t="shared" si="15"/>
        <v>51074.001861003111</v>
      </c>
    </row>
    <row r="25" spans="1:32" ht="16.05" customHeight="1">
      <c r="A25" s="99" t="s">
        <v>122</v>
      </c>
      <c r="B25" s="111" t="s">
        <v>292</v>
      </c>
      <c r="C25" s="108">
        <v>49372.878976183027</v>
      </c>
      <c r="D25" s="109">
        <f t="shared" si="0"/>
        <v>39498.303180946423</v>
      </c>
      <c r="E25" s="109">
        <f t="shared" si="7"/>
        <v>5431.0166873801327</v>
      </c>
      <c r="F25" s="109">
        <f t="shared" si="8"/>
        <v>12343.219744045757</v>
      </c>
      <c r="U25" s="99" t="s">
        <v>269</v>
      </c>
      <c r="V25" s="111" t="s">
        <v>293</v>
      </c>
      <c r="W25" s="108">
        <v>96026.080044199087</v>
      </c>
      <c r="X25" s="112">
        <f t="shared" si="5"/>
        <v>76820.864035359278</v>
      </c>
      <c r="Y25" s="108">
        <f t="shared" si="6"/>
        <v>10562.868804861899</v>
      </c>
      <c r="Z25" s="108">
        <f t="shared" si="12"/>
        <v>24006.520011049772</v>
      </c>
      <c r="AB25" s="111" t="s">
        <v>294</v>
      </c>
      <c r="AC25" s="108">
        <v>84277.51772598899</v>
      </c>
      <c r="AD25" s="111">
        <f t="shared" si="13"/>
        <v>67422.0141807912</v>
      </c>
      <c r="AE25" s="111">
        <f t="shared" si="14"/>
        <v>9270.5269498587895</v>
      </c>
      <c r="AF25" s="109">
        <f t="shared" si="15"/>
        <v>21069.379431497247</v>
      </c>
    </row>
    <row r="26" spans="1:32" ht="16.05" customHeight="1">
      <c r="A26" s="99" t="s">
        <v>122</v>
      </c>
      <c r="B26" s="111" t="s">
        <v>295</v>
      </c>
      <c r="C26" s="108">
        <v>35266.342125845025</v>
      </c>
      <c r="D26" s="109">
        <f t="shared" si="0"/>
        <v>28213.073700676021</v>
      </c>
      <c r="E26" s="109">
        <f t="shared" si="7"/>
        <v>3879.297633842953</v>
      </c>
      <c r="F26" s="109">
        <f t="shared" si="8"/>
        <v>8816.5855314612563</v>
      </c>
      <c r="U26" s="99" t="s">
        <v>269</v>
      </c>
      <c r="V26" s="111" t="s">
        <v>296</v>
      </c>
      <c r="W26" s="108">
        <v>163906.58490302946</v>
      </c>
      <c r="X26" s="112">
        <f t="shared" si="5"/>
        <v>131125.26792242358</v>
      </c>
      <c r="Y26" s="108">
        <f t="shared" si="6"/>
        <v>18029.724339333243</v>
      </c>
      <c r="Z26" s="108">
        <f t="shared" si="12"/>
        <v>40976.646225757366</v>
      </c>
      <c r="AB26" s="111" t="s">
        <v>297</v>
      </c>
      <c r="AC26" s="108">
        <v>591917.38073309883</v>
      </c>
      <c r="AD26" s="111">
        <f t="shared" si="13"/>
        <v>473533.90458647907</v>
      </c>
      <c r="AE26" s="111">
        <f t="shared" si="14"/>
        <v>65110.911880640873</v>
      </c>
      <c r="AF26" s="109">
        <f t="shared" si="15"/>
        <v>147979.34518327471</v>
      </c>
    </row>
    <row r="27" spans="1:32" ht="16.05" customHeight="1">
      <c r="A27" s="99" t="s">
        <v>122</v>
      </c>
      <c r="B27" s="111" t="s">
        <v>298</v>
      </c>
      <c r="C27" s="108">
        <v>99305.541160712804</v>
      </c>
      <c r="D27" s="109">
        <f t="shared" si="0"/>
        <v>79444.432928570255</v>
      </c>
      <c r="E27" s="109">
        <f t="shared" si="7"/>
        <v>10923.609527678409</v>
      </c>
      <c r="F27" s="109">
        <f t="shared" si="8"/>
        <v>24826.385290178201</v>
      </c>
      <c r="H27" s="105"/>
      <c r="J27" s="104"/>
      <c r="U27" s="99" t="s">
        <v>269</v>
      </c>
      <c r="V27" s="111" t="s">
        <v>299</v>
      </c>
      <c r="W27" s="108">
        <v>248557.47052785655</v>
      </c>
      <c r="X27" s="112">
        <f t="shared" si="5"/>
        <v>198845.97642228525</v>
      </c>
      <c r="Y27" s="108">
        <f t="shared" si="6"/>
        <v>27341.321758064219</v>
      </c>
      <c r="Z27" s="108">
        <f t="shared" si="12"/>
        <v>62139.367631964138</v>
      </c>
      <c r="AB27" s="111" t="s">
        <v>300</v>
      </c>
      <c r="AC27" s="108">
        <v>82672.231674065391</v>
      </c>
      <c r="AD27" s="111">
        <f t="shared" si="13"/>
        <v>66137.78533925231</v>
      </c>
      <c r="AE27" s="111">
        <f t="shared" si="14"/>
        <v>9093.9454841471925</v>
      </c>
      <c r="AF27" s="109">
        <f t="shared" si="15"/>
        <v>20668.057918516348</v>
      </c>
    </row>
    <row r="28" spans="1:32" ht="16.05" customHeight="1">
      <c r="A28" s="99" t="s">
        <v>75</v>
      </c>
      <c r="B28" s="111" t="s">
        <v>301</v>
      </c>
      <c r="C28" s="108">
        <v>657953.87437203643</v>
      </c>
      <c r="D28" s="109">
        <f t="shared" si="0"/>
        <v>526363.09949762921</v>
      </c>
      <c r="E28" s="109">
        <f t="shared" si="7"/>
        <v>72374.926180924012</v>
      </c>
      <c r="F28" s="109">
        <f t="shared" si="8"/>
        <v>164488.46859300911</v>
      </c>
      <c r="P28" s="104"/>
      <c r="U28" s="99" t="s">
        <v>269</v>
      </c>
      <c r="V28" s="111" t="s">
        <v>302</v>
      </c>
      <c r="W28" s="108">
        <v>35286.989784641351</v>
      </c>
      <c r="X28" s="112">
        <f t="shared" si="5"/>
        <v>28229.591827713084</v>
      </c>
      <c r="Y28" s="108">
        <f t="shared" si="6"/>
        <v>3881.5688763105486</v>
      </c>
      <c r="Z28" s="108">
        <f t="shared" si="12"/>
        <v>8821.7474461603379</v>
      </c>
      <c r="AB28" s="111" t="s">
        <v>303</v>
      </c>
      <c r="AC28" s="108">
        <v>66137.785339252325</v>
      </c>
      <c r="AD28" s="111">
        <f t="shared" si="13"/>
        <v>52910.228271401866</v>
      </c>
      <c r="AE28" s="111">
        <f t="shared" si="14"/>
        <v>7275.1563873177556</v>
      </c>
      <c r="AF28" s="109">
        <f t="shared" si="15"/>
        <v>16534.446334813081</v>
      </c>
    </row>
    <row r="29" spans="1:32" ht="16.05" customHeight="1">
      <c r="A29" s="99" t="s">
        <v>75</v>
      </c>
      <c r="B29" s="111" t="s">
        <v>304</v>
      </c>
      <c r="C29" s="108">
        <v>134524.9995921384</v>
      </c>
      <c r="D29" s="109">
        <f t="shared" si="0"/>
        <v>107619.99967371073</v>
      </c>
      <c r="E29" s="109">
        <f t="shared" si="7"/>
        <v>14797.749955135223</v>
      </c>
      <c r="F29" s="109">
        <f t="shared" si="8"/>
        <v>33631.249898034599</v>
      </c>
      <c r="U29" s="99" t="s">
        <v>269</v>
      </c>
      <c r="V29" s="111" t="s">
        <v>305</v>
      </c>
      <c r="W29" s="108">
        <v>130242.26948523555</v>
      </c>
      <c r="X29" s="112">
        <f t="shared" si="5"/>
        <v>104193.81558818844</v>
      </c>
      <c r="Y29" s="108">
        <f t="shared" si="6"/>
        <v>14326.649643375911</v>
      </c>
      <c r="Z29" s="108">
        <f t="shared" si="12"/>
        <v>32560.567371308887</v>
      </c>
      <c r="AB29" s="111" t="s">
        <v>306</v>
      </c>
      <c r="AC29" s="108">
        <v>370094.87716133858</v>
      </c>
      <c r="AD29" s="111">
        <f t="shared" si="13"/>
        <v>296075.90172907087</v>
      </c>
      <c r="AE29" s="111">
        <f t="shared" si="14"/>
        <v>40710.436487747247</v>
      </c>
      <c r="AF29" s="109">
        <f t="shared" si="15"/>
        <v>92523.719290334644</v>
      </c>
    </row>
    <row r="30" spans="1:32" ht="16.05" customHeight="1">
      <c r="A30" s="99" t="s">
        <v>75</v>
      </c>
      <c r="B30" s="111" t="s">
        <v>307</v>
      </c>
      <c r="C30" s="108">
        <v>589821.75936219643</v>
      </c>
      <c r="D30" s="109">
        <f t="shared" si="0"/>
        <v>471857.40748975717</v>
      </c>
      <c r="E30" s="109">
        <f t="shared" si="7"/>
        <v>64880.393529841611</v>
      </c>
      <c r="F30" s="109">
        <f t="shared" si="8"/>
        <v>147455.43984054911</v>
      </c>
      <c r="U30" s="99" t="s">
        <v>269</v>
      </c>
      <c r="V30" s="111" t="s">
        <v>308</v>
      </c>
      <c r="W30" s="108">
        <v>116445.41890417246</v>
      </c>
      <c r="X30" s="112">
        <f t="shared" si="5"/>
        <v>93156.33512333798</v>
      </c>
      <c r="Y30" s="108">
        <f t="shared" si="6"/>
        <v>12808.996079458972</v>
      </c>
      <c r="Z30" s="108">
        <f t="shared" si="12"/>
        <v>29111.354726043115</v>
      </c>
      <c r="AB30" s="111" t="s">
        <v>309</v>
      </c>
      <c r="AC30" s="108">
        <v>107019.07012824</v>
      </c>
      <c r="AD30" s="111">
        <f t="shared" si="13"/>
        <v>85615.256102592</v>
      </c>
      <c r="AE30" s="111">
        <f t="shared" si="14"/>
        <v>11772.0977141064</v>
      </c>
      <c r="AF30" s="109">
        <f t="shared" si="15"/>
        <v>26754.767532059999</v>
      </c>
    </row>
    <row r="31" spans="1:32" ht="16.05" customHeight="1">
      <c r="A31" s="99" t="s">
        <v>75</v>
      </c>
      <c r="B31" s="111" t="s">
        <v>310</v>
      </c>
      <c r="C31" s="108">
        <v>641121.50474843488</v>
      </c>
      <c r="D31" s="109">
        <f t="shared" si="0"/>
        <v>512897.20379874791</v>
      </c>
      <c r="E31" s="109">
        <f t="shared" si="7"/>
        <v>70523.365522327833</v>
      </c>
      <c r="F31" s="109">
        <f t="shared" si="8"/>
        <v>160280.37618710872</v>
      </c>
      <c r="U31" s="99" t="s">
        <v>269</v>
      </c>
      <c r="V31" s="111" t="s">
        <v>311</v>
      </c>
      <c r="W31" s="108">
        <v>139440.16987261095</v>
      </c>
      <c r="X31" s="112">
        <f t="shared" si="5"/>
        <v>111552.13589808876</v>
      </c>
      <c r="Y31" s="108">
        <f t="shared" si="6"/>
        <v>15338.418685987204</v>
      </c>
      <c r="Z31" s="108">
        <f t="shared" si="12"/>
        <v>34860.042468152737</v>
      </c>
      <c r="AB31" s="111" t="s">
        <v>312</v>
      </c>
      <c r="AC31" s="108">
        <v>194906.35807680854</v>
      </c>
      <c r="AD31" s="111">
        <f t="shared" si="13"/>
        <v>155925.08646144683</v>
      </c>
      <c r="AE31" s="111">
        <f t="shared" si="14"/>
        <v>21439.699388448938</v>
      </c>
      <c r="AF31" s="109">
        <f t="shared" si="15"/>
        <v>48726.589519202134</v>
      </c>
    </row>
    <row r="32" spans="1:32" ht="16.05" customHeight="1">
      <c r="A32" s="99" t="s">
        <v>75</v>
      </c>
      <c r="B32" s="111" t="s">
        <v>313</v>
      </c>
      <c r="C32" s="108">
        <v>702144.03540864587</v>
      </c>
      <c r="D32" s="109">
        <f t="shared" si="0"/>
        <v>561715.22832691669</v>
      </c>
      <c r="E32" s="109">
        <f t="shared" si="7"/>
        <v>77235.843894951046</v>
      </c>
      <c r="F32" s="109">
        <f t="shared" si="8"/>
        <v>175536.00885216147</v>
      </c>
      <c r="U32" s="99" t="s">
        <v>269</v>
      </c>
      <c r="V32" s="111" t="s">
        <v>314</v>
      </c>
      <c r="W32" s="108">
        <v>96761.912075189117</v>
      </c>
      <c r="X32" s="112">
        <f t="shared" si="5"/>
        <v>77409.529660151296</v>
      </c>
      <c r="Y32" s="108">
        <f t="shared" si="6"/>
        <v>10643.810328270803</v>
      </c>
      <c r="Z32" s="108">
        <f t="shared" si="12"/>
        <v>24190.478018797279</v>
      </c>
      <c r="AB32" s="111" t="s">
        <v>315</v>
      </c>
      <c r="AC32" s="108">
        <v>388848.69516476343</v>
      </c>
      <c r="AD32" s="111">
        <f t="shared" si="13"/>
        <v>311078.95613181073</v>
      </c>
      <c r="AE32" s="111">
        <f t="shared" si="14"/>
        <v>42773.35646812398</v>
      </c>
      <c r="AF32" s="109">
        <f t="shared" si="15"/>
        <v>97212.173791190857</v>
      </c>
    </row>
    <row r="33" spans="1:32" ht="16.05" customHeight="1">
      <c r="A33" s="99" t="s">
        <v>75</v>
      </c>
      <c r="B33" s="111" t="s">
        <v>316</v>
      </c>
      <c r="C33" s="108">
        <v>40310.564155829976</v>
      </c>
      <c r="D33" s="109">
        <f t="shared" si="0"/>
        <v>32248.451324663984</v>
      </c>
      <c r="E33" s="109">
        <f t="shared" si="7"/>
        <v>4434.1620571412977</v>
      </c>
      <c r="F33" s="109">
        <f t="shared" si="8"/>
        <v>10077.641038957494</v>
      </c>
      <c r="U33" s="99" t="s">
        <v>269</v>
      </c>
      <c r="V33" s="111" t="s">
        <v>317</v>
      </c>
      <c r="W33" s="108">
        <v>107799.39254003958</v>
      </c>
      <c r="X33" s="112">
        <f t="shared" si="5"/>
        <v>86239.514032031671</v>
      </c>
      <c r="Y33" s="108">
        <f t="shared" si="6"/>
        <v>11857.933179404354</v>
      </c>
      <c r="Z33" s="108">
        <f t="shared" si="12"/>
        <v>26949.848135009895</v>
      </c>
      <c r="AB33" s="111" t="s">
        <v>318</v>
      </c>
      <c r="AC33" s="108">
        <v>53061.425657179076</v>
      </c>
      <c r="AD33" s="111">
        <f t="shared" si="13"/>
        <v>42449.140525743263</v>
      </c>
      <c r="AE33" s="111">
        <f t="shared" si="14"/>
        <v>5836.756822289698</v>
      </c>
      <c r="AF33" s="109">
        <f t="shared" si="15"/>
        <v>13265.356414294769</v>
      </c>
    </row>
    <row r="34" spans="1:32" ht="16.05" customHeight="1">
      <c r="A34" s="99" t="s">
        <v>75</v>
      </c>
      <c r="B34" s="111" t="s">
        <v>319</v>
      </c>
      <c r="C34" s="108">
        <v>248333.13899861614</v>
      </c>
      <c r="D34" s="109">
        <f t="shared" si="0"/>
        <v>198666.51119889293</v>
      </c>
      <c r="E34" s="109">
        <f t="shared" si="7"/>
        <v>27316.645289847776</v>
      </c>
      <c r="F34" s="109">
        <f t="shared" si="8"/>
        <v>62083.284749654034</v>
      </c>
      <c r="U34" s="99" t="s">
        <v>269</v>
      </c>
      <c r="V34" s="111" t="s">
        <v>320</v>
      </c>
      <c r="W34" s="108">
        <v>86239.514032031686</v>
      </c>
      <c r="X34" s="112">
        <f t="shared" si="5"/>
        <v>68991.611225625355</v>
      </c>
      <c r="Y34" s="108">
        <f t="shared" si="6"/>
        <v>9486.3465435234848</v>
      </c>
      <c r="Z34" s="108">
        <f t="shared" si="12"/>
        <v>21559.878508007921</v>
      </c>
      <c r="AB34" s="111" t="s">
        <v>321</v>
      </c>
      <c r="AC34" s="108">
        <v>412877.02448165161</v>
      </c>
      <c r="AD34" s="111">
        <f t="shared" si="13"/>
        <v>330301.61958532128</v>
      </c>
      <c r="AE34" s="111">
        <f t="shared" si="14"/>
        <v>45416.472692981675</v>
      </c>
      <c r="AF34" s="109">
        <f t="shared" si="15"/>
        <v>103219.2561204129</v>
      </c>
    </row>
    <row r="35" spans="1:32" ht="16.05" customHeight="1">
      <c r="A35" s="99" t="s">
        <v>75</v>
      </c>
      <c r="B35" s="111" t="s">
        <v>322</v>
      </c>
      <c r="C35" s="108">
        <v>132448.99651201279</v>
      </c>
      <c r="D35" s="109">
        <f t="shared" si="0"/>
        <v>105959.19720961024</v>
      </c>
      <c r="E35" s="109">
        <f t="shared" si="7"/>
        <v>14569.389616321407</v>
      </c>
      <c r="F35" s="109">
        <f t="shared" si="8"/>
        <v>33112.249128003197</v>
      </c>
      <c r="U35" s="99" t="s">
        <v>269</v>
      </c>
      <c r="V35" s="113" t="s">
        <v>323</v>
      </c>
      <c r="W35" s="108">
        <v>95106.290005461531</v>
      </c>
      <c r="X35" s="112">
        <f t="shared" si="5"/>
        <v>76085.032004369234</v>
      </c>
      <c r="Y35" s="108">
        <f t="shared" si="6"/>
        <v>10461.691900600768</v>
      </c>
      <c r="Z35" s="108">
        <f t="shared" si="12"/>
        <v>23776.572501365383</v>
      </c>
      <c r="AB35" s="111" t="s">
        <v>324</v>
      </c>
      <c r="AC35" s="108">
        <v>161331.24821832182</v>
      </c>
      <c r="AD35" s="111">
        <f t="shared" si="13"/>
        <v>129064.99857465747</v>
      </c>
      <c r="AE35" s="111">
        <f t="shared" si="14"/>
        <v>17746.437304015402</v>
      </c>
      <c r="AF35" s="109">
        <f t="shared" si="15"/>
        <v>40332.812054580456</v>
      </c>
    </row>
    <row r="36" spans="1:32" ht="16.05" customHeight="1">
      <c r="A36" s="99" t="s">
        <v>75</v>
      </c>
      <c r="B36" s="111" t="s">
        <v>325</v>
      </c>
      <c r="C36" s="108">
        <v>173692.25770384123</v>
      </c>
      <c r="D36" s="109">
        <f t="shared" si="0"/>
        <v>138953.80616307299</v>
      </c>
      <c r="E36" s="109">
        <f t="shared" si="7"/>
        <v>19106.148347422535</v>
      </c>
      <c r="F36" s="109">
        <f t="shared" si="8"/>
        <v>43423.064425960307</v>
      </c>
      <c r="U36" s="3" t="s">
        <v>119</v>
      </c>
      <c r="V36" s="4" t="s">
        <v>326</v>
      </c>
      <c r="W36" s="11">
        <v>1982115.7628666086</v>
      </c>
      <c r="X36" s="112">
        <f t="shared" si="5"/>
        <v>1585692.6102932869</v>
      </c>
      <c r="Y36" s="108">
        <f t="shared" si="6"/>
        <v>218032.73391532694</v>
      </c>
      <c r="Z36" s="108">
        <f t="shared" si="12"/>
        <v>495528.94071665214</v>
      </c>
      <c r="AB36" s="111" t="s">
        <v>327</v>
      </c>
      <c r="AC36" s="108">
        <v>189784.73114924278</v>
      </c>
      <c r="AD36" s="111">
        <f t="shared" si="13"/>
        <v>151827.78491939424</v>
      </c>
      <c r="AE36" s="111">
        <f t="shared" si="14"/>
        <v>20876.320426416707</v>
      </c>
      <c r="AF36" s="109">
        <f t="shared" si="15"/>
        <v>47446.182787310696</v>
      </c>
    </row>
    <row r="37" spans="1:32" ht="16.05" customHeight="1">
      <c r="A37" s="99" t="s">
        <v>75</v>
      </c>
      <c r="B37" s="111" t="s">
        <v>328</v>
      </c>
      <c r="C37" s="108">
        <v>54084.39328744587</v>
      </c>
      <c r="D37" s="109">
        <f t="shared" si="0"/>
        <v>43267.514629956699</v>
      </c>
      <c r="E37" s="109">
        <f t="shared" si="7"/>
        <v>5949.2832616190453</v>
      </c>
      <c r="F37" s="109">
        <f t="shared" si="8"/>
        <v>13521.098321861467</v>
      </c>
      <c r="U37" s="3" t="s">
        <v>119</v>
      </c>
      <c r="V37" s="4" t="s">
        <v>329</v>
      </c>
      <c r="W37" s="11">
        <v>1626485.8812401879</v>
      </c>
      <c r="X37" s="112">
        <f t="shared" si="5"/>
        <v>1301188.7049921504</v>
      </c>
      <c r="Y37" s="108">
        <f t="shared" si="6"/>
        <v>178913.44693642066</v>
      </c>
      <c r="Z37" s="108">
        <f t="shared" si="12"/>
        <v>406621.47031004698</v>
      </c>
      <c r="AB37" s="111" t="s">
        <v>330</v>
      </c>
      <c r="AC37" s="108">
        <v>35106.296773184142</v>
      </c>
      <c r="AD37" s="111">
        <f t="shared" si="13"/>
        <v>28085.037418547316</v>
      </c>
      <c r="AE37" s="111">
        <f t="shared" si="14"/>
        <v>3861.6926450502556</v>
      </c>
      <c r="AF37" s="109">
        <f t="shared" si="15"/>
        <v>8776.5741932960354</v>
      </c>
    </row>
    <row r="38" spans="1:32" ht="16.05" customHeight="1">
      <c r="A38" s="99" t="s">
        <v>75</v>
      </c>
      <c r="B38" s="111" t="s">
        <v>331</v>
      </c>
      <c r="C38" s="108">
        <v>134524.9995921384</v>
      </c>
      <c r="D38" s="109">
        <f t="shared" si="0"/>
        <v>107619.99967371073</v>
      </c>
      <c r="E38" s="109">
        <f t="shared" si="7"/>
        <v>14797.749955135223</v>
      </c>
      <c r="F38" s="109">
        <f t="shared" si="8"/>
        <v>33631.249898034599</v>
      </c>
      <c r="U38" s="3" t="s">
        <v>119</v>
      </c>
      <c r="V38" s="4" t="s">
        <v>332</v>
      </c>
      <c r="W38" s="11">
        <v>1301188.7049921504</v>
      </c>
      <c r="X38" s="112">
        <f t="shared" si="5"/>
        <v>1040950.9639937204</v>
      </c>
      <c r="Y38" s="108">
        <f t="shared" si="6"/>
        <v>143130.75754913656</v>
      </c>
      <c r="Z38" s="108">
        <f t="shared" si="12"/>
        <v>325297.17624803761</v>
      </c>
      <c r="AC38" s="105"/>
      <c r="AD38" s="113">
        <f>SUM(AD21:AD37)</f>
        <v>6916954.2403451819</v>
      </c>
      <c r="AE38" s="113">
        <f>SUM(AE21:AE37)</f>
        <v>951081.20804746263</v>
      </c>
    </row>
    <row r="39" spans="1:32" ht="16.05" customHeight="1">
      <c r="U39" s="3" t="s">
        <v>119</v>
      </c>
      <c r="V39" s="4" t="s">
        <v>333</v>
      </c>
      <c r="W39" s="11">
        <v>495337.36901275627</v>
      </c>
      <c r="X39" s="112">
        <f t="shared" si="5"/>
        <v>396269.89521020505</v>
      </c>
      <c r="Y39" s="108">
        <f t="shared" si="6"/>
        <v>54487.110591403187</v>
      </c>
      <c r="Z39" s="108">
        <f t="shared" si="12"/>
        <v>123834.34225318907</v>
      </c>
      <c r="AC39" s="105"/>
    </row>
    <row r="40" spans="1:32" ht="16.05" customHeight="1">
      <c r="U40" s="3" t="s">
        <v>119</v>
      </c>
      <c r="V40" s="4" t="s">
        <v>334</v>
      </c>
      <c r="W40" s="11">
        <v>396269.895210205</v>
      </c>
      <c r="X40" s="112">
        <f t="shared" si="5"/>
        <v>317015.916168164</v>
      </c>
      <c r="Y40" s="108">
        <f t="shared" si="6"/>
        <v>43589.688473122551</v>
      </c>
      <c r="Z40" s="108">
        <f t="shared" si="12"/>
        <v>99067.473802551249</v>
      </c>
      <c r="AC40" s="105"/>
    </row>
    <row r="41" spans="1:32" ht="16.05" customHeight="1">
      <c r="U41" s="3" t="s">
        <v>119</v>
      </c>
      <c r="V41" s="4" t="s">
        <v>335</v>
      </c>
      <c r="W41" s="11">
        <v>141382.86238589484</v>
      </c>
      <c r="X41" s="112">
        <f t="shared" si="5"/>
        <v>113106.28990871587</v>
      </c>
      <c r="Y41" s="108">
        <f t="shared" si="6"/>
        <v>15552.114862448432</v>
      </c>
      <c r="Z41" s="108">
        <f t="shared" si="12"/>
        <v>35345.71559647371</v>
      </c>
    </row>
    <row r="42" spans="1:32" ht="16.05" customHeight="1">
      <c r="U42" s="3" t="s">
        <v>119</v>
      </c>
      <c r="V42" s="4" t="s">
        <v>336</v>
      </c>
      <c r="W42" s="11">
        <v>54589.748941990547</v>
      </c>
      <c r="X42" s="112">
        <f t="shared" si="5"/>
        <v>43671.799153592438</v>
      </c>
      <c r="Y42" s="108">
        <f t="shared" si="6"/>
        <v>6004.8723836189602</v>
      </c>
      <c r="Z42" s="108">
        <f t="shared" si="12"/>
        <v>13647.437235497637</v>
      </c>
    </row>
    <row r="43" spans="1:32" ht="16.05" customHeight="1">
      <c r="U43" s="3" t="s">
        <v>119</v>
      </c>
      <c r="V43" s="4" t="s">
        <v>337</v>
      </c>
      <c r="W43" s="11">
        <v>63581.001708906653</v>
      </c>
      <c r="X43" s="112">
        <f t="shared" si="5"/>
        <v>50864.801367125328</v>
      </c>
      <c r="Y43" s="108">
        <f t="shared" si="6"/>
        <v>6993.9101879797317</v>
      </c>
      <c r="Z43" s="108">
        <f t="shared" si="12"/>
        <v>15895.250427226663</v>
      </c>
    </row>
    <row r="44" spans="1:32" ht="16.05" customHeight="1">
      <c r="D44" s="104">
        <v>6250519</v>
      </c>
      <c r="U44" s="3" t="s">
        <v>119</v>
      </c>
      <c r="V44" s="4" t="s">
        <v>338</v>
      </c>
      <c r="W44" s="11">
        <v>142407.37588144481</v>
      </c>
      <c r="X44" s="112">
        <f t="shared" si="5"/>
        <v>113925.90070515586</v>
      </c>
      <c r="Y44" s="108">
        <f t="shared" si="6"/>
        <v>15664.81134695893</v>
      </c>
      <c r="Z44" s="108">
        <f t="shared" si="12"/>
        <v>35601.843970361202</v>
      </c>
    </row>
    <row r="45" spans="1:32" ht="16.05" customHeight="1">
      <c r="D45" s="99">
        <f>D44*70%</f>
        <v>4375363.3</v>
      </c>
      <c r="U45" s="3" t="s">
        <v>119</v>
      </c>
      <c r="V45" s="4" t="s">
        <v>339</v>
      </c>
      <c r="W45" s="11">
        <v>35965.011067664367</v>
      </c>
      <c r="X45" s="112">
        <f t="shared" si="5"/>
        <v>28772.008854131494</v>
      </c>
      <c r="Y45" s="108">
        <f t="shared" si="6"/>
        <v>3956.1512174430804</v>
      </c>
      <c r="Z45" s="108">
        <f t="shared" si="12"/>
        <v>8991.2527669160918</v>
      </c>
    </row>
    <row r="46" spans="1:32" ht="16.05" customHeight="1">
      <c r="U46" s="3" t="s">
        <v>119</v>
      </c>
      <c r="V46" s="4" t="s">
        <v>340</v>
      </c>
      <c r="W46" s="11">
        <v>62457.095113042138</v>
      </c>
      <c r="X46" s="112">
        <f t="shared" si="5"/>
        <v>49965.676090433713</v>
      </c>
      <c r="Y46" s="108">
        <f t="shared" si="6"/>
        <v>6870.2804624346354</v>
      </c>
      <c r="Z46" s="108">
        <f t="shared" si="12"/>
        <v>15614.273778260535</v>
      </c>
    </row>
    <row r="47" spans="1:32" ht="16.05" customHeight="1">
      <c r="B47" s="99" t="s">
        <v>75</v>
      </c>
      <c r="U47" s="3" t="s">
        <v>119</v>
      </c>
      <c r="V47" s="4" t="s">
        <v>341</v>
      </c>
      <c r="W47" s="11">
        <v>49130.774047791492</v>
      </c>
      <c r="X47" s="112">
        <f t="shared" si="5"/>
        <v>39304.619238233194</v>
      </c>
      <c r="Y47" s="108">
        <f t="shared" si="6"/>
        <v>5404.3851452570643</v>
      </c>
      <c r="Z47" s="108">
        <f t="shared" si="12"/>
        <v>12282.693511947873</v>
      </c>
    </row>
    <row r="48" spans="1:32" ht="16.05" customHeight="1">
      <c r="U48" s="3" t="s">
        <v>119</v>
      </c>
      <c r="V48" s="4" t="s">
        <v>342</v>
      </c>
      <c r="W48" s="11">
        <v>40942.311706492917</v>
      </c>
      <c r="X48" s="112">
        <f t="shared" si="5"/>
        <v>32753.849365194335</v>
      </c>
      <c r="Y48" s="108">
        <f t="shared" si="6"/>
        <v>4503.654287714221</v>
      </c>
      <c r="Z48" s="108">
        <f t="shared" si="12"/>
        <v>10235.577926623229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8A8A7-76DE-4E6C-BE02-536871FCD00C}">
  <dimension ref="A1:I155"/>
  <sheetViews>
    <sheetView workbookViewId="0">
      <selection activeCell="F34" sqref="F34"/>
    </sheetView>
  </sheetViews>
  <sheetFormatPr defaultColWidth="14.44140625" defaultRowHeight="16.05" customHeight="1"/>
  <cols>
    <col min="1" max="1" width="14.44140625" style="99"/>
    <col min="2" max="2" width="15.77734375" style="99" customWidth="1"/>
    <col min="3" max="3" width="19" style="99" customWidth="1"/>
    <col min="4" max="4" width="14.44140625" style="99" customWidth="1"/>
    <col min="5" max="5" width="26.21875" style="99" customWidth="1"/>
    <col min="6" max="16384" width="14.44140625" style="99"/>
  </cols>
  <sheetData>
    <row r="1" spans="1:9" ht="47.1" customHeight="1">
      <c r="A1" s="391" t="s">
        <v>4526</v>
      </c>
      <c r="B1" s="392"/>
      <c r="C1" s="392"/>
      <c r="D1" s="392"/>
      <c r="F1" s="391" t="s">
        <v>4527</v>
      </c>
      <c r="G1" s="392"/>
      <c r="H1" s="392"/>
      <c r="I1" s="392"/>
    </row>
    <row r="2" spans="1:9" ht="16.05" customHeight="1">
      <c r="A2" s="255">
        <f>38486121/38</f>
        <v>1012792.6578947369</v>
      </c>
      <c r="F2" s="255">
        <f>154453237/38</f>
        <v>4064558.8684210526</v>
      </c>
    </row>
    <row r="17" spans="1:9" ht="41.55" customHeight="1">
      <c r="A17" s="391" t="s">
        <v>4528</v>
      </c>
      <c r="B17" s="392"/>
      <c r="C17" s="392"/>
      <c r="D17" s="392"/>
      <c r="F17" s="391" t="s">
        <v>4529</v>
      </c>
      <c r="G17" s="392"/>
      <c r="H17" s="392"/>
      <c r="I17" s="392"/>
    </row>
    <row r="18" spans="1:9" ht="16.05" customHeight="1">
      <c r="A18" s="256">
        <f>37836540/38</f>
        <v>995698.42105263157</v>
      </c>
      <c r="F18" s="256">
        <f>106966447/38</f>
        <v>2814906.5</v>
      </c>
    </row>
    <row r="32" spans="1:9" ht="39.6" customHeight="1"/>
    <row r="33" spans="1:9" ht="45.6" customHeight="1">
      <c r="A33" s="391" t="s">
        <v>4530</v>
      </c>
      <c r="B33" s="392"/>
      <c r="C33" s="392"/>
      <c r="D33" s="392"/>
      <c r="F33" s="391" t="s">
        <v>4531</v>
      </c>
      <c r="G33" s="392"/>
      <c r="H33" s="392"/>
      <c r="I33" s="392"/>
    </row>
    <row r="34" spans="1:9" ht="16.05" customHeight="1">
      <c r="A34" s="259">
        <f>97760091/38</f>
        <v>2572633.9736842103</v>
      </c>
      <c r="F34" s="259">
        <f>222733428/38</f>
        <v>5861406</v>
      </c>
    </row>
    <row r="51" spans="1:9" ht="51" customHeight="1">
      <c r="A51" s="391" t="s">
        <v>4532</v>
      </c>
      <c r="B51" s="392"/>
      <c r="C51" s="392"/>
      <c r="D51" s="392"/>
      <c r="F51" s="391" t="s">
        <v>4533</v>
      </c>
      <c r="G51" s="392"/>
      <c r="H51" s="392"/>
      <c r="I51" s="392"/>
    </row>
    <row r="52" spans="1:9" ht="16.05" customHeight="1">
      <c r="A52" s="255">
        <f>102287219/38</f>
        <v>2691768.9210526315</v>
      </c>
      <c r="F52" s="255">
        <f>245408464/38</f>
        <v>6458117.4736842103</v>
      </c>
    </row>
    <row r="66" spans="1:9" ht="36" customHeight="1"/>
    <row r="67" spans="1:9" ht="47.1" customHeight="1">
      <c r="A67" s="391" t="s">
        <v>4534</v>
      </c>
      <c r="B67" s="392"/>
      <c r="C67" s="392"/>
      <c r="D67" s="392"/>
      <c r="F67" s="391" t="s">
        <v>4535</v>
      </c>
      <c r="G67" s="392"/>
      <c r="H67" s="392"/>
      <c r="I67" s="392"/>
    </row>
    <row r="68" spans="1:9" ht="16.05" customHeight="1">
      <c r="A68" s="258">
        <f>189300362/38</f>
        <v>4981588.4736842103</v>
      </c>
      <c r="F68" s="258">
        <f>538125167/38</f>
        <v>14161188.605263159</v>
      </c>
    </row>
    <row r="84" spans="1:9" ht="46.05" customHeight="1">
      <c r="A84" s="391" t="s">
        <v>4536</v>
      </c>
      <c r="B84" s="392"/>
      <c r="C84" s="392"/>
      <c r="D84" s="392"/>
      <c r="F84" s="391" t="s">
        <v>4537</v>
      </c>
      <c r="G84" s="392"/>
      <c r="H84" s="392"/>
      <c r="I84" s="392"/>
    </row>
    <row r="85" spans="1:9" ht="16.05" customHeight="1">
      <c r="A85" s="258">
        <f>107748043/38</f>
        <v>2835474.8157894737</v>
      </c>
      <c r="F85" s="258">
        <f>284713751/38</f>
        <v>7492467.1315789474</v>
      </c>
    </row>
    <row r="101" spans="1:9" ht="46.5" customHeight="1">
      <c r="A101" s="390" t="s">
        <v>4538</v>
      </c>
      <c r="B101" s="390"/>
      <c r="C101" s="390"/>
      <c r="D101" s="390"/>
      <c r="F101" s="390" t="s">
        <v>4539</v>
      </c>
      <c r="G101" s="390"/>
      <c r="H101" s="390"/>
      <c r="I101" s="390"/>
    </row>
    <row r="102" spans="1:9" ht="16.05" customHeight="1">
      <c r="A102" s="255">
        <f>994194/38</f>
        <v>26163</v>
      </c>
      <c r="B102" s="257"/>
      <c r="C102" s="257"/>
      <c r="D102" s="257"/>
      <c r="F102" s="255">
        <f>8788682/38</f>
        <v>231281.10526315789</v>
      </c>
    </row>
    <row r="119" spans="1:9" ht="50.1" customHeight="1">
      <c r="A119" s="390" t="s">
        <v>4540</v>
      </c>
      <c r="B119" s="390"/>
      <c r="C119" s="390"/>
      <c r="D119" s="390"/>
      <c r="F119" s="390" t="s">
        <v>4541</v>
      </c>
      <c r="G119" s="390"/>
      <c r="H119" s="390"/>
      <c r="I119" s="390"/>
    </row>
    <row r="120" spans="1:9" ht="16.05" customHeight="1">
      <c r="A120" s="255">
        <f>38897879/38</f>
        <v>1023628.3947368421</v>
      </c>
      <c r="F120" s="255">
        <f>103435371/38</f>
        <v>2721983.4473684211</v>
      </c>
    </row>
    <row r="137" spans="1:9" ht="50.1" customHeight="1">
      <c r="A137" s="390" t="s">
        <v>4542</v>
      </c>
      <c r="B137" s="390"/>
      <c r="C137" s="390"/>
      <c r="D137" s="390"/>
      <c r="F137" s="390" t="s">
        <v>4543</v>
      </c>
      <c r="G137" s="390"/>
      <c r="H137" s="390"/>
      <c r="I137" s="390"/>
    </row>
    <row r="138" spans="1:9" ht="16.05" customHeight="1">
      <c r="A138" s="255">
        <f>44680051/38</f>
        <v>1175790.8157894737</v>
      </c>
      <c r="F138" s="255">
        <f>136948139/38</f>
        <v>3603898.3947368423</v>
      </c>
    </row>
    <row r="154" spans="1:9" ht="53.1" customHeight="1">
      <c r="A154" s="390" t="s">
        <v>4544</v>
      </c>
      <c r="B154" s="390"/>
      <c r="C154" s="390"/>
      <c r="D154" s="390"/>
      <c r="F154" s="390" t="s">
        <v>4545</v>
      </c>
      <c r="G154" s="390"/>
      <c r="H154" s="390"/>
      <c r="I154" s="390"/>
    </row>
    <row r="155" spans="1:9" ht="16.05" customHeight="1">
      <c r="A155" s="255">
        <f>110871013/38</f>
        <v>2917658.2368421052</v>
      </c>
      <c r="F155" s="256">
        <f>201233872/38</f>
        <v>5295628.2105263155</v>
      </c>
    </row>
  </sheetData>
  <mergeCells count="20">
    <mergeCell ref="A51:D51"/>
    <mergeCell ref="F51:I51"/>
    <mergeCell ref="A67:D67"/>
    <mergeCell ref="F67:I67"/>
    <mergeCell ref="A84:D84"/>
    <mergeCell ref="F84:I84"/>
    <mergeCell ref="A1:D1"/>
    <mergeCell ref="F1:I1"/>
    <mergeCell ref="A17:D17"/>
    <mergeCell ref="F17:I17"/>
    <mergeCell ref="A33:D33"/>
    <mergeCell ref="F33:I33"/>
    <mergeCell ref="A154:D154"/>
    <mergeCell ref="F154:I154"/>
    <mergeCell ref="A101:D101"/>
    <mergeCell ref="F101:I101"/>
    <mergeCell ref="A119:D119"/>
    <mergeCell ref="F119:I119"/>
    <mergeCell ref="A137:D137"/>
    <mergeCell ref="F137:I137"/>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CFC85-FE9C-4DFC-BB5D-A882EF234228}">
  <dimension ref="A2:AM36"/>
  <sheetViews>
    <sheetView showGridLines="0" workbookViewId="0">
      <selection activeCell="H12" sqref="H12"/>
    </sheetView>
  </sheetViews>
  <sheetFormatPr defaultRowHeight="14.4"/>
  <cols>
    <col min="1" max="1" width="8.77734375" bestFit="1" customWidth="1"/>
    <col min="2" max="2" width="12" bestFit="1" customWidth="1"/>
    <col min="3" max="3" width="12" customWidth="1"/>
    <col min="4" max="4" width="15.21875" bestFit="1" customWidth="1"/>
    <col min="5" max="5" width="17.21875" customWidth="1"/>
    <col min="6" max="6" width="21.77734375" customWidth="1"/>
    <col min="7" max="7" width="34.77734375" customWidth="1"/>
    <col min="8" max="8" width="11.77734375" customWidth="1"/>
    <col min="10" max="11" width="8.77734375" bestFit="1" customWidth="1"/>
    <col min="13" max="14" width="8.77734375" bestFit="1" customWidth="1"/>
    <col min="18" max="19" width="8.77734375" bestFit="1" customWidth="1"/>
    <col min="21" max="22" width="8.77734375" bestFit="1" customWidth="1"/>
    <col min="26" max="27" width="8.77734375" bestFit="1" customWidth="1"/>
    <col min="29" max="30" width="8.77734375" bestFit="1" customWidth="1"/>
    <col min="32" max="32" width="12.21875" customWidth="1"/>
    <col min="33" max="34" width="8.77734375" bestFit="1" customWidth="1"/>
    <col min="36" max="36" width="8.77734375" bestFit="1" customWidth="1"/>
    <col min="37" max="37" width="12.21875" bestFit="1" customWidth="1"/>
  </cols>
  <sheetData>
    <row r="2" spans="1:8">
      <c r="C2" s="220" t="s">
        <v>343</v>
      </c>
      <c r="D2" s="220" t="s">
        <v>344</v>
      </c>
      <c r="G2" s="274" t="s">
        <v>345</v>
      </c>
      <c r="H2" s="275"/>
    </row>
    <row r="3" spans="1:8">
      <c r="B3" s="220" t="s">
        <v>253</v>
      </c>
      <c r="C3" s="218">
        <f>B36</f>
        <v>1260192</v>
      </c>
      <c r="D3" s="254">
        <f>D20</f>
        <v>688432</v>
      </c>
      <c r="F3" s="273" t="s">
        <v>253</v>
      </c>
      <c r="G3" s="276">
        <v>0.4</v>
      </c>
      <c r="H3" s="272"/>
    </row>
    <row r="4" spans="1:8">
      <c r="B4" s="220" t="s">
        <v>254</v>
      </c>
      <c r="C4" s="218">
        <f>AA20</f>
        <v>1117099</v>
      </c>
      <c r="D4" s="254">
        <f>AD19</f>
        <v>408564</v>
      </c>
      <c r="F4" s="273" t="s">
        <v>254</v>
      </c>
      <c r="G4" s="276">
        <v>0.24</v>
      </c>
      <c r="H4" s="272"/>
    </row>
    <row r="5" spans="1:8">
      <c r="B5" s="220" t="s">
        <v>255</v>
      </c>
      <c r="C5" s="218">
        <f>AA36</f>
        <v>842783</v>
      </c>
      <c r="D5" s="254">
        <f>AD36</f>
        <v>223797</v>
      </c>
      <c r="F5" s="273" t="s">
        <v>255</v>
      </c>
      <c r="G5" s="276">
        <v>0.23</v>
      </c>
      <c r="H5" s="272"/>
    </row>
    <row r="6" spans="1:8">
      <c r="B6" s="220" t="s">
        <v>256</v>
      </c>
      <c r="C6" s="218">
        <f>AH20</f>
        <v>1400000</v>
      </c>
      <c r="D6" s="254">
        <f>AK19</f>
        <v>361937</v>
      </c>
      <c r="F6" s="273" t="s">
        <v>256</v>
      </c>
      <c r="G6" s="276">
        <f>AL20</f>
        <v>0</v>
      </c>
      <c r="H6" s="272"/>
    </row>
    <row r="7" spans="1:8">
      <c r="B7" s="220" t="s">
        <v>257</v>
      </c>
      <c r="C7" s="218">
        <f>AH36</f>
        <v>1900000</v>
      </c>
      <c r="D7" s="254">
        <f>AK35</f>
        <v>590527</v>
      </c>
      <c r="F7" s="273" t="s">
        <v>257</v>
      </c>
      <c r="G7" s="276">
        <v>0.53</v>
      </c>
      <c r="H7" s="272"/>
    </row>
    <row r="8" spans="1:8">
      <c r="B8" s="220" t="s">
        <v>258</v>
      </c>
      <c r="C8" s="218">
        <f>K20</f>
        <v>1776670</v>
      </c>
      <c r="D8" s="254">
        <f>M20</f>
        <v>471860</v>
      </c>
      <c r="F8" s="273" t="s">
        <v>258</v>
      </c>
      <c r="G8" s="276">
        <v>0.45</v>
      </c>
      <c r="H8" s="272"/>
    </row>
    <row r="9" spans="1:8">
      <c r="B9" s="220" t="s">
        <v>259</v>
      </c>
      <c r="C9" s="218">
        <f>B36</f>
        <v>1260192</v>
      </c>
      <c r="D9" s="254">
        <f>D36</f>
        <v>260978</v>
      </c>
      <c r="F9" s="273" t="s">
        <v>259</v>
      </c>
      <c r="G9" s="276">
        <f>F36</f>
        <v>0</v>
      </c>
      <c r="H9" s="272"/>
    </row>
    <row r="10" spans="1:8">
      <c r="B10" s="220" t="s">
        <v>260</v>
      </c>
      <c r="C10" s="218">
        <f>K36</f>
        <v>852890</v>
      </c>
      <c r="D10" s="254">
        <f>N36</f>
        <v>214857</v>
      </c>
      <c r="F10" s="273" t="s">
        <v>260</v>
      </c>
      <c r="G10" s="276">
        <f>O36</f>
        <v>0</v>
      </c>
      <c r="H10" s="272"/>
    </row>
    <row r="11" spans="1:8">
      <c r="B11" s="220" t="s">
        <v>261</v>
      </c>
      <c r="C11" s="218">
        <f>S20</f>
        <v>196900</v>
      </c>
      <c r="D11" s="254">
        <f>V20</f>
        <v>48900</v>
      </c>
      <c r="F11" s="273" t="s">
        <v>261</v>
      </c>
      <c r="G11" s="276">
        <f>W20</f>
        <v>0</v>
      </c>
      <c r="H11" s="272"/>
    </row>
    <row r="12" spans="1:8">
      <c r="B12" s="220" t="s">
        <v>262</v>
      </c>
      <c r="C12" s="218">
        <f>S36</f>
        <v>296772</v>
      </c>
      <c r="D12" s="254">
        <f>V36</f>
        <v>94600</v>
      </c>
      <c r="F12" s="273" t="s">
        <v>262</v>
      </c>
      <c r="G12" s="276">
        <f>W36</f>
        <v>0</v>
      </c>
      <c r="H12" s="272"/>
    </row>
    <row r="15" spans="1:8">
      <c r="A15" t="s">
        <v>192</v>
      </c>
    </row>
    <row r="16" spans="1:8">
      <c r="A16" t="s">
        <v>346</v>
      </c>
    </row>
    <row r="17" spans="1:37">
      <c r="A17" t="s">
        <v>347</v>
      </c>
    </row>
    <row r="19" spans="1:37" ht="57.6">
      <c r="A19" t="s">
        <v>74</v>
      </c>
      <c r="B19" t="s">
        <v>348</v>
      </c>
      <c r="D19" s="263" t="s">
        <v>349</v>
      </c>
      <c r="F19" s="263" t="s">
        <v>350</v>
      </c>
      <c r="J19" t="s">
        <v>75</v>
      </c>
      <c r="K19" t="s">
        <v>348</v>
      </c>
      <c r="M19" t="s">
        <v>349</v>
      </c>
      <c r="R19" t="s">
        <v>124</v>
      </c>
      <c r="S19" t="s">
        <v>348</v>
      </c>
      <c r="Z19" t="s">
        <v>115</v>
      </c>
      <c r="AA19" t="s">
        <v>348</v>
      </c>
      <c r="AC19" t="s">
        <v>351</v>
      </c>
      <c r="AD19" s="248">
        <v>408564</v>
      </c>
      <c r="AF19">
        <v>312900</v>
      </c>
      <c r="AG19" t="s">
        <v>352</v>
      </c>
      <c r="AH19" t="s">
        <v>348</v>
      </c>
      <c r="AJ19" t="s">
        <v>351</v>
      </c>
      <c r="AK19" s="253">
        <v>361937</v>
      </c>
    </row>
    <row r="20" spans="1:37">
      <c r="A20" t="s">
        <v>353</v>
      </c>
      <c r="B20">
        <v>1526231</v>
      </c>
      <c r="D20" s="89">
        <v>688432</v>
      </c>
      <c r="F20">
        <v>406100</v>
      </c>
      <c r="J20" t="s">
        <v>93</v>
      </c>
      <c r="K20">
        <v>1776670</v>
      </c>
      <c r="M20" s="248">
        <v>471860</v>
      </c>
      <c r="O20">
        <v>263703</v>
      </c>
      <c r="R20" t="s">
        <v>354</v>
      </c>
      <c r="S20">
        <v>196900</v>
      </c>
      <c r="U20" t="s">
        <v>351</v>
      </c>
      <c r="V20" s="248">
        <v>48900</v>
      </c>
      <c r="Z20" t="s">
        <v>354</v>
      </c>
      <c r="AA20">
        <v>1117099</v>
      </c>
      <c r="AF20">
        <f>AF19/AD19</f>
        <v>0.76585308544071429</v>
      </c>
      <c r="AG20" t="s">
        <v>354</v>
      </c>
      <c r="AH20">
        <v>1400000</v>
      </c>
    </row>
    <row r="21" spans="1:37">
      <c r="F21" s="93">
        <f>F20/D20</f>
        <v>0.58989123108745667</v>
      </c>
      <c r="O21">
        <f>O20/M20</f>
        <v>0.55885855974229648</v>
      </c>
    </row>
    <row r="35" spans="1:39">
      <c r="A35" t="s">
        <v>122</v>
      </c>
      <c r="B35" t="s">
        <v>348</v>
      </c>
      <c r="D35" t="s">
        <v>349</v>
      </c>
      <c r="J35" t="s">
        <v>76</v>
      </c>
      <c r="K35" t="s">
        <v>348</v>
      </c>
      <c r="R35" t="s">
        <v>125</v>
      </c>
      <c r="S35" t="s">
        <v>348</v>
      </c>
      <c r="Z35" t="s">
        <v>117</v>
      </c>
      <c r="AA35" t="s">
        <v>348</v>
      </c>
      <c r="AG35" t="s">
        <v>119</v>
      </c>
      <c r="AH35" t="s">
        <v>348</v>
      </c>
      <c r="AJ35" t="s">
        <v>351</v>
      </c>
      <c r="AK35" s="248">
        <v>590527</v>
      </c>
      <c r="AM35">
        <v>318626</v>
      </c>
    </row>
    <row r="36" spans="1:39">
      <c r="A36" t="s">
        <v>93</v>
      </c>
      <c r="B36">
        <v>1260192</v>
      </c>
      <c r="D36" s="248">
        <v>260978</v>
      </c>
      <c r="J36" t="s">
        <v>93</v>
      </c>
      <c r="K36">
        <v>852890</v>
      </c>
      <c r="M36" t="s">
        <v>349</v>
      </c>
      <c r="N36" s="248">
        <v>214857</v>
      </c>
      <c r="R36" t="s">
        <v>93</v>
      </c>
      <c r="S36">
        <v>296772</v>
      </c>
      <c r="U36" t="s">
        <v>351</v>
      </c>
      <c r="V36" s="248">
        <v>94600</v>
      </c>
      <c r="Z36" t="s">
        <v>354</v>
      </c>
      <c r="AA36">
        <v>842783</v>
      </c>
      <c r="AC36" t="s">
        <v>351</v>
      </c>
      <c r="AD36" s="248">
        <v>223797</v>
      </c>
      <c r="AE36">
        <v>149100</v>
      </c>
      <c r="AF36" s="93">
        <f>AE36/AD36</f>
        <v>0.66622876982265178</v>
      </c>
      <c r="AG36" t="s">
        <v>354</v>
      </c>
      <c r="AH36">
        <v>1900000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065A2-79DD-4E5F-871A-0C2711B6DD84}">
  <dimension ref="A1:E8"/>
  <sheetViews>
    <sheetView workbookViewId="0">
      <selection activeCell="L10" sqref="L10"/>
    </sheetView>
  </sheetViews>
  <sheetFormatPr defaultColWidth="8.77734375" defaultRowHeight="14.4"/>
  <cols>
    <col min="1" max="1" width="16.77734375" bestFit="1" customWidth="1"/>
    <col min="2" max="2" width="12.77734375" hidden="1" customWidth="1"/>
    <col min="3" max="3" width="12.44140625" bestFit="1" customWidth="1"/>
    <col min="4" max="4" width="24.21875" bestFit="1" customWidth="1"/>
    <col min="5" max="5" width="20.77734375" bestFit="1" customWidth="1"/>
  </cols>
  <sheetData>
    <row r="1" spans="1:5" ht="15.6">
      <c r="A1" s="168" t="s">
        <v>355</v>
      </c>
      <c r="B1" s="169" t="s">
        <v>356</v>
      </c>
      <c r="C1" s="169" t="s">
        <v>357</v>
      </c>
      <c r="D1" s="169" t="s">
        <v>358</v>
      </c>
      <c r="E1" s="169" t="s">
        <v>359</v>
      </c>
    </row>
    <row r="2" spans="1:5" ht="15.6">
      <c r="A2" s="170" t="s">
        <v>189</v>
      </c>
      <c r="B2" s="172">
        <v>235227000</v>
      </c>
      <c r="C2" s="173">
        <v>0.94</v>
      </c>
      <c r="D2" s="171">
        <v>100</v>
      </c>
      <c r="E2" s="171">
        <v>92.8</v>
      </c>
    </row>
    <row r="3" spans="1:5" ht="15.6">
      <c r="A3" s="174" t="s">
        <v>238</v>
      </c>
      <c r="B3" s="176">
        <v>233371000</v>
      </c>
      <c r="C3" s="177">
        <v>0.93</v>
      </c>
      <c r="D3" s="175">
        <v>93.6</v>
      </c>
      <c r="E3" s="175">
        <v>100</v>
      </c>
    </row>
    <row r="4" spans="1:5" ht="15.6">
      <c r="A4" s="174" t="s">
        <v>360</v>
      </c>
      <c r="B4" s="176">
        <v>76147000</v>
      </c>
      <c r="C4" s="177">
        <v>0.3</v>
      </c>
      <c r="D4" s="175">
        <v>98.6</v>
      </c>
      <c r="E4" s="175">
        <v>95.2</v>
      </c>
    </row>
    <row r="5" spans="1:5" ht="15.6">
      <c r="A5" s="174" t="s">
        <v>361</v>
      </c>
      <c r="B5" s="176">
        <v>43777000</v>
      </c>
      <c r="C5" s="177">
        <v>0.17</v>
      </c>
      <c r="D5" s="175">
        <v>99.4</v>
      </c>
      <c r="E5" s="175">
        <v>98.2</v>
      </c>
    </row>
    <row r="6" spans="1:5" ht="15.6">
      <c r="A6" s="174" t="s">
        <v>362</v>
      </c>
      <c r="B6" s="176">
        <v>32567000</v>
      </c>
      <c r="C6" s="177">
        <v>0.13</v>
      </c>
      <c r="D6" s="175">
        <v>94.6</v>
      </c>
      <c r="E6" s="175">
        <v>98.4</v>
      </c>
    </row>
    <row r="7" spans="1:5" ht="15.6">
      <c r="A7" s="178" t="s">
        <v>363</v>
      </c>
      <c r="B7" s="180">
        <v>104214000</v>
      </c>
      <c r="C7" s="181">
        <v>0.42</v>
      </c>
      <c r="D7" s="179" t="s">
        <v>355</v>
      </c>
      <c r="E7" s="179" t="s">
        <v>355</v>
      </c>
    </row>
    <row r="8" spans="1:5" ht="15.6">
      <c r="A8" s="182" t="s">
        <v>364</v>
      </c>
      <c r="B8" s="183">
        <v>250274000</v>
      </c>
      <c r="C8" s="184" t="s">
        <v>355</v>
      </c>
      <c r="D8" s="184" t="s">
        <v>355</v>
      </c>
      <c r="E8" s="184" t="s">
        <v>355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8E21FEA5CF53745A3E3382693A81577" ma:contentTypeVersion="18" ma:contentTypeDescription="Create a new document." ma:contentTypeScope="" ma:versionID="22a8d0e23b5d7e7a1d930dfab427e657">
  <xsd:schema xmlns:xsd="http://www.w3.org/2001/XMLSchema" xmlns:xs="http://www.w3.org/2001/XMLSchema" xmlns:p="http://schemas.microsoft.com/office/2006/metadata/properties" xmlns:ns3="5cfa952a-3b58-4df3-a598-cf007619622f" xmlns:ns4="06596e98-13dc-4da9-81dd-7f31a5701afb" targetNamespace="http://schemas.microsoft.com/office/2006/metadata/properties" ma:root="true" ma:fieldsID="e9305eda38e321d7f5e662e74867957b" ns3:_="" ns4:_="">
    <xsd:import namespace="5cfa952a-3b58-4df3-a598-cf007619622f"/>
    <xsd:import namespace="06596e98-13dc-4da9-81dd-7f31a5701af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GenerationTime" minOccurs="0"/>
                <xsd:element ref="ns4:MediaServiceEventHashCode" minOccurs="0"/>
                <xsd:element ref="ns4:MediaServiceOCR" minOccurs="0"/>
                <xsd:element ref="ns4:MediaLengthInSeconds" minOccurs="0"/>
                <xsd:element ref="ns4:MediaServiceLocation"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fa952a-3b58-4df3-a598-cf007619622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6596e98-13dc-4da9-81dd-7f31a5701af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06596e98-13dc-4da9-81dd-7f31a5701af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C3CB8A-F08D-4449-AEA1-97C29351DB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fa952a-3b58-4df3-a598-cf007619622f"/>
    <ds:schemaRef ds:uri="06596e98-13dc-4da9-81dd-7f31a5701a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1D012C-7EF0-4734-B0C3-BC2332158037}">
  <ds:schemaRefs>
    <ds:schemaRef ds:uri="http://schemas.microsoft.com/office/2006/metadata/properties"/>
    <ds:schemaRef ds:uri="http://schemas.microsoft.com/office/infopath/2007/PartnerControls"/>
    <ds:schemaRef ds:uri="06596e98-13dc-4da9-81dd-7f31a5701afb"/>
  </ds:schemaRefs>
</ds:datastoreItem>
</file>

<file path=customXml/itemProps3.xml><?xml version="1.0" encoding="utf-8"?>
<ds:datastoreItem xmlns:ds="http://schemas.openxmlformats.org/officeDocument/2006/customXml" ds:itemID="{32BB65A4-2EB0-4A75-9B8B-FC9505049D88}">
  <ds:schemaRefs>
    <ds:schemaRef ds:uri="http://schemas.microsoft.com/sharepoint/v3/contenttype/forms"/>
  </ds:schemaRefs>
</ds:datastoreItem>
</file>

<file path=docMetadata/LabelInfo.xml><?xml version="1.0" encoding="utf-8"?>
<clbl:labelList xmlns:clbl="http://schemas.microsoft.com/office/2020/mipLabelMetadata">
  <clbl:label id="{d026e4c1-5892-497a-b9da-ee493c9f0364}" enabled="0" method="" siteId="{d026e4c1-5892-497a-b9da-ee493c9f036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Genre &amp; platform selection</vt:lpstr>
      <vt:lpstr>Investment summary</vt:lpstr>
      <vt:lpstr>Integrated RnF</vt:lpstr>
      <vt:lpstr>Digital Plan Summary</vt:lpstr>
      <vt:lpstr>Digital Media Plan</vt:lpstr>
      <vt:lpstr>YT Size</vt:lpstr>
      <vt:lpstr>YT IR SS</vt:lpstr>
      <vt:lpstr>FB Sizing</vt:lpstr>
      <vt:lpstr>Base platforms duplication</vt:lpstr>
      <vt:lpstr>Google Channel Pack Sizing</vt:lpstr>
      <vt:lpstr>Lookalike SS</vt:lpstr>
      <vt:lpstr>Brand Keywords</vt:lpstr>
      <vt:lpstr>City List</vt:lpstr>
      <vt:lpstr>FB Affinties Size</vt:lpstr>
      <vt:lpstr>Custom Intent</vt:lpstr>
      <vt:lpstr>Sizing</vt:lpstr>
      <vt:lpstr>Google SS Channel Pack</vt:lpstr>
      <vt:lpstr>Google SS</vt:lpstr>
    </vt:vector>
  </TitlesOfParts>
  <Manager/>
  <Company>Interpublic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Tiwari, Ajoy (BLR-INA)</dc:creator>
  <cp:keywords/>
  <dc:description/>
  <cp:lastModifiedBy>Aggarwal, Ishank (BLR-INA)</cp:lastModifiedBy>
  <cp:revision/>
  <dcterms:created xsi:type="dcterms:W3CDTF">2024-06-10T06:14:01Z</dcterms:created>
  <dcterms:modified xsi:type="dcterms:W3CDTF">2024-06-20T07:26:11Z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0x01010098E21FEA5CF53745A3E3382693A81577</vt:lpwstr>
  </property>
</Properties>
</file>