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shas\Downloads\"/>
    </mc:Choice>
  </mc:AlternateContent>
  <xr:revisionPtr revIDLastSave="0" documentId="13_ncr:1_{38443B75-406D-402A-94DB-C7B9592ADE81}" xr6:coauthVersionLast="47" xr6:coauthVersionMax="47" xr10:uidLastSave="{00000000-0000-0000-0000-000000000000}"/>
  <bookViews>
    <workbookView xWindow="-108" yWindow="-108" windowWidth="23256" windowHeight="12456" tabRatio="729" firstSheet="1" activeTab="7" xr2:uid="{00000000-000D-0000-FFFF-FFFF00000000}"/>
  </bookViews>
  <sheets>
    <sheet name="Task Brief" sheetId="1" r:id="rId1"/>
    <sheet name="Registrations" sheetId="2" r:id="rId2"/>
    <sheet name="Event Info" sheetId="3" r:id="rId3"/>
    <sheet name="Data Dictionary" sheetId="4" r:id="rId4"/>
    <sheet name="AI Use Log" sheetId="5" r:id="rId5"/>
    <sheet name="Sheet1" sheetId="9" r:id="rId6"/>
    <sheet name="Baseline Validation" sheetId="6" r:id="rId7"/>
    <sheet name="Channel Analysis" sheetId="7" r:id="rId8"/>
    <sheet name="Marketing Plan" sheetId="8" r:id="rId9"/>
  </sheets>
  <definedNames>
    <definedName name="_xlnm._FilterDatabase" localSheetId="2" hidden="1">'Event Info'!$A$1:$B$5</definedName>
    <definedName name="_xlnm._FilterDatabase" localSheetId="1" hidden="1">Registrations!$A$1:$L$501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8" l="1"/>
  <c r="B38" i="8"/>
  <c r="B36" i="8"/>
  <c r="D7" i="6"/>
  <c r="D6" i="6"/>
  <c r="B31" i="8"/>
  <c r="I27" i="8"/>
  <c r="J27" i="8" s="1"/>
  <c r="I26" i="8"/>
  <c r="J26" i="8" s="1"/>
  <c r="C9" i="8"/>
  <c r="C10" i="8" s="1"/>
  <c r="E162" i="7"/>
  <c r="F162" i="7" s="1"/>
  <c r="C162" i="7"/>
  <c r="C158" i="7"/>
  <c r="E158" i="7" s="1"/>
  <c r="F158" i="7" s="1"/>
  <c r="C157" i="7"/>
  <c r="E157" i="7" s="1"/>
  <c r="F157" i="7" s="1"/>
  <c r="B24" i="7"/>
  <c r="A20" i="7"/>
  <c r="A19" i="7"/>
  <c r="A18" i="7"/>
  <c r="A17" i="7"/>
  <c r="A16" i="7"/>
  <c r="A15" i="7"/>
  <c r="P11" i="7"/>
  <c r="C159" i="7" s="1"/>
  <c r="E159" i="7" s="1"/>
  <c r="F159" i="7" s="1"/>
  <c r="O11" i="7"/>
  <c r="N11" i="7"/>
  <c r="L11" i="7"/>
  <c r="C155" i="7" s="1"/>
  <c r="E155" i="7" s="1"/>
  <c r="F155" i="7" s="1"/>
  <c r="K11" i="7"/>
  <c r="C154" i="7" s="1"/>
  <c r="E154" i="7" s="1"/>
  <c r="F154" i="7" s="1"/>
  <c r="J11" i="7"/>
  <c r="C153" i="7" s="1"/>
  <c r="E153" i="7" s="1"/>
  <c r="F153" i="7" s="1"/>
  <c r="D11" i="7"/>
  <c r="H11" i="7" s="1"/>
  <c r="C151" i="7" s="1"/>
  <c r="E151" i="7" s="1"/>
  <c r="F151" i="7" s="1"/>
  <c r="C11" i="7"/>
  <c r="C146" i="7" s="1"/>
  <c r="E146" i="7" s="1"/>
  <c r="F146" i="7" s="1"/>
  <c r="B11" i="7"/>
  <c r="C145" i="7" s="1"/>
  <c r="E145" i="7" s="1"/>
  <c r="F145" i="7" s="1"/>
  <c r="P10" i="7"/>
  <c r="C140" i="7" s="1"/>
  <c r="E140" i="7" s="1"/>
  <c r="F140" i="7" s="1"/>
  <c r="O10" i="7"/>
  <c r="C139" i="7" s="1"/>
  <c r="E139" i="7" s="1"/>
  <c r="F139" i="7" s="1"/>
  <c r="N10" i="7"/>
  <c r="C138" i="7" s="1"/>
  <c r="E138" i="7" s="1"/>
  <c r="F138" i="7" s="1"/>
  <c r="L10" i="7"/>
  <c r="C136" i="7" s="1"/>
  <c r="E136" i="7" s="1"/>
  <c r="F136" i="7" s="1"/>
  <c r="K10" i="7"/>
  <c r="C135" i="7" s="1"/>
  <c r="E135" i="7" s="1"/>
  <c r="F135" i="7" s="1"/>
  <c r="J10" i="7"/>
  <c r="M10" i="7" s="1"/>
  <c r="C137" i="7" s="1"/>
  <c r="E137" i="7" s="1"/>
  <c r="F137" i="7" s="1"/>
  <c r="D10" i="7"/>
  <c r="H10" i="7" s="1"/>
  <c r="C132" i="7" s="1"/>
  <c r="E132" i="7" s="1"/>
  <c r="F132" i="7" s="1"/>
  <c r="C10" i="7"/>
  <c r="E10" i="7" s="1"/>
  <c r="B10" i="7"/>
  <c r="C20" i="7" s="1"/>
  <c r="P9" i="7"/>
  <c r="C121" i="7" s="1"/>
  <c r="E121" i="7" s="1"/>
  <c r="F121" i="7" s="1"/>
  <c r="O9" i="7"/>
  <c r="C120" i="7" s="1"/>
  <c r="E120" i="7" s="1"/>
  <c r="F120" i="7" s="1"/>
  <c r="N9" i="7"/>
  <c r="C119" i="7" s="1"/>
  <c r="E119" i="7" s="1"/>
  <c r="F119" i="7" s="1"/>
  <c r="M9" i="7"/>
  <c r="C118" i="7" s="1"/>
  <c r="E118" i="7" s="1"/>
  <c r="F118" i="7" s="1"/>
  <c r="L9" i="7"/>
  <c r="C117" i="7" s="1"/>
  <c r="E117" i="7" s="1"/>
  <c r="F117" i="7" s="1"/>
  <c r="K9" i="7"/>
  <c r="C116" i="7" s="1"/>
  <c r="E116" i="7" s="1"/>
  <c r="F116" i="7" s="1"/>
  <c r="J9" i="7"/>
  <c r="C115" i="7" s="1"/>
  <c r="E115" i="7" s="1"/>
  <c r="F115" i="7" s="1"/>
  <c r="I9" i="7"/>
  <c r="C114" i="7" s="1"/>
  <c r="E114" i="7" s="1"/>
  <c r="F114" i="7" s="1"/>
  <c r="E9" i="7"/>
  <c r="G9" i="7" s="1"/>
  <c r="C112" i="7" s="1"/>
  <c r="E112" i="7" s="1"/>
  <c r="F112" i="7" s="1"/>
  <c r="D9" i="7"/>
  <c r="H9" i="7" s="1"/>
  <c r="C113" i="7" s="1"/>
  <c r="E113" i="7" s="1"/>
  <c r="F113" i="7" s="1"/>
  <c r="C9" i="7"/>
  <c r="C108" i="7" s="1"/>
  <c r="E108" i="7" s="1"/>
  <c r="F108" i="7" s="1"/>
  <c r="B9" i="7"/>
  <c r="C19" i="7" s="1"/>
  <c r="P8" i="7"/>
  <c r="C102" i="7" s="1"/>
  <c r="E102" i="7" s="1"/>
  <c r="F102" i="7" s="1"/>
  <c r="O8" i="7"/>
  <c r="C101" i="7" s="1"/>
  <c r="E101" i="7" s="1"/>
  <c r="F101" i="7" s="1"/>
  <c r="N8" i="7"/>
  <c r="C100" i="7" s="1"/>
  <c r="E100" i="7" s="1"/>
  <c r="F100" i="7" s="1"/>
  <c r="M8" i="7"/>
  <c r="C99" i="7" s="1"/>
  <c r="E99" i="7" s="1"/>
  <c r="F99" i="7" s="1"/>
  <c r="L8" i="7"/>
  <c r="C98" i="7" s="1"/>
  <c r="E98" i="7" s="1"/>
  <c r="F98" i="7" s="1"/>
  <c r="K8" i="7"/>
  <c r="C97" i="7" s="1"/>
  <c r="E97" i="7" s="1"/>
  <c r="F97" i="7" s="1"/>
  <c r="J8" i="7"/>
  <c r="C96" i="7" s="1"/>
  <c r="E96" i="7" s="1"/>
  <c r="F96" i="7" s="1"/>
  <c r="I8" i="7"/>
  <c r="C95" i="7" s="1"/>
  <c r="E95" i="7" s="1"/>
  <c r="F95" i="7" s="1"/>
  <c r="H8" i="7"/>
  <c r="C94" i="7" s="1"/>
  <c r="E94" i="7" s="1"/>
  <c r="F94" i="7" s="1"/>
  <c r="E8" i="7"/>
  <c r="D24" i="8" s="1"/>
  <c r="D8" i="7"/>
  <c r="C90" i="7" s="1"/>
  <c r="E90" i="7" s="1"/>
  <c r="F90" i="7" s="1"/>
  <c r="C8" i="7"/>
  <c r="R8" i="7" s="1"/>
  <c r="C104" i="7" s="1"/>
  <c r="E104" i="7" s="1"/>
  <c r="F104" i="7" s="1"/>
  <c r="B8" i="7"/>
  <c r="Q8" i="7" s="1"/>
  <c r="C103" i="7" s="1"/>
  <c r="E103" i="7" s="1"/>
  <c r="F103" i="7" s="1"/>
  <c r="T7" i="7"/>
  <c r="C87" i="7" s="1"/>
  <c r="E87" i="7" s="1"/>
  <c r="F87" i="7" s="1"/>
  <c r="P7" i="7"/>
  <c r="C83" i="7" s="1"/>
  <c r="E83" i="7" s="1"/>
  <c r="F83" i="7" s="1"/>
  <c r="O7" i="7"/>
  <c r="C82" i="7" s="1"/>
  <c r="E82" i="7" s="1"/>
  <c r="F82" i="7" s="1"/>
  <c r="N7" i="7"/>
  <c r="C81" i="7" s="1"/>
  <c r="E81" i="7" s="1"/>
  <c r="F81" i="7" s="1"/>
  <c r="L7" i="7"/>
  <c r="C79" i="7" s="1"/>
  <c r="E79" i="7" s="1"/>
  <c r="F79" i="7" s="1"/>
  <c r="K7" i="7"/>
  <c r="M7" i="7" s="1"/>
  <c r="C80" i="7" s="1"/>
  <c r="E80" i="7" s="1"/>
  <c r="F80" i="7" s="1"/>
  <c r="J7" i="7"/>
  <c r="C77" i="7" s="1"/>
  <c r="E77" i="7" s="1"/>
  <c r="F77" i="7" s="1"/>
  <c r="D7" i="7"/>
  <c r="C71" i="7" s="1"/>
  <c r="E71" i="7" s="1"/>
  <c r="F71" i="7" s="1"/>
  <c r="C7" i="7"/>
  <c r="E7" i="7" s="1"/>
  <c r="B7" i="7"/>
  <c r="C17" i="7" s="1"/>
  <c r="P6" i="7"/>
  <c r="C64" i="7" s="1"/>
  <c r="E64" i="7" s="1"/>
  <c r="F64" i="7" s="1"/>
  <c r="O6" i="7"/>
  <c r="C63" i="7" s="1"/>
  <c r="E63" i="7" s="1"/>
  <c r="F63" i="7" s="1"/>
  <c r="N6" i="7"/>
  <c r="C62" i="7" s="1"/>
  <c r="E62" i="7" s="1"/>
  <c r="F62" i="7" s="1"/>
  <c r="L6" i="7"/>
  <c r="C60" i="7" s="1"/>
  <c r="E60" i="7" s="1"/>
  <c r="F60" i="7" s="1"/>
  <c r="K6" i="7"/>
  <c r="C59" i="7" s="1"/>
  <c r="E59" i="7" s="1"/>
  <c r="F59" i="7" s="1"/>
  <c r="J6" i="7"/>
  <c r="C58" i="7" s="1"/>
  <c r="E58" i="7" s="1"/>
  <c r="F58" i="7" s="1"/>
  <c r="D6" i="7"/>
  <c r="H6" i="7" s="1"/>
  <c r="C56" i="7" s="1"/>
  <c r="E56" i="7" s="1"/>
  <c r="F56" i="7" s="1"/>
  <c r="C6" i="7"/>
  <c r="I6" i="7" s="1"/>
  <c r="B6" i="7"/>
  <c r="C50" i="7" s="1"/>
  <c r="E50" i="7" s="1"/>
  <c r="F50" i="7" s="1"/>
  <c r="R5" i="7"/>
  <c r="C47" i="7" s="1"/>
  <c r="E47" i="7" s="1"/>
  <c r="F47" i="7" s="1"/>
  <c r="P5" i="7"/>
  <c r="C45" i="7" s="1"/>
  <c r="E45" i="7" s="1"/>
  <c r="F45" i="7" s="1"/>
  <c r="O5" i="7"/>
  <c r="C44" i="7" s="1"/>
  <c r="E44" i="7" s="1"/>
  <c r="F44" i="7" s="1"/>
  <c r="N5" i="7"/>
  <c r="T5" i="7" s="1"/>
  <c r="C49" i="7" s="1"/>
  <c r="E49" i="7" s="1"/>
  <c r="F49" i="7" s="1"/>
  <c r="L5" i="7"/>
  <c r="C41" i="7" s="1"/>
  <c r="E41" i="7" s="1"/>
  <c r="F41" i="7" s="1"/>
  <c r="K5" i="7"/>
  <c r="C40" i="7" s="1"/>
  <c r="E40" i="7" s="1"/>
  <c r="F40" i="7" s="1"/>
  <c r="J5" i="7"/>
  <c r="C39" i="7" s="1"/>
  <c r="E39" i="7" s="1"/>
  <c r="F39" i="7" s="1"/>
  <c r="I5" i="7"/>
  <c r="B19" i="8" s="1"/>
  <c r="D5" i="7"/>
  <c r="C33" i="7" s="1"/>
  <c r="E33" i="7" s="1"/>
  <c r="F33" i="7" s="1"/>
  <c r="C5" i="7"/>
  <c r="C32" i="7" s="1"/>
  <c r="E32" i="7" s="1"/>
  <c r="F32" i="7" s="1"/>
  <c r="B5" i="7"/>
  <c r="B15" i="7" s="1"/>
  <c r="C32" i="6"/>
  <c r="C31" i="6"/>
  <c r="C29" i="6"/>
  <c r="C28" i="6"/>
  <c r="C25" i="6"/>
  <c r="F25" i="6" s="1"/>
  <c r="C24" i="6"/>
  <c r="F24" i="6" s="1"/>
  <c r="C23" i="6"/>
  <c r="F23" i="6" s="1"/>
  <c r="F22" i="6"/>
  <c r="C22" i="6"/>
  <c r="C21" i="6"/>
  <c r="F21" i="6" s="1"/>
  <c r="C20" i="6"/>
  <c r="F20" i="6" s="1"/>
  <c r="C19" i="6"/>
  <c r="F19" i="6" s="1"/>
  <c r="F18" i="6"/>
  <c r="C18" i="6"/>
  <c r="C17" i="6"/>
  <c r="F17" i="6" s="1"/>
  <c r="C16" i="6"/>
  <c r="F16" i="6" s="1"/>
  <c r="C15" i="6"/>
  <c r="F15" i="6" s="1"/>
  <c r="C14" i="6"/>
  <c r="F14" i="6" s="1"/>
  <c r="C13" i="6"/>
  <c r="F13" i="6" s="1"/>
  <c r="C12" i="6"/>
  <c r="F12" i="6" s="1"/>
  <c r="C11" i="6"/>
  <c r="F11" i="6" s="1"/>
  <c r="C10" i="6"/>
  <c r="F10" i="6" s="1"/>
  <c r="C9" i="6"/>
  <c r="F9" i="6" s="1"/>
  <c r="C8" i="6"/>
  <c r="F8" i="6" s="1"/>
  <c r="C7" i="6"/>
  <c r="F7" i="6" s="1"/>
  <c r="C6" i="6"/>
  <c r="F6" i="6" s="1"/>
  <c r="B3" i="6" s="1"/>
  <c r="C23" i="1"/>
  <c r="D20" i="8" l="1"/>
  <c r="C129" i="7"/>
  <c r="E129" i="7" s="1"/>
  <c r="F129" i="7" s="1"/>
  <c r="G10" i="7"/>
  <c r="C131" i="7" s="1"/>
  <c r="E131" i="7" s="1"/>
  <c r="F131" i="7" s="1"/>
  <c r="F10" i="7"/>
  <c r="C130" i="7" s="1"/>
  <c r="E130" i="7" s="1"/>
  <c r="F130" i="7" s="1"/>
  <c r="C19" i="8"/>
  <c r="B21" i="8"/>
  <c r="C21" i="8" s="1"/>
  <c r="C57" i="7"/>
  <c r="E57" i="7" s="1"/>
  <c r="F57" i="7" s="1"/>
  <c r="F7" i="7"/>
  <c r="C73" i="7" s="1"/>
  <c r="E73" i="7" s="1"/>
  <c r="F73" i="7" s="1"/>
  <c r="D23" i="8"/>
  <c r="C72" i="7"/>
  <c r="E72" i="7" s="1"/>
  <c r="F72" i="7" s="1"/>
  <c r="G7" i="7"/>
  <c r="C74" i="7" s="1"/>
  <c r="E74" i="7" s="1"/>
  <c r="F74" i="7" s="1"/>
  <c r="E5" i="7"/>
  <c r="M5" i="7"/>
  <c r="C42" i="7" s="1"/>
  <c r="E42" i="7" s="1"/>
  <c r="F42" i="7" s="1"/>
  <c r="R6" i="7"/>
  <c r="C66" i="7" s="1"/>
  <c r="E66" i="7" s="1"/>
  <c r="F66" i="7" s="1"/>
  <c r="T8" i="7"/>
  <c r="C106" i="7" s="1"/>
  <c r="E106" i="7" s="1"/>
  <c r="F106" i="7" s="1"/>
  <c r="Q9" i="7"/>
  <c r="C122" i="7" s="1"/>
  <c r="E122" i="7" s="1"/>
  <c r="F122" i="7" s="1"/>
  <c r="C15" i="7"/>
  <c r="B26" i="7" s="1"/>
  <c r="C164" i="7" s="1"/>
  <c r="E164" i="7" s="1"/>
  <c r="F164" i="7" s="1"/>
  <c r="B18" i="7"/>
  <c r="C69" i="7"/>
  <c r="E69" i="7" s="1"/>
  <c r="F69" i="7" s="1"/>
  <c r="C109" i="7"/>
  <c r="E109" i="7" s="1"/>
  <c r="F109" i="7" s="1"/>
  <c r="C30" i="6"/>
  <c r="H7" i="7"/>
  <c r="C75" i="7" s="1"/>
  <c r="E75" i="7" s="1"/>
  <c r="F75" i="7" s="1"/>
  <c r="R9" i="7"/>
  <c r="C123" i="7" s="1"/>
  <c r="E123" i="7" s="1"/>
  <c r="F123" i="7" s="1"/>
  <c r="C18" i="7"/>
  <c r="C88" i="7"/>
  <c r="E88" i="7" s="1"/>
  <c r="F88" i="7" s="1"/>
  <c r="C128" i="7"/>
  <c r="E128" i="7" s="1"/>
  <c r="F128" i="7" s="1"/>
  <c r="B22" i="8"/>
  <c r="C22" i="8" s="1"/>
  <c r="T6" i="7"/>
  <c r="C68" i="7" s="1"/>
  <c r="E68" i="7" s="1"/>
  <c r="F68" i="7" s="1"/>
  <c r="I7" i="7"/>
  <c r="Q7" i="7"/>
  <c r="C84" i="7" s="1"/>
  <c r="E84" i="7" s="1"/>
  <c r="F84" i="7" s="1"/>
  <c r="F8" i="7"/>
  <c r="C92" i="7" s="1"/>
  <c r="E92" i="7" s="1"/>
  <c r="F92" i="7" s="1"/>
  <c r="E11" i="7"/>
  <c r="M11" i="7"/>
  <c r="C156" i="7" s="1"/>
  <c r="E156" i="7" s="1"/>
  <c r="F156" i="7" s="1"/>
  <c r="B16" i="7"/>
  <c r="B23" i="7" s="1"/>
  <c r="C43" i="7"/>
  <c r="E43" i="7" s="1"/>
  <c r="F43" i="7" s="1"/>
  <c r="C51" i="7"/>
  <c r="E51" i="7" s="1"/>
  <c r="F51" i="7" s="1"/>
  <c r="C91" i="7"/>
  <c r="E91" i="7" s="1"/>
  <c r="F91" i="7" s="1"/>
  <c r="C107" i="7"/>
  <c r="E107" i="7" s="1"/>
  <c r="F107" i="7" s="1"/>
  <c r="C147" i="7"/>
  <c r="E147" i="7" s="1"/>
  <c r="F147" i="7" s="1"/>
  <c r="H5" i="7"/>
  <c r="C37" i="7" s="1"/>
  <c r="E37" i="7" s="1"/>
  <c r="F37" i="7" s="1"/>
  <c r="E6" i="7"/>
  <c r="M6" i="7"/>
  <c r="C61" i="7" s="1"/>
  <c r="E61" i="7" s="1"/>
  <c r="F61" i="7" s="1"/>
  <c r="R7" i="7"/>
  <c r="C85" i="7" s="1"/>
  <c r="E85" i="7" s="1"/>
  <c r="F85" i="7" s="1"/>
  <c r="G8" i="7"/>
  <c r="C93" i="7" s="1"/>
  <c r="E93" i="7" s="1"/>
  <c r="F93" i="7" s="1"/>
  <c r="T9" i="7"/>
  <c r="C125" i="7" s="1"/>
  <c r="E125" i="7" s="1"/>
  <c r="F125" i="7" s="1"/>
  <c r="I10" i="7"/>
  <c r="Q10" i="7"/>
  <c r="C141" i="7" s="1"/>
  <c r="E141" i="7" s="1"/>
  <c r="F141" i="7" s="1"/>
  <c r="C16" i="7"/>
  <c r="B19" i="7"/>
  <c r="C38" i="7"/>
  <c r="E38" i="7" s="1"/>
  <c r="F38" i="7" s="1"/>
  <c r="C70" i="7"/>
  <c r="E70" i="7" s="1"/>
  <c r="F70" i="7" s="1"/>
  <c r="C78" i="7"/>
  <c r="E78" i="7" s="1"/>
  <c r="F78" i="7" s="1"/>
  <c r="C110" i="7"/>
  <c r="E110" i="7" s="1"/>
  <c r="F110" i="7" s="1"/>
  <c r="C126" i="7"/>
  <c r="E126" i="7" s="1"/>
  <c r="F126" i="7" s="1"/>
  <c r="C134" i="7"/>
  <c r="E134" i="7" s="1"/>
  <c r="F134" i="7" s="1"/>
  <c r="D22" i="8"/>
  <c r="Q5" i="7"/>
  <c r="C46" i="7" s="1"/>
  <c r="E46" i="7" s="1"/>
  <c r="F46" i="7" s="1"/>
  <c r="R10" i="7"/>
  <c r="C142" i="7" s="1"/>
  <c r="E142" i="7" s="1"/>
  <c r="F142" i="7" s="1"/>
  <c r="C89" i="7"/>
  <c r="E89" i="7" s="1"/>
  <c r="F89" i="7" s="1"/>
  <c r="F9" i="7"/>
  <c r="C111" i="7" s="1"/>
  <c r="E111" i="7" s="1"/>
  <c r="F111" i="7" s="1"/>
  <c r="B17" i="7"/>
  <c r="C52" i="7"/>
  <c r="E52" i="7" s="1"/>
  <c r="F52" i="7" s="1"/>
  <c r="B24" i="8"/>
  <c r="C24" i="8" s="1"/>
  <c r="T10" i="7"/>
  <c r="C144" i="7" s="1"/>
  <c r="E144" i="7" s="1"/>
  <c r="F144" i="7" s="1"/>
  <c r="I11" i="7"/>
  <c r="C152" i="7" s="1"/>
  <c r="E152" i="7" s="1"/>
  <c r="F152" i="7" s="1"/>
  <c r="B20" i="7"/>
  <c r="C31" i="7"/>
  <c r="E31" i="7" s="1"/>
  <c r="F31" i="7" s="1"/>
  <c r="C127" i="7"/>
  <c r="E127" i="7" s="1"/>
  <c r="F127" i="7" s="1"/>
  <c r="Q6" i="7"/>
  <c r="C65" i="7" s="1"/>
  <c r="E65" i="7" s="1"/>
  <c r="F65" i="7" s="1"/>
  <c r="C161" i="7" l="1"/>
  <c r="E161" i="7" s="1"/>
  <c r="F161" i="7" s="1"/>
  <c r="B25" i="7"/>
  <c r="C163" i="7" s="1"/>
  <c r="E163" i="7" s="1"/>
  <c r="F163" i="7" s="1"/>
  <c r="G22" i="8"/>
  <c r="E22" i="8"/>
  <c r="G6" i="7"/>
  <c r="C55" i="7" s="1"/>
  <c r="E55" i="7" s="1"/>
  <c r="F55" i="7" s="1"/>
  <c r="F6" i="7"/>
  <c r="C54" i="7" s="1"/>
  <c r="E54" i="7" s="1"/>
  <c r="F54" i="7" s="1"/>
  <c r="D21" i="8"/>
  <c r="E21" i="8" s="1"/>
  <c r="S6" i="7"/>
  <c r="C67" i="7" s="1"/>
  <c r="E67" i="7" s="1"/>
  <c r="F67" i="7" s="1"/>
  <c r="C53" i="7"/>
  <c r="E53" i="7" s="1"/>
  <c r="F53" i="7" s="1"/>
  <c r="C34" i="7"/>
  <c r="E34" i="7" s="1"/>
  <c r="F34" i="7" s="1"/>
  <c r="S5" i="7"/>
  <c r="C48" i="7" s="1"/>
  <c r="E48" i="7" s="1"/>
  <c r="F48" i="7" s="1"/>
  <c r="D19" i="8"/>
  <c r="E19" i="8" s="1"/>
  <c r="G5" i="7"/>
  <c r="C36" i="7" s="1"/>
  <c r="E36" i="7" s="1"/>
  <c r="F36" i="7" s="1"/>
  <c r="F5" i="7"/>
  <c r="C35" i="7" s="1"/>
  <c r="E35" i="7" s="1"/>
  <c r="F35" i="7" s="1"/>
  <c r="B22" i="7"/>
  <c r="B30" i="8"/>
  <c r="B49" i="8" s="1"/>
  <c r="D49" i="8" s="1"/>
  <c r="E49" i="8" s="1"/>
  <c r="C148" i="7"/>
  <c r="E148" i="7" s="1"/>
  <c r="F148" i="7" s="1"/>
  <c r="G11" i="7"/>
  <c r="C150" i="7" s="1"/>
  <c r="E150" i="7" s="1"/>
  <c r="F150" i="7" s="1"/>
  <c r="F11" i="7"/>
  <c r="C149" i="7" s="1"/>
  <c r="E149" i="7" s="1"/>
  <c r="F149" i="7" s="1"/>
  <c r="S9" i="7"/>
  <c r="C124" i="7" s="1"/>
  <c r="E124" i="7" s="1"/>
  <c r="F124" i="7" s="1"/>
  <c r="S8" i="7"/>
  <c r="C105" i="7" s="1"/>
  <c r="E105" i="7" s="1"/>
  <c r="F105" i="7" s="1"/>
  <c r="B20" i="8"/>
  <c r="C133" i="7"/>
  <c r="E133" i="7" s="1"/>
  <c r="F133" i="7" s="1"/>
  <c r="S7" i="7"/>
  <c r="C86" i="7" s="1"/>
  <c r="E86" i="7" s="1"/>
  <c r="F86" i="7" s="1"/>
  <c r="S10" i="7"/>
  <c r="C143" i="7" s="1"/>
  <c r="E143" i="7" s="1"/>
  <c r="F143" i="7" s="1"/>
  <c r="G24" i="8"/>
  <c r="E24" i="8"/>
  <c r="C76" i="7"/>
  <c r="E76" i="7" s="1"/>
  <c r="F76" i="7" s="1"/>
  <c r="B23" i="8"/>
  <c r="C23" i="8" s="1"/>
  <c r="F21" i="8" l="1"/>
  <c r="B44" i="8" s="1"/>
  <c r="D44" i="8" s="1"/>
  <c r="E44" i="8" s="1"/>
  <c r="F19" i="8"/>
  <c r="F22" i="8"/>
  <c r="B45" i="8" s="1"/>
  <c r="D45" i="8" s="1"/>
  <c r="E45" i="8" s="1"/>
  <c r="G19" i="8"/>
  <c r="B27" i="7"/>
  <c r="C160" i="7"/>
  <c r="E160" i="7" s="1"/>
  <c r="F160" i="7" s="1"/>
  <c r="B3" i="7" s="1"/>
  <c r="E23" i="8"/>
  <c r="G23" i="8"/>
  <c r="C20" i="8"/>
  <c r="B25" i="8"/>
  <c r="F24" i="8"/>
  <c r="B47" i="8" s="1"/>
  <c r="D47" i="8" s="1"/>
  <c r="E47" i="8" s="1"/>
  <c r="G21" i="8"/>
  <c r="G20" i="8" l="1"/>
  <c r="G25" i="8" s="1"/>
  <c r="B50" i="8" s="1"/>
  <c r="D50" i="8" s="1"/>
  <c r="E50" i="8" s="1"/>
  <c r="E20" i="8"/>
  <c r="D25" i="8"/>
  <c r="C25" i="8"/>
  <c r="B53" i="8" s="1"/>
  <c r="D53" i="8" s="1"/>
  <c r="E53" i="8" s="1"/>
  <c r="B42" i="8"/>
  <c r="D42" i="8" s="1"/>
  <c r="E42" i="8" s="1"/>
  <c r="F23" i="8"/>
  <c r="B46" i="8" s="1"/>
  <c r="D46" i="8" s="1"/>
  <c r="E46" i="8" s="1"/>
  <c r="F20" i="8" l="1"/>
  <c r="E25" i="8"/>
  <c r="H21" i="8" l="1"/>
  <c r="I21" i="8" s="1"/>
  <c r="H19" i="8"/>
  <c r="H22" i="8"/>
  <c r="I22" i="8" s="1"/>
  <c r="H24" i="8"/>
  <c r="I24" i="8" s="1"/>
  <c r="H23" i="8"/>
  <c r="I23" i="8" s="1"/>
  <c r="B43" i="8"/>
  <c r="D43" i="8" s="1"/>
  <c r="E43" i="8" s="1"/>
  <c r="F25" i="8"/>
  <c r="H20" i="8"/>
  <c r="I20" i="8" s="1"/>
  <c r="K20" i="8" l="1"/>
  <c r="B37" i="8"/>
  <c r="E37" i="8" s="1"/>
  <c r="J20" i="8"/>
  <c r="B48" i="8"/>
  <c r="D48" i="8" s="1"/>
  <c r="E48" i="8" s="1"/>
  <c r="B32" i="8"/>
  <c r="K24" i="8"/>
  <c r="J24" i="8"/>
  <c r="B41" i="8"/>
  <c r="D41" i="8" s="1"/>
  <c r="E41" i="8" s="1"/>
  <c r="B40" i="8"/>
  <c r="D40" i="8" s="1"/>
  <c r="E40" i="8" s="1"/>
  <c r="K23" i="8"/>
  <c r="J23" i="8"/>
  <c r="B39" i="8"/>
  <c r="D39" i="8" s="1"/>
  <c r="E39" i="8" s="1"/>
  <c r="K22" i="8"/>
  <c r="J22" i="8"/>
  <c r="H25" i="8"/>
  <c r="I19" i="8"/>
  <c r="J21" i="8"/>
  <c r="D38" i="8"/>
  <c r="E38" i="8" s="1"/>
  <c r="K21" i="8"/>
  <c r="I25" i="8" l="1"/>
  <c r="K19" i="8"/>
  <c r="J19" i="8"/>
  <c r="D36" i="8"/>
  <c r="E36" i="8" s="1"/>
  <c r="B51" i="8" l="1"/>
  <c r="D51" i="8" s="1"/>
  <c r="E51" i="8" s="1"/>
  <c r="J25" i="8"/>
  <c r="I28" i="8"/>
  <c r="K25" i="8"/>
  <c r="J28" i="8" l="1"/>
  <c r="B52" i="8"/>
  <c r="D52" i="8" s="1"/>
  <c r="E52" i="8" s="1"/>
  <c r="B3" i="8" s="1"/>
</calcChain>
</file>

<file path=xl/sharedStrings.xml><?xml version="1.0" encoding="utf-8"?>
<sst xmlns="http://schemas.openxmlformats.org/spreadsheetml/2006/main" count="5308" uniqueCount="1368">
  <si>
    <t>T19  Event analytics and check-in tool</t>
  </si>
  <si>
    <t>Mini project | 30 marks | Build something with free LLM tools</t>
  </si>
  <si>
    <t>Task ID</t>
  </si>
  <si>
    <t>T19</t>
  </si>
  <si>
    <t>Task</t>
  </si>
  <si>
    <t>Event analytics and check-in tool</t>
  </si>
  <si>
    <t>Theme</t>
  </si>
  <si>
    <t>No-code apps &amp; dashboards</t>
  </si>
  <si>
    <t>Suggested free tools</t>
  </si>
  <si>
    <t>Gemini Canvas, ChatGPT Canvas or Claude (free) to generate the app; Excel / Google Sheets to verify numbers</t>
  </si>
  <si>
    <t>What students do</t>
  </si>
  <si>
    <t>1. Build a dashboard of registrations over time, source channel, no-show rate and NPS.
2. Add a check-in search screen by name or ID.
3. Find which channels bring attendees who actually show up.
4. Plan the marketing mix for next year's event.</t>
  </si>
  <si>
    <t>Deliverables</t>
  </si>
  <si>
    <t>Dashboard + check-in screen; channel analysis; plan; AI-use log</t>
  </si>
  <si>
    <t>Dataset in this file</t>
  </si>
  <si>
    <t>500 registrations for a fictional business summit
- 'Registrations' sheet: 500 rows x 12 columns
- 'Event Info' sheet: 4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</si>
  <si>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</si>
  <si>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</si>
  <si>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</si>
  <si>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</si>
  <si>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</si>
  <si>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</si>
  <si>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</si>
  <si>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</si>
  <si>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</si>
  <si>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</si>
  <si>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</si>
  <si>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</si>
  <si>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</si>
  <si>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</si>
  <si>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</si>
  <si>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</si>
  <si>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</si>
  <si>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</si>
  <si>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</si>
  <si>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</si>
  <si>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</si>
  <si>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</si>
  <si>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</si>
  <si>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</si>
  <si>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</si>
  <si>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</si>
  <si>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</si>
  <si>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</si>
  <si>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</si>
  <si>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</si>
  <si>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</si>
  <si>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</si>
  <si>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</si>
  <si>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</si>
  <si>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</si>
  <si>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</si>
  <si>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</si>
  <si>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</si>
  <si>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</si>
  <si>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</si>
  <si>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</si>
  <si>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</si>
  <si>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</si>
  <si>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</si>
  <si>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</si>
  <si>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</si>
  <si>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registration_id</t>
  </si>
  <si>
    <t>attendee_name</t>
  </si>
  <si>
    <t>gender</t>
  </si>
  <si>
    <t>city</t>
  </si>
  <si>
    <t>attendee_type</t>
  </si>
  <si>
    <t>heard_about_via</t>
  </si>
  <si>
    <t>registration_date</t>
  </si>
  <si>
    <t>early_bird</t>
  </si>
  <si>
    <t>fee_paid_inr</t>
  </si>
  <si>
    <t>checked_in</t>
  </si>
  <si>
    <t>sessions_selected</t>
  </si>
  <si>
    <t>nps_score_0to10</t>
  </si>
  <si>
    <t>REG0001</t>
  </si>
  <si>
    <t>Ishaan Kulkarni</t>
  </si>
  <si>
    <t>Male</t>
  </si>
  <si>
    <t>Lucknow</t>
  </si>
  <si>
    <t>Student</t>
  </si>
  <si>
    <t>WhatsApp group</t>
  </si>
  <si>
    <t>Yes</t>
  </si>
  <si>
    <t>Startup pitch</t>
  </si>
  <si>
    <t>REG0002</t>
  </si>
  <si>
    <t>Harsh Khan</t>
  </si>
  <si>
    <t>Kolkata</t>
  </si>
  <si>
    <t>Friend referral</t>
  </si>
  <si>
    <t>No</t>
  </si>
  <si>
    <t>Analytics bootcamp</t>
  </si>
  <si>
    <t>REG0003</t>
  </si>
  <si>
    <t>Swati Mehta</t>
  </si>
  <si>
    <t>Female</t>
  </si>
  <si>
    <t>College mailer</t>
  </si>
  <si>
    <t>Analytics bootcamp, Networking lunch</t>
  </si>
  <si>
    <t>REG0004</t>
  </si>
  <si>
    <t>Arjun Pillai</t>
  </si>
  <si>
    <t>Bengaluru</t>
  </si>
  <si>
    <t>Website</t>
  </si>
  <si>
    <t>Fintech panel, Startup pitch</t>
  </si>
  <si>
    <t>REG0005</t>
  </si>
  <si>
    <t>Neha Pawar</t>
  </si>
  <si>
    <t>Chandigarh</t>
  </si>
  <si>
    <t>REG0006</t>
  </si>
  <si>
    <t>Arjun Singh</t>
  </si>
  <si>
    <t>Professional</t>
  </si>
  <si>
    <t>Instagram</t>
  </si>
  <si>
    <t>Marketing workshop</t>
  </si>
  <si>
    <t>REG0007</t>
  </si>
  <si>
    <t>Tanvi D'Souza</t>
  </si>
  <si>
    <t>Patna</t>
  </si>
  <si>
    <t>LinkedIn</t>
  </si>
  <si>
    <t>Analytics bootcamp, Fintech panel</t>
  </si>
  <si>
    <t>REG0008</t>
  </si>
  <si>
    <t>Sakshi Desai</t>
  </si>
  <si>
    <t>Surat</t>
  </si>
  <si>
    <t>REG0009</t>
  </si>
  <si>
    <t>Siddharth Khan</t>
  </si>
  <si>
    <t>Faculty</t>
  </si>
  <si>
    <t>GenAI keynote</t>
  </si>
  <si>
    <t>REG0010</t>
  </si>
  <si>
    <t>Gurpreet Mishra</t>
  </si>
  <si>
    <t>Mumbai</t>
  </si>
  <si>
    <t>Analytics bootcamp, Fintech panel, Networking lunch</t>
  </si>
  <si>
    <t>REG0011</t>
  </si>
  <si>
    <t>Arjun Kulkarni</t>
  </si>
  <si>
    <t>Chennai</t>
  </si>
  <si>
    <t>Analytics bootcamp, Fintech panel, Startup pitch</t>
  </si>
  <si>
    <t>REG0012</t>
  </si>
  <si>
    <t>Priya Kulkarni</t>
  </si>
  <si>
    <t>Jaipur</t>
  </si>
  <si>
    <t>Networking lunch, Startup pitch</t>
  </si>
  <si>
    <t>REG0013</t>
  </si>
  <si>
    <t>Tushar Khan</t>
  </si>
  <si>
    <t>Startup Founder</t>
  </si>
  <si>
    <t>REG0014</t>
  </si>
  <si>
    <t>Pallavi Fernandes</t>
  </si>
  <si>
    <t>Analytics bootcamp, Startup pitch</t>
  </si>
  <si>
    <t>REG0015</t>
  </si>
  <si>
    <t>Gauri Verma</t>
  </si>
  <si>
    <t>Ahmedabad</t>
  </si>
  <si>
    <t>Fintech panel, GenAI keynote</t>
  </si>
  <si>
    <t>REG0016</t>
  </si>
  <si>
    <t>Nikhil Singh</t>
  </si>
  <si>
    <t>Nagpur</t>
  </si>
  <si>
    <t>REG0017</t>
  </si>
  <si>
    <t>Thomas Pawar</t>
  </si>
  <si>
    <t>Marketing workshop, Startup pitch</t>
  </si>
  <si>
    <t>REG0018</t>
  </si>
  <si>
    <t>Sakshi D'Souza</t>
  </si>
  <si>
    <t>Indore</t>
  </si>
  <si>
    <t>Fintech panel</t>
  </si>
  <si>
    <t>REG0019</t>
  </si>
  <si>
    <t>Rahul Joshi</t>
  </si>
  <si>
    <t>REG0020</t>
  </si>
  <si>
    <t>Fatima Reddy</t>
  </si>
  <si>
    <t>Fintech panel, Marketing workshop, Networking lunch</t>
  </si>
  <si>
    <t>REG0021</t>
  </si>
  <si>
    <t>Harpreet Chatterjee</t>
  </si>
  <si>
    <t>Guwahati</t>
  </si>
  <si>
    <t>Networking lunch</t>
  </si>
  <si>
    <t>REG0022</t>
  </si>
  <si>
    <t>Rohan Shah</t>
  </si>
  <si>
    <t>REG0023</t>
  </si>
  <si>
    <t>Simran Agarwal</t>
  </si>
  <si>
    <t>REG0024</t>
  </si>
  <si>
    <t>Fatima Das</t>
  </si>
  <si>
    <t>REG0025</t>
  </si>
  <si>
    <t>Varun Khan</t>
  </si>
  <si>
    <t>REG0026</t>
  </si>
  <si>
    <t>Aarav Das</t>
  </si>
  <si>
    <t>Analytics bootcamp, GenAI keynote, Startup pitch</t>
  </si>
  <si>
    <t>REG0027</t>
  </si>
  <si>
    <t>Harleen Gupta</t>
  </si>
  <si>
    <t>Delhi</t>
  </si>
  <si>
    <t>GenAI keynote, Networking lunch</t>
  </si>
  <si>
    <t>REG0028</t>
  </si>
  <si>
    <t>Deepika Das</t>
  </si>
  <si>
    <t>REG0029</t>
  </si>
  <si>
    <t>Vivaan Fernandes</t>
  </si>
  <si>
    <t>REG0030</t>
  </si>
  <si>
    <t>Swati Banerjee</t>
  </si>
  <si>
    <t>Analytics bootcamp, GenAI keynote, Networking lunch</t>
  </si>
  <si>
    <t>REG0031</t>
  </si>
  <si>
    <t>Pranav Joshi</t>
  </si>
  <si>
    <t>REG0032</t>
  </si>
  <si>
    <t>Farhan Iyer</t>
  </si>
  <si>
    <t>REG0033</t>
  </si>
  <si>
    <t>Harleen Kulkarni</t>
  </si>
  <si>
    <t>REG0034</t>
  </si>
  <si>
    <t>Gauri Fernandes</t>
  </si>
  <si>
    <t>REG0035</t>
  </si>
  <si>
    <t>Kabir Kulkarni</t>
  </si>
  <si>
    <t>REG0036</t>
  </si>
  <si>
    <t>Anjali Pillai</t>
  </si>
  <si>
    <t>REG0037</t>
  </si>
  <si>
    <t>Harsh Kaur</t>
  </si>
  <si>
    <t>Fintech panel, GenAI keynote, Networking lunch</t>
  </si>
  <si>
    <t>REG0038</t>
  </si>
  <si>
    <t>Pranav Menon</t>
  </si>
  <si>
    <t>REG0039</t>
  </si>
  <si>
    <t>Thomas Nair</t>
  </si>
  <si>
    <t>REG0040</t>
  </si>
  <si>
    <t>Riya Singh</t>
  </si>
  <si>
    <t>Fintech panel, Networking lunch</t>
  </si>
  <si>
    <t>REG0041</t>
  </si>
  <si>
    <t>Vivaan D'Souza</t>
  </si>
  <si>
    <t>REG0042</t>
  </si>
  <si>
    <t>Kabir Patil</t>
  </si>
  <si>
    <t>Coimbatore</t>
  </si>
  <si>
    <t>REG0043</t>
  </si>
  <si>
    <t>Thomas Shah</t>
  </si>
  <si>
    <t>REG0044</t>
  </si>
  <si>
    <t>REG0045</t>
  </si>
  <si>
    <t>Manish Mehta</t>
  </si>
  <si>
    <t>REG0046</t>
  </si>
  <si>
    <t>Suresh Khan</t>
  </si>
  <si>
    <t>Nashik</t>
  </si>
  <si>
    <t>Fintech panel, Marketing workshop</t>
  </si>
  <si>
    <t>REG0047</t>
  </si>
  <si>
    <t>Gurpreet Desai</t>
  </si>
  <si>
    <t>REG0048</t>
  </si>
  <si>
    <t>Arjun Gupta</t>
  </si>
  <si>
    <t>REG0049</t>
  </si>
  <si>
    <t>Vikram Desai</t>
  </si>
  <si>
    <t>REG0050</t>
  </si>
  <si>
    <t>Pooja Reddy</t>
  </si>
  <si>
    <t>REG0051</t>
  </si>
  <si>
    <t>Madhuri Nair</t>
  </si>
  <si>
    <t>REG0052</t>
  </si>
  <si>
    <t>Priya Banerjee</t>
  </si>
  <si>
    <t>REG0053</t>
  </si>
  <si>
    <t>Rajesh Deshmukh</t>
  </si>
  <si>
    <t>Hyderabad</t>
  </si>
  <si>
    <t>REG0054</t>
  </si>
  <si>
    <t>Arjun Chatterjee</t>
  </si>
  <si>
    <t>REG0055</t>
  </si>
  <si>
    <t>Meera Nair</t>
  </si>
  <si>
    <t>REG0056</t>
  </si>
  <si>
    <t>Deepak Chatterjee</t>
  </si>
  <si>
    <t>REG0057</t>
  </si>
  <si>
    <t>Rajesh Pawar</t>
  </si>
  <si>
    <t>Analytics bootcamp, Marketing workshop</t>
  </si>
  <si>
    <t>REG0058</t>
  </si>
  <si>
    <t>Nisha Shah</t>
  </si>
  <si>
    <t>REG0059</t>
  </si>
  <si>
    <t>Zoya Desai</t>
  </si>
  <si>
    <t>REG0060</t>
  </si>
  <si>
    <t>Thomas Fernandes</t>
  </si>
  <si>
    <t>REG0061</t>
  </si>
  <si>
    <t>Pooja Shinde</t>
  </si>
  <si>
    <t>REG0062</t>
  </si>
  <si>
    <t>Neha Khan</t>
  </si>
  <si>
    <t>REG0063</t>
  </si>
  <si>
    <t>Pallavi Das</t>
  </si>
  <si>
    <t>Analytics bootcamp, GenAI keynote</t>
  </si>
  <si>
    <t>REG0064</t>
  </si>
  <si>
    <t>Deepak Kulkarni</t>
  </si>
  <si>
    <t>REG0065</t>
  </si>
  <si>
    <t>Farhan Mukherjee</t>
  </si>
  <si>
    <t>REG0066</t>
  </si>
  <si>
    <t>Thomas Patil</t>
  </si>
  <si>
    <t>Bhubaneswar</t>
  </si>
  <si>
    <t>REG0067</t>
  </si>
  <si>
    <t>Aditi Reddy</t>
  </si>
  <si>
    <t>REG0068</t>
  </si>
  <si>
    <t>Kavya Mukherjee</t>
  </si>
  <si>
    <t>Kochi</t>
  </si>
  <si>
    <t>REG0069</t>
  </si>
  <si>
    <t>Lakshmi Chatterjee</t>
  </si>
  <si>
    <t>REG0070</t>
  </si>
  <si>
    <t>Kavya Singh</t>
  </si>
  <si>
    <t>REG0071</t>
  </si>
  <si>
    <t>Arjun Verma</t>
  </si>
  <si>
    <t>REG0072</t>
  </si>
  <si>
    <t>Aisha Desai</t>
  </si>
  <si>
    <t>REG0073</t>
  </si>
  <si>
    <t>Rohan Rao</t>
  </si>
  <si>
    <t>REG0074</t>
  </si>
  <si>
    <t>Madhuri Singh</t>
  </si>
  <si>
    <t>REG0075</t>
  </si>
  <si>
    <t>Riya Das</t>
  </si>
  <si>
    <t>GenAI keynote, Startup pitch</t>
  </si>
  <si>
    <t>REG0076</t>
  </si>
  <si>
    <t>Aisha Deshmukh</t>
  </si>
  <si>
    <t>REG0077</t>
  </si>
  <si>
    <t>Imran Mukherjee</t>
  </si>
  <si>
    <t>REG0078</t>
  </si>
  <si>
    <t>Ananya D'Souza</t>
  </si>
  <si>
    <t>Pune</t>
  </si>
  <si>
    <t>Analytics bootcamp, Networking lunch, Startup pitch</t>
  </si>
  <si>
    <t>REG0079</t>
  </si>
  <si>
    <t>Aditya Nair</t>
  </si>
  <si>
    <t>REG0080</t>
  </si>
  <si>
    <t>Omkar Menon</t>
  </si>
  <si>
    <t>REG0081</t>
  </si>
  <si>
    <t>Pranav Fernandes</t>
  </si>
  <si>
    <t>REG0082</t>
  </si>
  <si>
    <t>Neha Shinde</t>
  </si>
  <si>
    <t>Analytics bootcamp, Marketing workshop, Networking lunch</t>
  </si>
  <si>
    <t>REG0083</t>
  </si>
  <si>
    <t>Ritu Deshmukh</t>
  </si>
  <si>
    <t>REG0084</t>
  </si>
  <si>
    <t>Aditi Nair</t>
  </si>
  <si>
    <t>REG0085</t>
  </si>
  <si>
    <t>Vivaan Patil</t>
  </si>
  <si>
    <t>REG0086</t>
  </si>
  <si>
    <t>Deepika Deshmukh</t>
  </si>
  <si>
    <t>Marketing workshop, Networking lunch</t>
  </si>
  <si>
    <t>REG0087</t>
  </si>
  <si>
    <t>Aditya Desai</t>
  </si>
  <si>
    <t>REG0088</t>
  </si>
  <si>
    <t>Neha Nair</t>
  </si>
  <si>
    <t>REG0089</t>
  </si>
  <si>
    <t>Aisha Banerjee</t>
  </si>
  <si>
    <t>REG0090</t>
  </si>
  <si>
    <t>Harsh Mukherjee</t>
  </si>
  <si>
    <t>REG0091</t>
  </si>
  <si>
    <t>Analytics bootcamp, Marketing workshop, Startup pitch</t>
  </si>
  <si>
    <t>REG0092</t>
  </si>
  <si>
    <t>REG0093</t>
  </si>
  <si>
    <t>Gauri Gupta</t>
  </si>
  <si>
    <t>REG0094</t>
  </si>
  <si>
    <t>Siddharth Gupta</t>
  </si>
  <si>
    <t>REG0095</t>
  </si>
  <si>
    <t>Anil Banerjee</t>
  </si>
  <si>
    <t>REG0096</t>
  </si>
  <si>
    <t>REG0097</t>
  </si>
  <si>
    <t>Aditya Pillai</t>
  </si>
  <si>
    <t>REG0098</t>
  </si>
  <si>
    <t>Ritu Pawar</t>
  </si>
  <si>
    <t>REG0099</t>
  </si>
  <si>
    <t>Omkar Mukherjee</t>
  </si>
  <si>
    <t>REG0100</t>
  </si>
  <si>
    <t>Gurpreet Singh</t>
  </si>
  <si>
    <t>REG0101</t>
  </si>
  <si>
    <t>Aisha Mishra</t>
  </si>
  <si>
    <t>REG0102</t>
  </si>
  <si>
    <t>Diya Verma</t>
  </si>
  <si>
    <t>REG0103</t>
  </si>
  <si>
    <t>Swati Pillai</t>
  </si>
  <si>
    <t>REG0104</t>
  </si>
  <si>
    <t>Varun Sharma</t>
  </si>
  <si>
    <t>Fintech panel, Marketing workshop, Startup pitch</t>
  </si>
  <si>
    <t>REG0105</t>
  </si>
  <si>
    <t>Siddharth Kaur</t>
  </si>
  <si>
    <t>REG0106</t>
  </si>
  <si>
    <t>REG0107</t>
  </si>
  <si>
    <t>Rahul Jadhav</t>
  </si>
  <si>
    <t>REG0108</t>
  </si>
  <si>
    <t>Diya Shah</t>
  </si>
  <si>
    <t>REG0109</t>
  </si>
  <si>
    <t>Nikhil Iyer</t>
  </si>
  <si>
    <t>REG0110</t>
  </si>
  <si>
    <t>Ananya Iyer</t>
  </si>
  <si>
    <t>REG0111</t>
  </si>
  <si>
    <t>Ishaan Pawar</t>
  </si>
  <si>
    <t>Analytics bootcamp, Fintech panel, GenAI keynote</t>
  </si>
  <si>
    <t>REG0112</t>
  </si>
  <si>
    <t>Shreya Jadhav</t>
  </si>
  <si>
    <t>REG0113</t>
  </si>
  <si>
    <t>Ishaan Mehta</t>
  </si>
  <si>
    <t>REG0114</t>
  </si>
  <si>
    <t>Lakshmi Das</t>
  </si>
  <si>
    <t>REG0115</t>
  </si>
  <si>
    <t>Gauri Patil</t>
  </si>
  <si>
    <t>REG0116</t>
  </si>
  <si>
    <t>Lakshmi Mukherjee</t>
  </si>
  <si>
    <t>REG0117</t>
  </si>
  <si>
    <t>Simran Patil</t>
  </si>
  <si>
    <t>REG0118</t>
  </si>
  <si>
    <t>Ishaan Chatterjee</t>
  </si>
  <si>
    <t>REG0119</t>
  </si>
  <si>
    <t>Aditi Khan</t>
  </si>
  <si>
    <t>REG0120</t>
  </si>
  <si>
    <t>Gurpreet Menon</t>
  </si>
  <si>
    <t>REG0121</t>
  </si>
  <si>
    <t>REG0122</t>
  </si>
  <si>
    <t>Harsh Iyer</t>
  </si>
  <si>
    <t>REG0123</t>
  </si>
  <si>
    <t>Anjali Banerjee</t>
  </si>
  <si>
    <t>REG0124</t>
  </si>
  <si>
    <t>Siddharth Shah</t>
  </si>
  <si>
    <t>REG0125</t>
  </si>
  <si>
    <t>REG0126</t>
  </si>
  <si>
    <t>Vivaan Banerjee</t>
  </si>
  <si>
    <t>GenAI keynote, Marketing workshop, Networking lunch</t>
  </si>
  <si>
    <t>REG0127</t>
  </si>
  <si>
    <t>Ananya Pawar</t>
  </si>
  <si>
    <t>REG0128</t>
  </si>
  <si>
    <t>Harsh Sharma</t>
  </si>
  <si>
    <t>REG0129</t>
  </si>
  <si>
    <t>Siddharth Singh</t>
  </si>
  <si>
    <t>REG0130</t>
  </si>
  <si>
    <t>Ritu Das</t>
  </si>
  <si>
    <t>REG0131</t>
  </si>
  <si>
    <t>Fatima Joshi</t>
  </si>
  <si>
    <t>REG0132</t>
  </si>
  <si>
    <t>Harsh Mehta</t>
  </si>
  <si>
    <t>REG0133</t>
  </si>
  <si>
    <t>Neha Deshmukh</t>
  </si>
  <si>
    <t>Analytics bootcamp, GenAI keynote, Marketing workshop</t>
  </si>
  <si>
    <t>REG0134</t>
  </si>
  <si>
    <t>Sneha Mukherjee</t>
  </si>
  <si>
    <t>REG0135</t>
  </si>
  <si>
    <t>REG0136</t>
  </si>
  <si>
    <t>Mary Desai</t>
  </si>
  <si>
    <t>REG0137</t>
  </si>
  <si>
    <t>Simran Das</t>
  </si>
  <si>
    <t>REG0138</t>
  </si>
  <si>
    <t>Madhuri Iyer</t>
  </si>
  <si>
    <t>REG0139</t>
  </si>
  <si>
    <t>Harleen Reddy</t>
  </si>
  <si>
    <t>REG0140</t>
  </si>
  <si>
    <t>Anil Mishra</t>
  </si>
  <si>
    <t>REG0141</t>
  </si>
  <si>
    <t>Pallavi Iyer</t>
  </si>
  <si>
    <t>Analytics bootcamp, Fintech panel, Marketing workshop</t>
  </si>
  <si>
    <t>REG0142</t>
  </si>
  <si>
    <t>Karan Verma</t>
  </si>
  <si>
    <t>GenAI keynote, Marketing workshop</t>
  </si>
  <si>
    <t>REG0143</t>
  </si>
  <si>
    <t>Rahul Fernandes</t>
  </si>
  <si>
    <t>REG0144</t>
  </si>
  <si>
    <t>Harsh Mishra</t>
  </si>
  <si>
    <t>REG0145</t>
  </si>
  <si>
    <t>Rahul Sharma</t>
  </si>
  <si>
    <t>REG0146</t>
  </si>
  <si>
    <t>Divya Deshmukh</t>
  </si>
  <si>
    <t>REG0147</t>
  </si>
  <si>
    <t>Anjali Khan</t>
  </si>
  <si>
    <t>REG0148</t>
  </si>
  <si>
    <t>Sneha Menon</t>
  </si>
  <si>
    <t>REG0149</t>
  </si>
  <si>
    <t>Karan Das</t>
  </si>
  <si>
    <t>REG0150</t>
  </si>
  <si>
    <t>Fatima Patil</t>
  </si>
  <si>
    <t>REG0151</t>
  </si>
  <si>
    <t>Karan Patil</t>
  </si>
  <si>
    <t>REG0152</t>
  </si>
  <si>
    <t>Aditi Mehta</t>
  </si>
  <si>
    <t>REG0153</t>
  </si>
  <si>
    <t>Suresh Banerjee</t>
  </si>
  <si>
    <t>REG0154</t>
  </si>
  <si>
    <t>Yash Verma</t>
  </si>
  <si>
    <t>REG0155</t>
  </si>
  <si>
    <t>Shreya Pillai</t>
  </si>
  <si>
    <t>REG0156</t>
  </si>
  <si>
    <t>Aditi Agarwal</t>
  </si>
  <si>
    <t>REG0157</t>
  </si>
  <si>
    <t>Deepak Deshmukh</t>
  </si>
  <si>
    <t>REG0158</t>
  </si>
  <si>
    <t>Sakshi Das</t>
  </si>
  <si>
    <t>REG0159</t>
  </si>
  <si>
    <t>Nisha Deshmukh</t>
  </si>
  <si>
    <t>REG0160</t>
  </si>
  <si>
    <t>Aisha Kaur</t>
  </si>
  <si>
    <t>REG0161</t>
  </si>
  <si>
    <t>Kavya Banerjee</t>
  </si>
  <si>
    <t>REG0162</t>
  </si>
  <si>
    <t>REG0163</t>
  </si>
  <si>
    <t>Ishaan Agarwal</t>
  </si>
  <si>
    <t>REG0164</t>
  </si>
  <si>
    <t>Meera Deshmukh</t>
  </si>
  <si>
    <t>REG0165</t>
  </si>
  <si>
    <t>Vivaan Mishra</t>
  </si>
  <si>
    <t>REG0166</t>
  </si>
  <si>
    <t>Harleen Pawar</t>
  </si>
  <si>
    <t>GenAI keynote, Networking lunch, Startup pitch</t>
  </si>
  <si>
    <t>REG0167</t>
  </si>
  <si>
    <t>Harpreet Desai</t>
  </si>
  <si>
    <t>REG0168</t>
  </si>
  <si>
    <t>Kabir Singh</t>
  </si>
  <si>
    <t>REG0169</t>
  </si>
  <si>
    <t>Aarav Reddy</t>
  </si>
  <si>
    <t>REG0170</t>
  </si>
  <si>
    <t>Vivaan Pawar</t>
  </si>
  <si>
    <t>REG0171</t>
  </si>
  <si>
    <t>Deepika Joshi</t>
  </si>
  <si>
    <t>REG0172</t>
  </si>
  <si>
    <t>Tanvi Deshmukh</t>
  </si>
  <si>
    <t>GenAI keynote, Marketing workshop, Startup pitch</t>
  </si>
  <si>
    <t>REG0173</t>
  </si>
  <si>
    <t>Harsh Pawar</t>
  </si>
  <si>
    <t>REG0174</t>
  </si>
  <si>
    <t>Joseph Agarwal</t>
  </si>
  <si>
    <t>REG0175</t>
  </si>
  <si>
    <t>Arjun D'Souza</t>
  </si>
  <si>
    <t>Marketing workshop, Networking lunch, Startup pitch</t>
  </si>
  <si>
    <t>REG0176</t>
  </si>
  <si>
    <t>Karan Shinde</t>
  </si>
  <si>
    <t>REG0177</t>
  </si>
  <si>
    <t>Diya Kulkarni</t>
  </si>
  <si>
    <t>REG0178</t>
  </si>
  <si>
    <t>Mary Shinde</t>
  </si>
  <si>
    <t>REG0179</t>
  </si>
  <si>
    <t>Aditi Das</t>
  </si>
  <si>
    <t>REG0180</t>
  </si>
  <si>
    <t>Pranav Chatterjee</t>
  </si>
  <si>
    <t>REG0181</t>
  </si>
  <si>
    <t>Neha Kaur</t>
  </si>
  <si>
    <t>REG0182</t>
  </si>
  <si>
    <t>Swati Shah</t>
  </si>
  <si>
    <t>REG0183</t>
  </si>
  <si>
    <t>REG0184</t>
  </si>
  <si>
    <t>Kabir Reddy</t>
  </si>
  <si>
    <t>REG0185</t>
  </si>
  <si>
    <t>Harpreet Jadhav</t>
  </si>
  <si>
    <t>REG0186</t>
  </si>
  <si>
    <t>REG0187</t>
  </si>
  <si>
    <t>Aditya Joshi</t>
  </si>
  <si>
    <t>REG0188</t>
  </si>
  <si>
    <t>REG0189</t>
  </si>
  <si>
    <t>Siddharth Menon</t>
  </si>
  <si>
    <t>REG0190</t>
  </si>
  <si>
    <t>Thomas Gupta</t>
  </si>
  <si>
    <t>REG0191</t>
  </si>
  <si>
    <t>Rajesh Shinde</t>
  </si>
  <si>
    <t>REG0192</t>
  </si>
  <si>
    <t>Vivaan Kaur</t>
  </si>
  <si>
    <t>REG0193</t>
  </si>
  <si>
    <t>Rohan Mehta</t>
  </si>
  <si>
    <t>REG0194</t>
  </si>
  <si>
    <t>Riya Sharma</t>
  </si>
  <si>
    <t>REG0195</t>
  </si>
  <si>
    <t>Farhan D'Souza</t>
  </si>
  <si>
    <t>REG0196</t>
  </si>
  <si>
    <t>Yash Reddy</t>
  </si>
  <si>
    <t>REG0197</t>
  </si>
  <si>
    <t>Fatima Pawar</t>
  </si>
  <si>
    <t>REG0198</t>
  </si>
  <si>
    <t>Neha Mukherjee</t>
  </si>
  <si>
    <t>REG0199</t>
  </si>
  <si>
    <t>Lakshmi D'Souza</t>
  </si>
  <si>
    <t>REG0200</t>
  </si>
  <si>
    <t>Manish Singh</t>
  </si>
  <si>
    <t>REG0201</t>
  </si>
  <si>
    <t>Arjun Shinde</t>
  </si>
  <si>
    <t>REG0202</t>
  </si>
  <si>
    <t>Varun Joshi</t>
  </si>
  <si>
    <t>Fintech panel, GenAI keynote, Marketing workshop</t>
  </si>
  <si>
    <t>REG0203</t>
  </si>
  <si>
    <t>Aarav Agarwal</t>
  </si>
  <si>
    <t>REG0204</t>
  </si>
  <si>
    <t>Pallavi Gupta</t>
  </si>
  <si>
    <t>REG0205</t>
  </si>
  <si>
    <t>Gurpreet Chatterjee</t>
  </si>
  <si>
    <t>REG0206</t>
  </si>
  <si>
    <t>Divya Kulkarni</t>
  </si>
  <si>
    <t>REG0207</t>
  </si>
  <si>
    <t>REG0208</t>
  </si>
  <si>
    <t>Pallavi Singh</t>
  </si>
  <si>
    <t>REG0209</t>
  </si>
  <si>
    <t>Rohan Iyer</t>
  </si>
  <si>
    <t>REG0210</t>
  </si>
  <si>
    <t>Anil Kulkarni</t>
  </si>
  <si>
    <t>REG0211</t>
  </si>
  <si>
    <t>REG0212</t>
  </si>
  <si>
    <t>Karan Gupta</t>
  </si>
  <si>
    <t>REG0213</t>
  </si>
  <si>
    <t>Omkar Kaur</t>
  </si>
  <si>
    <t>REG0214</t>
  </si>
  <si>
    <t>Vivaan Deshmukh</t>
  </si>
  <si>
    <t>REG0215</t>
  </si>
  <si>
    <t>REG0216</t>
  </si>
  <si>
    <t>REG0217</t>
  </si>
  <si>
    <t>REG0218</t>
  </si>
  <si>
    <t>Lakshmi Kaur</t>
  </si>
  <si>
    <t>REG0219</t>
  </si>
  <si>
    <t>Ishaan Rao</t>
  </si>
  <si>
    <t>REG0220</t>
  </si>
  <si>
    <t>Riya Kaur</t>
  </si>
  <si>
    <t>REG0221</t>
  </si>
  <si>
    <t>Divya Mehta</t>
  </si>
  <si>
    <t>REG0222</t>
  </si>
  <si>
    <t>Ishaan Patil</t>
  </si>
  <si>
    <t>REG0223</t>
  </si>
  <si>
    <t>REG0224</t>
  </si>
  <si>
    <t>Sakshi Banerjee</t>
  </si>
  <si>
    <t>REG0225</t>
  </si>
  <si>
    <t>Tushar Rao</t>
  </si>
  <si>
    <t>REG0226</t>
  </si>
  <si>
    <t>REG0227</t>
  </si>
  <si>
    <t>Pooja Iyer</t>
  </si>
  <si>
    <t>REG0228</t>
  </si>
  <si>
    <t>REG0229</t>
  </si>
  <si>
    <t>REG0230</t>
  </si>
  <si>
    <t>Varun Chatterjee</t>
  </si>
  <si>
    <t>REG0231</t>
  </si>
  <si>
    <t>Madhuri Gupta</t>
  </si>
  <si>
    <t>REG0232</t>
  </si>
  <si>
    <t>REG0233</t>
  </si>
  <si>
    <t>Varun Iyer</t>
  </si>
  <si>
    <t>REG0234</t>
  </si>
  <si>
    <t>Ritu Mukherjee</t>
  </si>
  <si>
    <t>REG0235</t>
  </si>
  <si>
    <t>REG0236</t>
  </si>
  <si>
    <t>REG0237</t>
  </si>
  <si>
    <t>Vikram Khan</t>
  </si>
  <si>
    <t>REG0238</t>
  </si>
  <si>
    <t>Diya Pillai</t>
  </si>
  <si>
    <t>REG0239</t>
  </si>
  <si>
    <t>Rajesh Menon</t>
  </si>
  <si>
    <t>REG0240</t>
  </si>
  <si>
    <t>Yash Mukherjee</t>
  </si>
  <si>
    <t>REG0241</t>
  </si>
  <si>
    <t>Lakshmi Agarwal</t>
  </si>
  <si>
    <t>REG0242</t>
  </si>
  <si>
    <t>Diya Rao</t>
  </si>
  <si>
    <t>REG0243</t>
  </si>
  <si>
    <t>Kabir Iyer</t>
  </si>
  <si>
    <t>REG0244</t>
  </si>
  <si>
    <t>Aditi Rao</t>
  </si>
  <si>
    <t>REG0245</t>
  </si>
  <si>
    <t>Tanvi Banerjee</t>
  </si>
  <si>
    <t>REG0246</t>
  </si>
  <si>
    <t>Deepika Chatterjee</t>
  </si>
  <si>
    <t>REG0247</t>
  </si>
  <si>
    <t>Karan Desai</t>
  </si>
  <si>
    <t>REG0248</t>
  </si>
  <si>
    <t>Rahul Reddy</t>
  </si>
  <si>
    <t>REG0249</t>
  </si>
  <si>
    <t>REG0250</t>
  </si>
  <si>
    <t>REG0251</t>
  </si>
  <si>
    <t>Pranav Shah</t>
  </si>
  <si>
    <t>REG0252</t>
  </si>
  <si>
    <t>Pallavi Sharma</t>
  </si>
  <si>
    <t>REG0253</t>
  </si>
  <si>
    <t>Yash Desai</t>
  </si>
  <si>
    <t>REG0254</t>
  </si>
  <si>
    <t>Karan Jadhav</t>
  </si>
  <si>
    <t>Fintech panel, Networking lunch, Startup pitch</t>
  </si>
  <si>
    <t>REG0255</t>
  </si>
  <si>
    <t>Anil Mukherjee</t>
  </si>
  <si>
    <t>REG0256</t>
  </si>
  <si>
    <t>Pallavi Mehta</t>
  </si>
  <si>
    <t>REG0257</t>
  </si>
  <si>
    <t>Neha Iyer</t>
  </si>
  <si>
    <t>REG0258</t>
  </si>
  <si>
    <t>Riya Pawar</t>
  </si>
  <si>
    <t>REG0259</t>
  </si>
  <si>
    <t>REG0260</t>
  </si>
  <si>
    <t>Yash Iyer</t>
  </si>
  <si>
    <t>REG0261</t>
  </si>
  <si>
    <t>REG0262</t>
  </si>
  <si>
    <t>Aisha Mukherjee</t>
  </si>
  <si>
    <t>REG0263</t>
  </si>
  <si>
    <t>Omkar Khan</t>
  </si>
  <si>
    <t>REG0264</t>
  </si>
  <si>
    <t>Madhuri Khan</t>
  </si>
  <si>
    <t>REG0265</t>
  </si>
  <si>
    <t>Kabir Rao</t>
  </si>
  <si>
    <t>REG0266</t>
  </si>
  <si>
    <t>Madhuri Deshmukh</t>
  </si>
  <si>
    <t>REG0267</t>
  </si>
  <si>
    <t>Imran Iyer</t>
  </si>
  <si>
    <t>REG0268</t>
  </si>
  <si>
    <t>Varun D'Souza</t>
  </si>
  <si>
    <t>REG0269</t>
  </si>
  <si>
    <t>Deepika Reddy</t>
  </si>
  <si>
    <t>REG0270</t>
  </si>
  <si>
    <t>Ritu Patil</t>
  </si>
  <si>
    <t>REG0271</t>
  </si>
  <si>
    <t>Simran Shah</t>
  </si>
  <si>
    <t>REG0272</t>
  </si>
  <si>
    <t>Varun Verma</t>
  </si>
  <si>
    <t>REG0273</t>
  </si>
  <si>
    <t>Lakshmi Iyer</t>
  </si>
  <si>
    <t>REG0274</t>
  </si>
  <si>
    <t>REG0275</t>
  </si>
  <si>
    <t>Fatima D'Souza</t>
  </si>
  <si>
    <t>REG0276</t>
  </si>
  <si>
    <t>Pooja D'Souza</t>
  </si>
  <si>
    <t>REG0277</t>
  </si>
  <si>
    <t>Ananya Desai</t>
  </si>
  <si>
    <t>REG0278</t>
  </si>
  <si>
    <t>Zoya Rao</t>
  </si>
  <si>
    <t>REG0279</t>
  </si>
  <si>
    <t>Vikram Kaur</t>
  </si>
  <si>
    <t>REG0280</t>
  </si>
  <si>
    <t>Yash D'Souza</t>
  </si>
  <si>
    <t>REG0281</t>
  </si>
  <si>
    <t>Sakshi Pawar</t>
  </si>
  <si>
    <t>REG0282</t>
  </si>
  <si>
    <t>Kavya Menon</t>
  </si>
  <si>
    <t>REG0283</t>
  </si>
  <si>
    <t>Meera Khan</t>
  </si>
  <si>
    <t>REG0284</t>
  </si>
  <si>
    <t>Suresh Pawar</t>
  </si>
  <si>
    <t>REG0285</t>
  </si>
  <si>
    <t>Siddharth Patil</t>
  </si>
  <si>
    <t>REG0286</t>
  </si>
  <si>
    <t>Tanvi Joshi</t>
  </si>
  <si>
    <t>REG0287</t>
  </si>
  <si>
    <t>REG0288</t>
  </si>
  <si>
    <t>Deepika Shah</t>
  </si>
  <si>
    <t>REG0289</t>
  </si>
  <si>
    <t>Riya Agarwal</t>
  </si>
  <si>
    <t>REG0290</t>
  </si>
  <si>
    <t>Kavya Shinde</t>
  </si>
  <si>
    <t>REG0291</t>
  </si>
  <si>
    <t>Karan Singh</t>
  </si>
  <si>
    <t>REG0292</t>
  </si>
  <si>
    <t>Lakshmi Desai</t>
  </si>
  <si>
    <t>REG0293</t>
  </si>
  <si>
    <t>Riya Fernandes</t>
  </si>
  <si>
    <t>REG0294</t>
  </si>
  <si>
    <t>Rohan Singh</t>
  </si>
  <si>
    <t>REG0295</t>
  </si>
  <si>
    <t>REG0296</t>
  </si>
  <si>
    <t>Pooja Mukherjee</t>
  </si>
  <si>
    <t>REG0297</t>
  </si>
  <si>
    <t>Neha Mehta</t>
  </si>
  <si>
    <t>REG0298</t>
  </si>
  <si>
    <t>Fatima Pillai</t>
  </si>
  <si>
    <t>REG0299</t>
  </si>
  <si>
    <t>Aditya Shah</t>
  </si>
  <si>
    <t>REG0300</t>
  </si>
  <si>
    <t>Swati Nair</t>
  </si>
  <si>
    <t>REG0301</t>
  </si>
  <si>
    <t>Rahul Das</t>
  </si>
  <si>
    <t>REG0302</t>
  </si>
  <si>
    <t>Priya Iyer</t>
  </si>
  <si>
    <t>REG0303</t>
  </si>
  <si>
    <t>Harpreet Shah</t>
  </si>
  <si>
    <t>REG0304</t>
  </si>
  <si>
    <t>Sakshi Gupta</t>
  </si>
  <si>
    <t>REG0305</t>
  </si>
  <si>
    <t>REG0306</t>
  </si>
  <si>
    <t>Ananya Jadhav</t>
  </si>
  <si>
    <t>REG0307</t>
  </si>
  <si>
    <t>Simran Reddy</t>
  </si>
  <si>
    <t>REG0308</t>
  </si>
  <si>
    <t>Ritu Joshi</t>
  </si>
  <si>
    <t>REG0309</t>
  </si>
  <si>
    <t>Sneha Rao</t>
  </si>
  <si>
    <t>REG0310</t>
  </si>
  <si>
    <t>REG0311</t>
  </si>
  <si>
    <t>Imran Kaur</t>
  </si>
  <si>
    <t>REG0312</t>
  </si>
  <si>
    <t>Anjali Patil</t>
  </si>
  <si>
    <t>REG0313</t>
  </si>
  <si>
    <t>Thomas Jadhav</t>
  </si>
  <si>
    <t>REG0314</t>
  </si>
  <si>
    <t>Shreya Nair</t>
  </si>
  <si>
    <t>REG0315</t>
  </si>
  <si>
    <t>Ananya Verma</t>
  </si>
  <si>
    <t>REG0316</t>
  </si>
  <si>
    <t>Aarav Shinde</t>
  </si>
  <si>
    <t>REG0317</t>
  </si>
  <si>
    <t>Imran Chatterjee</t>
  </si>
  <si>
    <t>REG0318</t>
  </si>
  <si>
    <t>Kavya Joshi</t>
  </si>
  <si>
    <t>REG0319</t>
  </si>
  <si>
    <t>Nikhil Banerjee</t>
  </si>
  <si>
    <t>REG0320</t>
  </si>
  <si>
    <t>Nikhil Fernandes</t>
  </si>
  <si>
    <t>REG0321</t>
  </si>
  <si>
    <t>Riya Kulkarni</t>
  </si>
  <si>
    <t>REG0322</t>
  </si>
  <si>
    <t>Pallavi Nair</t>
  </si>
  <si>
    <t>REG0323</t>
  </si>
  <si>
    <t>Gauri Das</t>
  </si>
  <si>
    <t>REG0324</t>
  </si>
  <si>
    <t>Rahul Agarwal</t>
  </si>
  <si>
    <t>REG0325</t>
  </si>
  <si>
    <t>Isha Sharma</t>
  </si>
  <si>
    <t>REG0326</t>
  </si>
  <si>
    <t>Omkar Chatterjee</t>
  </si>
  <si>
    <t>REG0327</t>
  </si>
  <si>
    <t>Rahul Verma</t>
  </si>
  <si>
    <t>REG0328</t>
  </si>
  <si>
    <t>Ishaan Desai</t>
  </si>
  <si>
    <t>REG0329</t>
  </si>
  <si>
    <t>REG0330</t>
  </si>
  <si>
    <t>REG0331</t>
  </si>
  <si>
    <t>Divya Sharma</t>
  </si>
  <si>
    <t>REG0332</t>
  </si>
  <si>
    <t>Harpreet Kaur</t>
  </si>
  <si>
    <t>REG0333</t>
  </si>
  <si>
    <t>Thomas Iyer</t>
  </si>
  <si>
    <t>REG0334</t>
  </si>
  <si>
    <t>Suresh Iyer</t>
  </si>
  <si>
    <t>REG0335</t>
  </si>
  <si>
    <t>Isha Khan</t>
  </si>
  <si>
    <t>REG0336</t>
  </si>
  <si>
    <t>Gurpreet Verma</t>
  </si>
  <si>
    <t>REG0337</t>
  </si>
  <si>
    <t>Gauri Singh</t>
  </si>
  <si>
    <t>REG0338</t>
  </si>
  <si>
    <t>Omkar Iyer</t>
  </si>
  <si>
    <t>REG0339</t>
  </si>
  <si>
    <t>Vivaan Iyer</t>
  </si>
  <si>
    <t>REG0340</t>
  </si>
  <si>
    <t>Riya Reddy</t>
  </si>
  <si>
    <t>REG0341</t>
  </si>
  <si>
    <t>Tushar Kaur</t>
  </si>
  <si>
    <t>REG0342</t>
  </si>
  <si>
    <t>Thomas Khan</t>
  </si>
  <si>
    <t>REG0343</t>
  </si>
  <si>
    <t>Karan Banerjee</t>
  </si>
  <si>
    <t>REG0344</t>
  </si>
  <si>
    <t>REG0345</t>
  </si>
  <si>
    <t>Varun Deshmukh</t>
  </si>
  <si>
    <t>REG0346</t>
  </si>
  <si>
    <t>REG0347</t>
  </si>
  <si>
    <t>Imran Sharma</t>
  </si>
  <si>
    <t>REG0348</t>
  </si>
  <si>
    <t>Vikram Banerjee</t>
  </si>
  <si>
    <t>REG0349</t>
  </si>
  <si>
    <t>REG0350</t>
  </si>
  <si>
    <t>Varun Agarwal</t>
  </si>
  <si>
    <t>REG0351</t>
  </si>
  <si>
    <t>Nisha Patil</t>
  </si>
  <si>
    <t>REG0352</t>
  </si>
  <si>
    <t>REG0353</t>
  </si>
  <si>
    <t>Nisha Pillai</t>
  </si>
  <si>
    <t>REG0354</t>
  </si>
  <si>
    <t>Ishaan Deshmukh</t>
  </si>
  <si>
    <t>REG0355</t>
  </si>
  <si>
    <t>Fatima Singh</t>
  </si>
  <si>
    <t>REG0356</t>
  </si>
  <si>
    <t>Madhuri Mukherjee</t>
  </si>
  <si>
    <t>REG0357</t>
  </si>
  <si>
    <t>Suresh Kaur</t>
  </si>
  <si>
    <t>REG0358</t>
  </si>
  <si>
    <t>Anil Pawar</t>
  </si>
  <si>
    <t>REG0359</t>
  </si>
  <si>
    <t>Siddharth Verma</t>
  </si>
  <si>
    <t>REG0360</t>
  </si>
  <si>
    <t>Harleen Mehta</t>
  </si>
  <si>
    <t>REG0361</t>
  </si>
  <si>
    <t>Siddharth D'Souza</t>
  </si>
  <si>
    <t>REG0362</t>
  </si>
  <si>
    <t>Harpreet Deshmukh</t>
  </si>
  <si>
    <t>REG0363</t>
  </si>
  <si>
    <t>REG0364</t>
  </si>
  <si>
    <t>Zoya Singh</t>
  </si>
  <si>
    <t>REG0365</t>
  </si>
  <si>
    <t>Karan Nair</t>
  </si>
  <si>
    <t>REG0366</t>
  </si>
  <si>
    <t>Sandeep Fernandes</t>
  </si>
  <si>
    <t>REG0367</t>
  </si>
  <si>
    <t>Sakshi Menon</t>
  </si>
  <si>
    <t>REG0368</t>
  </si>
  <si>
    <t>Priya Patil</t>
  </si>
  <si>
    <t>REG0369</t>
  </si>
  <si>
    <t>Anjali Mukherjee</t>
  </si>
  <si>
    <t>REG0370</t>
  </si>
  <si>
    <t>Diya Deshmukh</t>
  </si>
  <si>
    <t>REG0371</t>
  </si>
  <si>
    <t>Manish Menon</t>
  </si>
  <si>
    <t>REG0372</t>
  </si>
  <si>
    <t>Yash Fernandes</t>
  </si>
  <si>
    <t>REG0373</t>
  </si>
  <si>
    <t>REG0374</t>
  </si>
  <si>
    <t>Madhuri Kulkarni</t>
  </si>
  <si>
    <t>REG0375</t>
  </si>
  <si>
    <t>Simran Mishra</t>
  </si>
  <si>
    <t>REG0376</t>
  </si>
  <si>
    <t>Diya Kaur</t>
  </si>
  <si>
    <t>REG0377</t>
  </si>
  <si>
    <t>Madhuri Rao</t>
  </si>
  <si>
    <t>REG0378</t>
  </si>
  <si>
    <t>REG0379</t>
  </si>
  <si>
    <t>REG0380</t>
  </si>
  <si>
    <t>REG0381</t>
  </si>
  <si>
    <t>Thomas Singh</t>
  </si>
  <si>
    <t>REG0382</t>
  </si>
  <si>
    <t>Yash Menon</t>
  </si>
  <si>
    <t>REG0383</t>
  </si>
  <si>
    <t>Suresh D'Souza</t>
  </si>
  <si>
    <t>REG0384</t>
  </si>
  <si>
    <t>Pranav Jadhav</t>
  </si>
  <si>
    <t>REG0385</t>
  </si>
  <si>
    <t>Simran Deshmukh</t>
  </si>
  <si>
    <t>REG0386</t>
  </si>
  <si>
    <t>Gurpreet Mukherjee</t>
  </si>
  <si>
    <t>REG0387</t>
  </si>
  <si>
    <t>Riya Nair</t>
  </si>
  <si>
    <t>REG0388</t>
  </si>
  <si>
    <t>Ishaan Khan</t>
  </si>
  <si>
    <t>REG0389</t>
  </si>
  <si>
    <t>REG0390</t>
  </si>
  <si>
    <t>Pooja Deshmukh</t>
  </si>
  <si>
    <t>REG0391</t>
  </si>
  <si>
    <t>Zoya Pawar</t>
  </si>
  <si>
    <t>REG0392</t>
  </si>
  <si>
    <t>Fatima Rao</t>
  </si>
  <si>
    <t>REG0393</t>
  </si>
  <si>
    <t>Zoya Das</t>
  </si>
  <si>
    <t>REG0394</t>
  </si>
  <si>
    <t>Neha Desai</t>
  </si>
  <si>
    <t>REG0395</t>
  </si>
  <si>
    <t>Neha Joshi</t>
  </si>
  <si>
    <t>REG0396</t>
  </si>
  <si>
    <t>Harsh Deshmukh</t>
  </si>
  <si>
    <t>REG0397</t>
  </si>
  <si>
    <t>Aditi Pillai</t>
  </si>
  <si>
    <t>REG0398</t>
  </si>
  <si>
    <t>Ishaan Menon</t>
  </si>
  <si>
    <t>REG0399</t>
  </si>
  <si>
    <t>REG0400</t>
  </si>
  <si>
    <t>Divya Fernandes</t>
  </si>
  <si>
    <t>REG0401</t>
  </si>
  <si>
    <t>Gauri Joshi</t>
  </si>
  <si>
    <t>REG0402</t>
  </si>
  <si>
    <t>Ritu Chatterjee</t>
  </si>
  <si>
    <t>REG0403</t>
  </si>
  <si>
    <t>Harleen Shah</t>
  </si>
  <si>
    <t>REG0404</t>
  </si>
  <si>
    <t>Arjun Iyer</t>
  </si>
  <si>
    <t>REG0405</t>
  </si>
  <si>
    <t>REG0406</t>
  </si>
  <si>
    <t>REG0407</t>
  </si>
  <si>
    <t>Tanvi Nair</t>
  </si>
  <si>
    <t>REG0408</t>
  </si>
  <si>
    <t>Nikhil Mehta</t>
  </si>
  <si>
    <t>REG0409</t>
  </si>
  <si>
    <t>Suresh Deshmukh</t>
  </si>
  <si>
    <t>REG0410</t>
  </si>
  <si>
    <t>Karan Mukherjee</t>
  </si>
  <si>
    <t>REG0411</t>
  </si>
  <si>
    <t>Gauri Deshmukh</t>
  </si>
  <si>
    <t>REG0412</t>
  </si>
  <si>
    <t>Harpreet Mishra</t>
  </si>
  <si>
    <t>REG0413</t>
  </si>
  <si>
    <t>REG0414</t>
  </si>
  <si>
    <t>Tushar Verma</t>
  </si>
  <si>
    <t>REG0415</t>
  </si>
  <si>
    <t>Harpreet Das</t>
  </si>
  <si>
    <t>REG0416</t>
  </si>
  <si>
    <t>Pooja Kulkarni</t>
  </si>
  <si>
    <t>REG0417</t>
  </si>
  <si>
    <t>Harsh Joshi</t>
  </si>
  <si>
    <t>REG0418</t>
  </si>
  <si>
    <t>REG0419</t>
  </si>
  <si>
    <t>Yash Pawar</t>
  </si>
  <si>
    <t>REG0420</t>
  </si>
  <si>
    <t>Priya Chatterjee</t>
  </si>
  <si>
    <t>REG0421</t>
  </si>
  <si>
    <t>Isha Das</t>
  </si>
  <si>
    <t>REG0422</t>
  </si>
  <si>
    <t>Harpreet Pawar</t>
  </si>
  <si>
    <t>REG0423</t>
  </si>
  <si>
    <t>Rohan Reddy</t>
  </si>
  <si>
    <t>REG0424</t>
  </si>
  <si>
    <t>Omkar Nair</t>
  </si>
  <si>
    <t>REG0425</t>
  </si>
  <si>
    <t>Divya Shah</t>
  </si>
  <si>
    <t>REG0426</t>
  </si>
  <si>
    <t>Farhan Kulkarni</t>
  </si>
  <si>
    <t>REG0427</t>
  </si>
  <si>
    <t>Imran Khan</t>
  </si>
  <si>
    <t>REG0428</t>
  </si>
  <si>
    <t>Neha Pillai</t>
  </si>
  <si>
    <t>REG0429</t>
  </si>
  <si>
    <t>Pallavi Kulkarni</t>
  </si>
  <si>
    <t>REG0430</t>
  </si>
  <si>
    <t>REG0431</t>
  </si>
  <si>
    <t>Rajesh Nair</t>
  </si>
  <si>
    <t>REG0432</t>
  </si>
  <si>
    <t>REG0433</t>
  </si>
  <si>
    <t>Manish Das</t>
  </si>
  <si>
    <t>REG0434</t>
  </si>
  <si>
    <t>Ishaan Kaur</t>
  </si>
  <si>
    <t>REG0435</t>
  </si>
  <si>
    <t>Diya Banerjee</t>
  </si>
  <si>
    <t>REG0436</t>
  </si>
  <si>
    <t>Nisha Mehta</t>
  </si>
  <si>
    <t>REG0437</t>
  </si>
  <si>
    <t>Meera Menon</t>
  </si>
  <si>
    <t>REG0438</t>
  </si>
  <si>
    <t>Anil Menon</t>
  </si>
  <si>
    <t>REG0439</t>
  </si>
  <si>
    <t>Swati Iyer</t>
  </si>
  <si>
    <t>REG0440</t>
  </si>
  <si>
    <t>Arjun Sharma</t>
  </si>
  <si>
    <t>REG0441</t>
  </si>
  <si>
    <t>Suresh Jadhav</t>
  </si>
  <si>
    <t>REG0442</t>
  </si>
  <si>
    <t>Joseph Jadhav</t>
  </si>
  <si>
    <t>REG0443</t>
  </si>
  <si>
    <t>REG0444</t>
  </si>
  <si>
    <t>REG0445</t>
  </si>
  <si>
    <t>Ritu Khan</t>
  </si>
  <si>
    <t>REG0446</t>
  </si>
  <si>
    <t>Tushar Reddy</t>
  </si>
  <si>
    <t>REG0447</t>
  </si>
  <si>
    <t>Rohan Fernandes</t>
  </si>
  <si>
    <t>REG0448</t>
  </si>
  <si>
    <t>Sneha Jadhav</t>
  </si>
  <si>
    <t>REG0449</t>
  </si>
  <si>
    <t>REG0450</t>
  </si>
  <si>
    <t>Ritu Sharma</t>
  </si>
  <si>
    <t>REG0451</t>
  </si>
  <si>
    <t>Tanvi Agarwal</t>
  </si>
  <si>
    <t>REG0452</t>
  </si>
  <si>
    <t>Harleen Menon</t>
  </si>
  <si>
    <t>REG0453</t>
  </si>
  <si>
    <t>Neha Menon</t>
  </si>
  <si>
    <t>REG0454</t>
  </si>
  <si>
    <t>Harsh Agarwal</t>
  </si>
  <si>
    <t>REG0455</t>
  </si>
  <si>
    <t>REG0456</t>
  </si>
  <si>
    <t>Harleen Desai</t>
  </si>
  <si>
    <t>REG0457</t>
  </si>
  <si>
    <t>REG0458</t>
  </si>
  <si>
    <t>REG0459</t>
  </si>
  <si>
    <t>Deepak Patil</t>
  </si>
  <si>
    <t>REG0460</t>
  </si>
  <si>
    <t>REG0461</t>
  </si>
  <si>
    <t>Divya Mukherjee</t>
  </si>
  <si>
    <t>REG0462</t>
  </si>
  <si>
    <t>REG0463</t>
  </si>
  <si>
    <t>Yash Chatterjee</t>
  </si>
  <si>
    <t>REG0464</t>
  </si>
  <si>
    <t>Nikhil Deshmukh</t>
  </si>
  <si>
    <t>REG0465</t>
  </si>
  <si>
    <t>REG0466</t>
  </si>
  <si>
    <t>Aditi Shah</t>
  </si>
  <si>
    <t>Fintech panel, GenAI keynote, Startup pitch</t>
  </si>
  <si>
    <t>REG0467</t>
  </si>
  <si>
    <t>REG0468</t>
  </si>
  <si>
    <t>Manish Rao</t>
  </si>
  <si>
    <t>REG0469</t>
  </si>
  <si>
    <t>Deepika Pawar</t>
  </si>
  <si>
    <t>REG0470</t>
  </si>
  <si>
    <t>Omkar Banerjee</t>
  </si>
  <si>
    <t>REG0471</t>
  </si>
  <si>
    <t>Gurpreet Deshmukh</t>
  </si>
  <si>
    <t>REG0472</t>
  </si>
  <si>
    <t>Diya Jadhav</t>
  </si>
  <si>
    <t>REG0473</t>
  </si>
  <si>
    <t>Fatima Kulkarni</t>
  </si>
  <si>
    <t>REG0474</t>
  </si>
  <si>
    <t>REG0475</t>
  </si>
  <si>
    <t>Anjali Das</t>
  </si>
  <si>
    <t>REG0476</t>
  </si>
  <si>
    <t>REG0477</t>
  </si>
  <si>
    <t>Yash Jadhav</t>
  </si>
  <si>
    <t>REG0478</t>
  </si>
  <si>
    <t>Isha Mehta</t>
  </si>
  <si>
    <t>REG0479</t>
  </si>
  <si>
    <t>REG0480</t>
  </si>
  <si>
    <t>Varun Rao</t>
  </si>
  <si>
    <t>REG0481</t>
  </si>
  <si>
    <t>Gurpreet Kulkarni</t>
  </si>
  <si>
    <t>REG0482</t>
  </si>
  <si>
    <t>Tanvi Mishra</t>
  </si>
  <si>
    <t>REG0483</t>
  </si>
  <si>
    <t>Shreya Menon</t>
  </si>
  <si>
    <t>REG0484</t>
  </si>
  <si>
    <t>Varun Singh</t>
  </si>
  <si>
    <t>REG0485</t>
  </si>
  <si>
    <t>Rohan Sharma</t>
  </si>
  <si>
    <t>REG0486</t>
  </si>
  <si>
    <t>Madhuri Pillai</t>
  </si>
  <si>
    <t>REG0487</t>
  </si>
  <si>
    <t>Suresh Singh</t>
  </si>
  <si>
    <t>REG0488</t>
  </si>
  <si>
    <t>REG0489</t>
  </si>
  <si>
    <t>REG0490</t>
  </si>
  <si>
    <t>Nisha Mishra</t>
  </si>
  <si>
    <t>REG0491</t>
  </si>
  <si>
    <t>Ishaan Gupta</t>
  </si>
  <si>
    <t>REG0492</t>
  </si>
  <si>
    <t>Mary Reddy</t>
  </si>
  <si>
    <t>REG0493</t>
  </si>
  <si>
    <t>Joseph Rao</t>
  </si>
  <si>
    <t>REG0494</t>
  </si>
  <si>
    <t>Aditi Mishra</t>
  </si>
  <si>
    <t>REG0495</t>
  </si>
  <si>
    <t>Tanvi Pawar</t>
  </si>
  <si>
    <t>REG0496</t>
  </si>
  <si>
    <t>Shreya Desai</t>
  </si>
  <si>
    <t>REG0497</t>
  </si>
  <si>
    <t>Arjun Banerjee</t>
  </si>
  <si>
    <t>REG0498</t>
  </si>
  <si>
    <t>REG0499</t>
  </si>
  <si>
    <t>REG0500</t>
  </si>
  <si>
    <t>item</t>
  </si>
  <si>
    <t>value</t>
  </si>
  <si>
    <t>Event</t>
  </si>
  <si>
    <t>InnoVista Business Summit 2026 (fictional)</t>
  </si>
  <si>
    <t>Date</t>
  </si>
  <si>
    <t>3 January 2026</t>
  </si>
  <si>
    <t>Venue</t>
  </si>
  <si>
    <t>Sahyadri School of Business auditorium, capacity 450</t>
  </si>
  <si>
    <t>Fees</t>
  </si>
  <si>
    <t>Student 499, Professional 1,999, Founder 999, Faculty free; 20% early-bird discount before 1 Dec</t>
  </si>
  <si>
    <t>sheet</t>
  </si>
  <si>
    <t>column</t>
  </si>
  <si>
    <t>data_type</t>
  </si>
  <si>
    <t>example_value</t>
  </si>
  <si>
    <t>non_empty_values</t>
  </si>
  <si>
    <t>distinct_values</t>
  </si>
  <si>
    <t>Registrations</t>
  </si>
  <si>
    <t>Text</t>
  </si>
  <si>
    <t>Date/time</t>
  </si>
  <si>
    <t>2025-11-17</t>
  </si>
  <si>
    <t>Decimal number</t>
  </si>
  <si>
    <t>399.20000000000005</t>
  </si>
  <si>
    <t>9.0</t>
  </si>
  <si>
    <t>Event Info</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</si>
  <si>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</si>
  <si>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</si>
  <si>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</si>
  <si>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</si>
  <si>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</si>
  <si>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</si>
  <si>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</si>
  <si>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</si>
  <si>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</si>
  <si>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</si>
  <si>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</si>
  <si>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</si>
  <si>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</si>
  <si>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</si>
  <si>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'Event analytics and check-in tool', list the first 3 steps to build it and what could go wrong.</t>
  </si>
  <si>
    <t>Clear steps, but assumed a column that does not exist</t>
  </si>
  <si>
    <t>Told it the exact column names and asked it to recheck</t>
  </si>
  <si>
    <t>Rejected</t>
  </si>
  <si>
    <t>screenshot_01.png</t>
  </si>
  <si>
    <t>Baseline Validation: Phase 2 KPIs checked against independent values</t>
  </si>
  <si>
    <t>Green = live Excel formula on the Registrations sheet (rows 2-501). Blue = independent value computed separately in Python/pandas and typed in. Match? compares the two (tolerance 0.000001).</t>
  </si>
  <si>
    <t>Result</t>
  </si>
  <si>
    <t>Metric</t>
  </si>
  <si>
    <t>Live value (formula)</t>
  </si>
  <si>
    <t>Excel formula (text)</t>
  </si>
  <si>
    <t>Independent value</t>
  </si>
  <si>
    <t>MATCH / MISMATCH</t>
  </si>
  <si>
    <t>1</t>
  </si>
  <si>
    <t>Total registrations</t>
  </si>
  <si>
    <t>2</t>
  </si>
  <si>
    <t>Total check-ins (checked_in = Yes)</t>
  </si>
  <si>
    <t>3</t>
  </si>
  <si>
    <t>Total no-shows (checked_in = No)</t>
  </si>
  <si>
    <t>=COUNTIF(Registrations!$J$2:$J$501,"No")</t>
  </si>
  <si>
    <t>4</t>
  </si>
  <si>
    <t>Attendance rate (Yes / total registrations)</t>
  </si>
  <si>
    <t>=COUNTIF(Registrations!$J$2:$J$501,"Yes")/COUNTA(Registrations!$A$2:$A$501)</t>
  </si>
  <si>
    <t>5</t>
  </si>
  <si>
    <t>No-show rate (No / total registrations)</t>
  </si>
  <si>
    <t>=COUNTIF(Registrations!$J$2:$J$501,"No")/COUNTA(Registrations!$A$2:$A$501)</t>
  </si>
  <si>
    <t>6</t>
  </si>
  <si>
    <t>Total revenue, all registrations (INR)</t>
  </si>
  <si>
    <t>=SUM(Registrations!$I$2:$I$501)</t>
  </si>
  <si>
    <t>6a</t>
  </si>
  <si>
    <t>Revenue, checked-in attendees only (INR)</t>
  </si>
  <si>
    <t>=SUMIFS(Registrations!$I$2:$I$501,Registrations!$J$2:$J$501,"Yes")</t>
  </si>
  <si>
    <t>7</t>
  </si>
  <si>
    <t>NPS valid response count (n)</t>
  </si>
  <si>
    <t>=COUNT(Registrations!$L$2:$L$501)</t>
  </si>
  <si>
    <t>8</t>
  </si>
  <si>
    <t>Promoters (9-10), count</t>
  </si>
  <si>
    <t>=COUNTIF(Registrations!$L$2:$L$501,"&gt;=9")</t>
  </si>
  <si>
    <t>9</t>
  </si>
  <si>
    <t>Passives (7-8), count</t>
  </si>
  <si>
    <t>=COUNTIFS(Registrations!$L$2:$L$501,"&gt;=7",Registrations!$L$2:$L$501,"&lt;=8")</t>
  </si>
  <si>
    <t>10</t>
  </si>
  <si>
    <t>Detractors (0-6), count</t>
  </si>
  <si>
    <t>=COUNTIFS(Registrations!$L$2:$L$501,"&gt;=0",Registrations!$L$2:$L$501,"&lt;=6")</t>
  </si>
  <si>
    <t>11</t>
  </si>
  <si>
    <t>Promoters % of valid</t>
  </si>
  <si>
    <t>=COUNTIF(Registrations!$L$2:$L$501,"&gt;=9")/COUNT(Registrations!$L$2:$L$501)</t>
  </si>
  <si>
    <t>12</t>
  </si>
  <si>
    <t>Passives % of valid</t>
  </si>
  <si>
    <t>=COUNTIFS(Registrations!$L$2:$L$501,"&gt;=7",Registrations!$L$2:$L$501,"&lt;=8")/COUNT(Registrations!$L$2:$L$501)</t>
  </si>
  <si>
    <t>13</t>
  </si>
  <si>
    <t>Detractors % of valid</t>
  </si>
  <si>
    <t>=COUNTIFS(Registrations!$L$2:$L$501,"&gt;=0",Registrations!$L$2:$L$501,"&lt;=6")/COUNT(Registrations!$L$2:$L$501)</t>
  </si>
  <si>
    <t>14</t>
  </si>
  <si>
    <t>NPS (% Promoters - % Detractors, valid n only)</t>
  </si>
  <si>
    <t>=(COUNTIF(Registrations!$L$2:$L$501,"&gt;=9")-COUNTIFS(Registrations!$L$2:$L$501,"&gt;=0",Registrations!$L$2:$L$501,"&lt;=6"))/COUNT(Registrations!$L$2:$L$501)*100</t>
  </si>
  <si>
    <t>15</t>
  </si>
  <si>
    <t>Average NPS score (valid only)</t>
  </si>
  <si>
    <t>=AVERAGE(Registrations!$L$2:$L$501)</t>
  </si>
  <si>
    <t>16</t>
  </si>
  <si>
    <t>Peak registration day: highest daily count</t>
  </si>
  <si>
    <t>=SUMPRODUCT(MAX(COUNTIF(Registrations!$G$2:$G$501,Registrations!$G$2:$G$501)))</t>
  </si>
  <si>
    <t>16a</t>
  </si>
  <si>
    <t>Peak day date from MODE (either tied date is valid)</t>
  </si>
  <si>
    <t>=MODE(Registrations!$G$2:$G$501)</t>
  </si>
  <si>
    <t>6 Dec 2025 or 11 Nov 2025</t>
  </si>
  <si>
    <t>16b</t>
  </si>
  <si>
    <t>Registrations on 6 Dec 2025 (tied peak)</t>
  </si>
  <si>
    <t>=COUNTIF(Registrations!$G$2:$G$501,DATE(2025,12,6))</t>
  </si>
  <si>
    <t>16c</t>
  </si>
  <si>
    <t>Registrations on 11 Nov 2025 (tied peak)</t>
  </si>
  <si>
    <t>=COUNTIF(Registrations!$G$2:$G$501,DATE(2025,11,11))</t>
  </si>
  <si>
    <t>Integrity checks (each should read TRUE)</t>
  </si>
  <si>
    <t>Yes + No = total registrations</t>
  </si>
  <si>
    <t>Promoters + passives + detractors = n</t>
  </si>
  <si>
    <t>Attendance rate + no-show rate = 100%</t>
  </si>
  <si>
    <t>Blank NPS cells = registrations - n (blanks never treated as 0)</t>
  </si>
  <si>
    <t>registration_id is unique (500 distinct)</t>
  </si>
  <si>
    <t>Notes</t>
  </si>
  <si>
    <t>Definitions: attendance = Yes / total registrations; no-show = No / total registrations; NPS excludes blank scores from the denominator.</t>
  </si>
  <si>
    <t>Peak registration day is a tie (15 registrations on each of 6 Dec 2025 and 11 Nov 2025). MODE returns only one of them, and which one can differ between Excel and other apps, so row 16a accepts either.</t>
  </si>
  <si>
    <t>Total revenue assumes every registrant paid fee_paid_inr (no refund or payment-status field exists). Faculty count at INR 0.</t>
  </si>
  <si>
    <t>Ranges are fixed to rows 2-501 (the current data extent); extend them if rows are added.</t>
  </si>
  <si>
    <t>Channel Analysis: heard_about_via (Phase 6)</t>
  </si>
  <si>
    <t>Section 1 = live formulas on Registrations. Section 3 compares each live value with an independent Python value (blue). Tolerance 0.000001. Revenue = sum of fee_paid_inr over all registrations (assumes everyone paid).</t>
  </si>
  <si>
    <t>Channel</t>
  </si>
  <si>
    <t>Check-ins</t>
  </si>
  <si>
    <t>No-shows</t>
  </si>
  <si>
    <t>Attendance rate</t>
  </si>
  <si>
    <t>95% CI low (Wilson)</t>
  </si>
  <si>
    <t>95% CI high (Wilson)</t>
  </si>
  <si>
    <t>No-show rate</t>
  </si>
  <si>
    <t>Share of all check-ins</t>
  </si>
  <si>
    <t>NPS valid n</t>
  </si>
  <si>
    <t>Promoters (9-10)</t>
  </si>
  <si>
    <t>Detractors (0-6)</t>
  </si>
  <si>
    <t>NPS</t>
  </si>
  <si>
    <t>Average fee (INR) = revenue per registration</t>
  </si>
  <si>
    <t>Revenue, all registered (INR)</t>
  </si>
  <si>
    <t>Revenue, checked-in only (INR)</t>
  </si>
  <si>
    <t>Rank: volume (registrations)</t>
  </si>
  <si>
    <t>Rank: check-ins</t>
  </si>
  <si>
    <t>Rank: attendance rate</t>
  </si>
  <si>
    <t>Rank: revenue per registration</t>
  </si>
  <si>
    <t>All channels</t>
  </si>
  <si>
    <t>Section 2: Are attendance differences between channels statistically meaningful? (chi-square test of independence, 6 channels x checked-in Yes/No)</t>
  </si>
  <si>
    <t>Expected check-ins (if channel did not matter)</t>
  </si>
  <si>
    <t>Expected no-shows</t>
  </si>
  <si>
    <t>Chi-square p-value</t>
  </si>
  <si>
    <t>Chi-square statistic</t>
  </si>
  <si>
    <t>Degrees of freedom</t>
  </si>
  <si>
    <t>Cramer's V (effect size)</t>
  </si>
  <si>
    <t>Smallest expected count (should be &gt;= 5)</t>
  </si>
  <si>
    <t>Reading</t>
  </si>
  <si>
    <t>Section 3: Verification. Live formula value vs independent value (computed in Python/pandas/scipy and typed in)</t>
  </si>
  <si>
    <t>Absolute difference</t>
  </si>
  <si>
    <t>Test</t>
  </si>
  <si>
    <t>Attendance interval = Wilson 95% interval (formula in columns F and G). NPS counts only valid scores; blanks are excluded from n, never treated as 0.</t>
  </si>
  <si>
    <t>Not reproduced in Excel (Python only, see Phase 6): pairwise Fisher tests with Holm correction, the permutation test, logistic and Mantel-Haenszel adjustment for attendee type, and the bootstrap NPS intervals.</t>
  </si>
  <si>
    <t>The chi-square p-value is not significant at 5%, so attendance differences between channels cannot be separated from chance with this data. Association only; no causation is claimed.</t>
  </si>
  <si>
    <t>Average fee equals revenue per registration by definition. Revenue assumes every registrant paid; the workbook has no refund or payment-status field and no cost or spend data.</t>
  </si>
  <si>
    <t>Rank ties use RANK (ties share the lower rank number): Instagram and LinkedIn tie on registrations; Instagram and Website tie on check-ins.</t>
  </si>
  <si>
    <t>Marketing Plan: budget allocation for next year (Phase 7)</t>
  </si>
  <si>
    <t>Every number is tagged [DATA] (from this workbook, or arithmetic on workbook figures only) or [ASSUMPTION] (anything else, including the budget and any figure that depends on an input in Section A). The workbook has no cost or spend data.</t>
  </si>
  <si>
    <t>Assumption / input</t>
  </si>
  <si>
    <t>Tag</t>
  </si>
  <si>
    <t>Total marketing budget</t>
  </si>
  <si>
    <t>INR</t>
  </si>
  <si>
    <t>ASSUMPTION</t>
  </si>
  <si>
    <t>Given by you for the plan. The workbook contains no budget, cost or spend figures.</t>
  </si>
  <si>
    <t>Seats to fill with attendees</t>
  </si>
  <si>
    <t>seats</t>
  </si>
  <si>
    <t>DATA</t>
  </si>
  <si>
    <t>Event Info sheet, row 4: venue capacity 450. Assumes the same venue next year (ASSUMPTION).</t>
  </si>
  <si>
    <t>Share of budget for the no-show programme (reminders, confirmations)</t>
  </si>
  <si>
    <t>% of budget</t>
  </si>
  <si>
    <t>My recommendation; no data on what reminders cost.</t>
  </si>
  <si>
    <t>Share of budget held as reserve (released at the T-33 checkpoint)</t>
  </si>
  <si>
    <t>My recommendation, to reallocate once cost per attendee by channel is measured.</t>
  </si>
  <si>
    <t>Share of budget for the six channels</t>
  </si>
  <si>
    <t>Formula: 100% less items 3 and 4.</t>
  </si>
  <si>
    <t>Channel pool</t>
  </si>
  <si>
    <t>Formula: budget x channel share.</t>
  </si>
  <si>
    <t>Next year's registration window mirrors this year (opens T-63 days, early bird ends T-33, closes about T-4)</t>
  </si>
  <si>
    <t>n/a</t>
  </si>
  <si>
    <t>Planning assumption stated in Phase 7.</t>
  </si>
  <si>
    <t>Channel mix and each channel's attendance rate repeat this year's</t>
  </si>
  <si>
    <t>Budget is split in proportion to registrations needed per channel (no cost data, so no efficiency weighting)</t>
  </si>
  <si>
    <t>All registrants pay the fee in fee_paid_inr (no refund or payment-status field)</t>
  </si>
  <si>
    <t>Section B: registrations needed and budget allocation (tags in the header and tag row)</t>
  </si>
  <si>
    <t>Share of this year's check-ins [DATA]</t>
  </si>
  <si>
    <t>Attendee target [DATA]</t>
  </si>
  <si>
    <t>Attendance rate [DATA]</t>
  </si>
  <si>
    <t>Registrations needed [DATA]</t>
  </si>
  <si>
    <t>Registrations needed, rounded up [DATA]</t>
  </si>
  <si>
    <t>Cautious case: using 95% CI lower bound, rounded up [DATA]</t>
  </si>
  <si>
    <t>Share of required registrations [DATA]</t>
  </si>
  <si>
    <t>Budget (INR) [ASSUMPTION]</t>
  </si>
  <si>
    <t>% of total budget [ASSUMPTION]</t>
  </si>
  <si>
    <t>Budget per target attendee (INR) [ASSUMPTION]</t>
  </si>
  <si>
    <t>Channel pool (six channels)</t>
  </si>
  <si>
    <t>No-show programme</t>
  </si>
  <si>
    <t>Reserve</t>
  </si>
  <si>
    <t>Pooled check: 450 attendees at the overall attendance rate, registrations needed (rounded up) [DATA]</t>
  </si>
  <si>
    <t>Overall budget per target attendee (INR) [ASSUMPTION]</t>
  </si>
  <si>
    <t>Overall budget per registration at the rounded-up target (INR) [ASSUMPTION]</t>
  </si>
  <si>
    <t>Section C: checks against independent values (computed in Python from the Registrations sheet; blue = typed)</t>
  </si>
  <si>
    <t>Item</t>
  </si>
  <si>
    <t>Note</t>
  </si>
  <si>
    <t>Budget: College mailer</t>
  </si>
  <si>
    <t>Budget: WhatsApp group</t>
  </si>
  <si>
    <t>Budget: Friend referral</t>
  </si>
  <si>
    <t>Budget: Website</t>
  </si>
  <si>
    <t>Budget: Instagram</t>
  </si>
  <si>
    <t>Budget: LinkedIn</t>
  </si>
  <si>
    <t>Registrations needed (rounded up): College mailer</t>
  </si>
  <si>
    <t>Registrations needed (rounded up): WhatsApp group</t>
  </si>
  <si>
    <t>Registrations needed (rounded up): Friend referral</t>
  </si>
  <si>
    <t>Registrations needed (rounded up): Website</t>
  </si>
  <si>
    <t>Registrations needed (rounded up): Instagram</t>
  </si>
  <si>
    <t>Registrations needed (rounded up): LinkedIn</t>
  </si>
  <si>
    <t>Total of rounded-up registrations needed</t>
  </si>
  <si>
    <t>Pooled registrations needed (450 / 86.6%, rounded up)</t>
  </si>
  <si>
    <t>Cautious-case total registrations</t>
  </si>
  <si>
    <t>Channel pool (INR)</t>
  </si>
  <si>
    <t>Total budget allocated (INR)</t>
  </si>
  <si>
    <t>Attendee targets sum to seats</t>
  </si>
  <si>
    <t>Reading this sheet</t>
  </si>
  <si>
    <t>Calculated facts: Section B columns B to H (from the Channel Analysis sheet). Recommendations: the budget columns I to K and the three budget shares in Section A.</t>
  </si>
  <si>
    <t>Because each channel keeps its share of this year's attendees, registrations needed per channel equals this year's registrations x 450 / 433. It is a straight scale-up, not a channel-quality ranking.</t>
  </si>
  <si>
    <t>Channel attendance differences are not statistically significant (see Channel Analysis, Section 2), so the plan does not shift money toward or away from any channel.</t>
  </si>
  <si>
    <t>Yellow cells with blue text are inputs you can change; all other figures recalculate from them.</t>
  </si>
  <si>
    <t>Channel Analysis'!A1</t>
  </si>
  <si>
    <t>Claude</t>
  </si>
  <si>
    <t>Act as a senior data analyst, dashboard developer, and academic project mentor. Build and refine the Event Analytics and Check-in Tool for the InnoVista Business Summit 2026 (fictional event, 3 January 2026, venue capacity 450, fees: Student ₹499, Professional ₹1,999, Startup Founder ₹999, Faculty free, with a 20% early-bird discount before 1 December 2025), using ONLY the uploaded data and the requirements in the Task Brief. The final audience is the event's Head of Marketing, so every insight must be specific, quantified, and traceable to the data.
Rules for the whole conversation: use only the uploaded data; do not fabricate data; do not silently change definitions; do not overwrite working functionality unnecessarily; if a requirement is ambiguous, state your assumption in one line and proceed; prioritize correctness over visual decoration. We will work one phase at a time. Complete only the phase I give you, then stop.Definitions, which you must not change silently: Attendance rate = checked_in "Yes" divided by total registrations. No-show rate = checked_in "No" divided by total registrations.
NPS uses nps_score_0to10: Promoters = 9–10, Passives = 7–8, Detractors = 0–6. Exclude missing scores from the denominator and never treat blanks as zero. NPS = % Promoters minus % Detractors among valid responses. Always show the valid response count (n).
attendee_name is not unique, so registration_id is the unique key.
sessions_selected holds several sessions in one cell separated by commas.
The Registrations columns are A to L in order: registration_id, attendee_name, gender, city, attendee_type, heard_about_via, registration_date, early_bird, fee_paid_inr, checked_in, sessions_selected, nps_score_0to10.
Phase 1, inspection: Inspect the uploaded data. Tell me the exact columns and row count you actually see, the field meanings, data types, missing values, duplicates, invalid or inconsistent values (for example fee versus attendee_type and early_bird, or dates outside the expected range), and the relationships between fields. Do not invent any values or fields that are not present. Do not build anything yet. Then stop.</t>
  </si>
  <si>
    <t>Reported exactly 500 rows and 12 columns, 0 duplicate registration IDs, and 62 repeated names. Found all fees consistent with attendee type and early-bird, and all dates inside 1 Nov to 30 Dec 2025. Noticed there is no Gold Labels sheet. It rounded NPS to "about +24.0" from rounded percentages (the exact figure is 23.92), and the answer was long.</t>
  </si>
  <si>
    <t>I asked for the baseline KPIs with pasteable Excel formulas so I could check every number myself.</t>
  </si>
  <si>
    <t>Kept</t>
  </si>
  <si>
    <t>Continue. Phase 2, baseline and verification formulas: Calculate the baseline KPIs: total registrations, total check-ins, total no-shows, attendance rate, no-show rate, total revenue, NPS valid response count, promoter, passive, and detractor counts and percentages, NPS, average NPS score, and the peak registration day. Use the correct fields and denominators. For every metric, give me the exact Excel formula I can paste to verify it, using my column letters A to L. Present the results in one table, then list anything you are not certain about. Do not build anything yet. Then stop.</t>
  </si>
  <si>
    <t>One table of KPIs with exact formulas that skip the blank NPS cells. It corrected its own NPS rounding (+23.9) and listed uncertainties honestly. One tied peak day (6 Dec and 11 Nov, 15 registrations each) cannot be returned by a single formula.</t>
  </si>
  <si>
    <t>I asked it to turn that table into a spreadsheet.</t>
  </si>
  <si>
    <t>I moved on to building the dashboard. This sheet later became "Baseline Validation".</t>
  </si>
  <si>
    <t>Create a spreadsheet from your last answer.</t>
  </si>
  <si>
    <t>Added a "Baseline KPIs" sheet to a copy of my workbook with live formulas, independent check values, a match column and 0 formula errors. The first check for the MODE (peak day) result failed .</t>
  </si>
  <si>
    <t>Continue. Phase 3a, dashboard: Build a single-file React artifact containing the analytics dashboard. Include KPI cards (registrations, check-ins, no-shows, attendance rate, no-show rate, NPS with n), a registration trend chart over time, registrations by channel with attendance rate, attendance versus no-show by channel, and the NPS split. Add filters for channel, attendee type, and early bird, and a footer showing rows loaded = 500. Embed all 500 rows exactly as in the file, compute every figure in code without hard-coding totals, use React, Recharts, and Tailwind only, and never use localStorage.</t>
  </si>
  <si>
    <t>Produced a single React file with all 500 rows embedded and checked row by row against the sheet. Every figure is computed in code, and the filters and footer work. The look was plain, it was delivered as a .jsx file (not a hosted link), and it was not viewed in a real browser.</t>
  </si>
  <si>
    <t>I asked for a professional visual style without changing any numbers.</t>
  </si>
  <si>
    <t>Continue. Improvement round, visual styling: Improve the look of the dashboard only, and do not change any number, calculation, filter, or data. Replace the plain background with a soft, professional gradient, and keep the cards white or lightly tinted with rounded corners and soft shadows. Add a bold header band with the event name and a matching accent colour for each KPI card. Use one consistent, colour-blind-safe palette across all charts (attended always green, no-show always orange), and keep text contrast strong. Use only React, Recharts, and Tailwind core classes, with no localStorage. Afterwards, confirm the key numbers are unchanged (500 registrations, 433 check-ins, 67 no-shows, 86.6% attendance, 13.4% no-show, NPS +23.9 with n = 255). Then stop.</t>
  </si>
  <si>
    <t>Added a gradient background, header band, per-card accent colours and a colour-blind-safe palette. It rendered the component to confirm 500, 433, 67, 86.6%, 13.4% and +23.9 were unchanged. It slightly reworded the header text, needed dark labels on the light orange, and still did not check it in a real browser.</t>
  </si>
  <si>
    <t>I asked for the check-in screen.</t>
  </si>
  <si>
    <t>Continue. Phase 3b, check-in screen: Add a separate check-in page to the same artifact with clear navigation, without removing or damaging the dashboard. It needs one search bar for Registration ID or Attendee Name (partial, case-insensitive). Handle blank searches, no matches, and multiple matching names by listing every match with ID, city, attendee type, and status. Show the current checked-in status, with Check in and Undo buttons and a live "Checked in X / 450" counter. Do not double-count anyone. Use only fields available in the data. Then suggest 5 test searches I should try, including a duplicate name, an ID, a partial name, and a wrong name. Then stop.</t>
  </si>
  <si>
    <t>The check-in page handles blank, no-match and duplicate names (Pranav Joshi returns REG0031 and REG0044). The counter cannot double-count, and it gave 5 test searches. It also added things I had not asked for: a block at 450 and a Reset button. The dashboard did not yet reflect check-ins (found later).</t>
  </si>
  <si>
    <t>I asked it to independently verify the numbers and the filters.</t>
  </si>
  <si>
    <t>Continue. Phase 4, verification: Independently verify all important calculations against the original data. Recalculate total registrations, check-ins, no-shows, attendance rate, no-show rate, channel-level metrics, NPS counts, NPS percentage, and average NPS. Also test the filters by recalculating two filtered views (for example one channel only, and one attendee type only) and comparing them with what the app shows. Show a table with the app value, the recalculated value, and whether they match. If any discrepancy exists, identify the cause and correct the application rather than hiding or approximating the difference. Then stop.</t>
  </si>
  <si>
    <t>Ran the real app and compared 105 values with a recalculation from the xlsx, including the Instagram-only and Student-only views. All matched. Average NPS is not shown in the app, and it said so instead of hiding that.</t>
  </si>
  <si>
    <t>I asked for a strict audit and at least three improvement rounds.</t>
  </si>
  <si>
    <t>Continue. Phase 5, audit and improvement rounds: Perform a strict quality audit of the app against the original Task Brief, checking functionality, calculations, filters and search, navigation, visual clarity, consistency, data accuracy, usability, and completeness. Identify weaknesses, then perform at least three further explicit improvement rounds (not counting the earlier visual styling round). In each round, state what was wrong or could be improved, what evidence led to that conclusion, what change was made, and how the change was verified. Do not make cosmetic changes without a reason. Then stop</t>
  </si>
  <si>
    <t>Found concrete weaknesses with evidence and fixed them in 4 tested rounds. Filters and search reset when switching pages, the dashboard showed 433 while the counter showed 434, and the name "joshi pranav" returned 0 results. It added share of check-ins and 95% intervals per channel, and an NPS small-sample warning with average score. The answer was very long, and some changes (the dashboard toggle) were more than minimal.</t>
  </si>
  <si>
    <t>I decided I did not want Undo on the check-in page and asked for it to be removed.</t>
  </si>
  <si>
    <t>Remove the Undo button from the check-in page. Keep everything else exactly as it is, with no other changes to the check-in page, the dashboard, the calculations, or the data.</t>
  </si>
  <si>
    <t>Removed only the Undo button and tested that Check in, the counter and the dashboard still worked. It pointed out the consequence: a mistaken check-in could then only be reversed by the Reset-all button.</t>
  </si>
  <si>
    <t>I realised I still needed to correct one person's mistake, so I asked it to restore the previous version.</t>
  </si>
  <si>
    <t>Revert to the previous version of the app, the one before the Undo button was removed. Restore the Undo button on the check-in page, and keep everything else exactly as it was, with no other changes to the dashboard, calculations, or data.</t>
  </si>
  <si>
    <t>Restored Undo and re-ran the tests: undo, re-check-in and the stop at 450 / 450 all work, and 35 of 35 dashboard checks matched. It had no saved copy of the earlier file, so it re-inserted the same code instead of restoring a file.</t>
  </si>
  <si>
    <t>I asked for the channel analysis.</t>
  </si>
  <si>
    <t>Continue. Phase 6, channel analysis: Use the actual heard_about_via field. For each channel, calculate registrations, check-ins, no-shows, attendance rate with a 95% confidence interval, no-show rate, NPS with n, average fee, and revenue, only where the data supports them. Test whether the differences in attendance between channels are statistically meaningful, and say plainly if they are not. Check whether any channel's result is driven by its mix of attendee types. Clearly distinguish between a channel generating many registrations and a channel generating strong attendance. Rank channels separately on volume, attendance rate, and revenue per registration. Do not claim causation from correlation.</t>
  </si>
  <si>
    <t>Full channel table with intervals, a chi-square test (p = 0.291, not significant), Holm-corrected pairwise tests, an attendee-type mix check (Faculty only 51.4% attendance), separate rankings and Excel steps. It tested the formulas in a temporary workbook.</t>
  </si>
  <si>
    <t>I asked for the marketing plan based on these results.</t>
  </si>
  <si>
    <t>Continue. Phase 7, marketing plan: Write a data-driven marketing mix plan for next year's event. My planning assumption is a total marketing budget of ₹ 1 lakh, and the goal is to fill 450 seats with people who actually attend. Calculate how many attendees are needed and how many registrations are needed per channel using each channel's attendance rate. Then give a budget allocation per channel (percentage and targets), a timeline based on the registration curve and the 1 December early-bird deadline, segment-specific actions to reduce no-shows, KPIs to track, and three risks with mitigation. Tag every number as [DATA] if it comes from the workbook or [ASSUMPTION] if it does not, since there are no cost or spend figures in the data. Clearly distinguish calculated facts from recommendations.</t>
  </si>
  <si>
    <t>Gave 520 registrations needed (524 with channels rounded up), a budget split with DATA and ASSUMPTION tags, a timeline showing no rush before 1 Dec, segment actions, 3 risks and a 5-line summary. It admitted the per-channel registrations are just this year's scaled by 450/433, and that the split follows volume, not efficiency, because there is no cost data.</t>
  </si>
  <si>
    <t>I asked it to add the outputs to my workbook.</t>
  </si>
  <si>
    <t>Continue. Add the outputs to the workbook: Take the uploaded workbook, keep all existing sheets unchanged, and add three new sheets: "Baseline Validation" (if not already added), "Channel Analysis" (the Phase 6 table, using live Excel formulas that reference the Registrations sheet, with the independent values beside them and a MATCH/MISMATCH column), and "Marketing Plan" (the Phase 7 allocation table with each number tagged DATA or ASSUMPTION, and the assumptions listed clearly)</t>
  </si>
  <si>
    <t xml:space="preserve"> Added the three sheets with live formulas, independent values and MATCH columns, 0 formula errors, and the original sheets unchanged.</t>
  </si>
  <si>
    <t>It give me results.</t>
  </si>
  <si>
    <t>Baseline Validation'!A1</t>
  </si>
  <si>
    <t>Marketing Plan'!A1</t>
  </si>
  <si>
    <t>Evidence for Prompt 1</t>
  </si>
  <si>
    <t>Evidence for Prompt 2</t>
  </si>
  <si>
    <t>Sheet1!A1</t>
  </si>
  <si>
    <t>Evidence for Prompt 4</t>
  </si>
  <si>
    <t>Sheet1!A38</t>
  </si>
  <si>
    <t>Evidence for Prompt 5</t>
  </si>
  <si>
    <t>All the 3 sheets added in my workbook.</t>
  </si>
  <si>
    <t>Sheet1!A62</t>
  </si>
  <si>
    <t>Evidence for Prompt 6</t>
  </si>
  <si>
    <t>Evidence for Prompt 7</t>
  </si>
  <si>
    <t>Evidence for Prompt 8</t>
  </si>
  <si>
    <t>Sheet1!A90</t>
  </si>
  <si>
    <t>Evidence for Prompt 9</t>
  </si>
  <si>
    <t>Evidence for Prompt 10</t>
  </si>
  <si>
    <t>Sheet1!A120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</si>
</sst>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d\ mmm\ yyyy&quot; (&quot;ddd\)"/>
    <numFmt numFmtId="166" formatCode="0.0%"/>
    <numFmt numFmtId="167" formatCode="0.0"/>
    <numFmt numFmtId="168" formatCode="0.0000"/>
    <numFmt numFmtId="169" formatCode="0.000"/>
    <numFmt numFmtId="170" formatCode="0.000000"/>
  </numFmts>
  <fonts count="15"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
      <sz val="10"/>
      <color rgb="FF555555"/>
      <name val="Arial"/>
      <charset val="1"/>
    </font>
    <font>
      <sz val="10"/>
      <color rgb="FF008000"/>
      <name val="Arial"/>
      <charset val="1"/>
    </font>
    <font>
      <sz val="9"/>
      <name val="Consolas"/>
      <charset val="1"/>
    </font>
    <font>
      <sz val="10"/>
      <color rgb="FF0000FF"/>
      <name val="Arial"/>
      <charset val="1"/>
    </font>
    <font>
      <b/>
      <sz val="10"/>
      <color rgb="FF008000"/>
      <name val="Arial"/>
      <charset val="1"/>
    </font>
    <font>
      <u/>
      <sz val="10"/>
      <color theme="10"/>
      <name val="Arial"/>
      <charset val="1"/>
    </font>
  </fonts>
  <fills count="8">
    <fill>
      <patternFill patternType="none"/>
    </fill>
    <fill>
      <patternFill patternType="gray125"/>
    </fill>
    <fill>
      <patternFill patternType="solid">
        <fgColor rgb="FFE8F1F2"/>
        <bgColor rgb="FFD9E8EA"/>
      </patternFill>
    </fill>
    <fill>
      <patternFill patternType="solid">
        <fgColor rgb="FF1F4E5A"/>
        <bgColor rgb="FF003366"/>
      </patternFill>
    </fill>
    <fill>
      <patternFill patternType="solid">
        <fgColor rgb="FFFFF2CC"/>
        <bgColor rgb="FFE8F1F2"/>
      </patternFill>
    </fill>
    <fill>
      <patternFill patternType="solid">
        <fgColor rgb="FFD9E8EA"/>
        <bgColor rgb="FFE8F1F2"/>
      </patternFill>
    </fill>
    <fill>
      <patternFill patternType="solid">
        <fgColor rgb="FFFFFF00"/>
        <bgColor rgb="FFFFFF00"/>
      </patternFill>
    </fill>
    <fill>
      <patternFill patternType="solid">
        <fgColor rgb="FFFFFF00"/>
        <bgColor indexed="64"/>
      </patternFill>
    </fill>
  </fills>
  <borders count="3">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4" fillId="0" borderId="0" applyNumberFormat="0" applyFill="0" applyBorder="0" applyAlignment="0" applyProtection="0"/>
  </cellStyleXfs>
  <cellXfs count="72">
    <xf numFmtId="0" fontId="0" fillId="0" borderId="0" xfId="0"/>
    <xf numFmtId="0" fontId="3" fillId="0" borderId="2" xfId="0" applyFont="1" applyBorder="1"/>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164" fontId="6" fillId="0" borderId="0" xfId="0" applyNumberFormat="1" applyFont="1"/>
    <xf numFmtId="3" fontId="6" fillId="0" borderId="0" xfId="0" applyNumberFormat="1" applyFont="1"/>
    <xf numFmtId="0" fontId="7" fillId="0" borderId="0" xfId="0" applyFont="1"/>
    <xf numFmtId="0" fontId="8" fillId="0" borderId="1" xfId="0" applyFont="1" applyBorder="1" applyAlignment="1">
      <alignment vertical="top" wrapText="1"/>
    </xf>
    <xf numFmtId="164" fontId="8" fillId="0" borderId="1" xfId="0" applyNumberFormat="1" applyFont="1" applyBorder="1" applyAlignment="1">
      <alignment vertical="top" wrapText="1"/>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9" fillId="0" borderId="0" xfId="0" applyFont="1"/>
    <xf numFmtId="0" fontId="3" fillId="2" borderId="2" xfId="0" applyFont="1" applyFill="1" applyBorder="1"/>
    <xf numFmtId="0" fontId="5" fillId="3" borderId="2" xfId="0" applyFont="1" applyFill="1" applyBorder="1" applyAlignment="1">
      <alignment horizontal="center" vertical="center" wrapText="1"/>
    </xf>
    <xf numFmtId="0" fontId="0" fillId="0" borderId="2" xfId="0" applyBorder="1"/>
    <xf numFmtId="0" fontId="0" fillId="0" borderId="2" xfId="0" applyBorder="1" applyAlignment="1">
      <alignment vertical="top" wrapText="1"/>
    </xf>
    <xf numFmtId="3" fontId="10" fillId="0" borderId="2" xfId="0" applyNumberFormat="1" applyFont="1" applyBorder="1"/>
    <xf numFmtId="0" fontId="11" fillId="0" borderId="2" xfId="0" applyFont="1" applyBorder="1" applyAlignment="1">
      <alignment vertical="top" wrapText="1"/>
    </xf>
    <xf numFmtId="3" fontId="12" fillId="0" borderId="2" xfId="0" applyNumberFormat="1" applyFont="1" applyBorder="1"/>
    <xf numFmtId="10" fontId="10" fillId="0" borderId="2" xfId="0" applyNumberFormat="1" applyFont="1" applyBorder="1"/>
    <xf numFmtId="10" fontId="12" fillId="0" borderId="2" xfId="0" applyNumberFormat="1" applyFont="1" applyBorder="1"/>
    <xf numFmtId="4" fontId="10" fillId="0" borderId="2" xfId="0" applyNumberFormat="1" applyFont="1" applyBorder="1"/>
    <xf numFmtId="4" fontId="12" fillId="0" borderId="2" xfId="0" applyNumberFormat="1" applyFont="1" applyBorder="1"/>
    <xf numFmtId="2" fontId="10" fillId="0" borderId="2" xfId="0" applyNumberFormat="1" applyFont="1" applyBorder="1"/>
    <xf numFmtId="2" fontId="12" fillId="0" borderId="2" xfId="0" applyNumberFormat="1" applyFont="1" applyBorder="1"/>
    <xf numFmtId="165" fontId="10" fillId="0" borderId="2" xfId="0" applyNumberFormat="1" applyFont="1" applyBorder="1"/>
    <xf numFmtId="0" fontId="12" fillId="0" borderId="2" xfId="0" applyFont="1" applyBorder="1"/>
    <xf numFmtId="0" fontId="3" fillId="5" borderId="0" xfId="0" applyFont="1" applyFill="1"/>
    <xf numFmtId="0" fontId="0" fillId="5" borderId="0" xfId="0" applyFill="1"/>
    <xf numFmtId="0" fontId="10" fillId="0" borderId="2" xfId="0" applyFont="1" applyBorder="1"/>
    <xf numFmtId="166" fontId="10" fillId="0" borderId="2" xfId="0" applyNumberFormat="1" applyFont="1" applyBorder="1"/>
    <xf numFmtId="167" fontId="10" fillId="0" borderId="2" xfId="0" applyNumberFormat="1" applyFont="1" applyBorder="1"/>
    <xf numFmtId="1" fontId="10" fillId="0" borderId="2" xfId="0" applyNumberFormat="1" applyFont="1" applyBorder="1"/>
    <xf numFmtId="3" fontId="13" fillId="0" borderId="2" xfId="0" applyNumberFormat="1" applyFont="1" applyBorder="1"/>
    <xf numFmtId="166" fontId="13" fillId="0" borderId="2" xfId="0" applyNumberFormat="1" applyFont="1" applyBorder="1"/>
    <xf numFmtId="167" fontId="13" fillId="0" borderId="2" xfId="0" applyNumberFormat="1" applyFont="1" applyBorder="1"/>
    <xf numFmtId="4" fontId="13" fillId="0" borderId="2" xfId="0" applyNumberFormat="1" applyFont="1" applyBorder="1"/>
    <xf numFmtId="2" fontId="0" fillId="0" borderId="2" xfId="0" applyNumberFormat="1" applyBorder="1"/>
    <xf numFmtId="168" fontId="10" fillId="0" borderId="2" xfId="0" applyNumberFormat="1" applyFont="1" applyBorder="1"/>
    <xf numFmtId="169" fontId="10" fillId="0" borderId="2" xfId="0" applyNumberFormat="1" applyFont="1" applyBorder="1"/>
    <xf numFmtId="170" fontId="0" fillId="0" borderId="2" xfId="0" applyNumberFormat="1" applyBorder="1"/>
    <xf numFmtId="166" fontId="12" fillId="0" borderId="2" xfId="0" applyNumberFormat="1" applyFont="1" applyBorder="1"/>
    <xf numFmtId="167" fontId="12" fillId="0" borderId="2" xfId="0" applyNumberFormat="1" applyFont="1" applyBorder="1"/>
    <xf numFmtId="1" fontId="12" fillId="0" borderId="2" xfId="0" applyNumberFormat="1" applyFont="1" applyBorder="1"/>
    <xf numFmtId="168" fontId="12" fillId="0" borderId="2" xfId="0" applyNumberFormat="1" applyFont="1" applyBorder="1"/>
    <xf numFmtId="3" fontId="12" fillId="6" borderId="2" xfId="0" applyNumberFormat="1" applyFont="1" applyFill="1" applyBorder="1"/>
    <xf numFmtId="9" fontId="12" fillId="6" borderId="2" xfId="0" applyNumberFormat="1" applyFont="1" applyFill="1" applyBorder="1"/>
    <xf numFmtId="9" fontId="0" fillId="0" borderId="2" xfId="0" applyNumberFormat="1" applyBorder="1"/>
    <xf numFmtId="3" fontId="0" fillId="0" borderId="2" xfId="0" applyNumberFormat="1" applyBorder="1"/>
    <xf numFmtId="0" fontId="3" fillId="2" borderId="2" xfId="0" applyFont="1" applyFill="1" applyBorder="1" applyAlignment="1">
      <alignment horizontal="center" vertical="center" wrapText="1"/>
    </xf>
    <xf numFmtId="167" fontId="0" fillId="0" borderId="2" xfId="0" applyNumberFormat="1" applyBorder="1"/>
    <xf numFmtId="1" fontId="0" fillId="0" borderId="2" xfId="0" applyNumberFormat="1" applyBorder="1"/>
    <xf numFmtId="166" fontId="0" fillId="0" borderId="2" xfId="0" applyNumberFormat="1" applyBorder="1"/>
    <xf numFmtId="10" fontId="0" fillId="0" borderId="2" xfId="0" applyNumberFormat="1" applyBorder="1"/>
    <xf numFmtId="166" fontId="3" fillId="0" borderId="2" xfId="0" applyNumberFormat="1" applyFont="1" applyBorder="1"/>
    <xf numFmtId="167" fontId="3" fillId="0" borderId="2" xfId="0" applyNumberFormat="1" applyFont="1" applyBorder="1"/>
    <xf numFmtId="1" fontId="3" fillId="0" borderId="2" xfId="0" applyNumberFormat="1" applyFont="1" applyBorder="1"/>
    <xf numFmtId="3" fontId="3" fillId="0" borderId="2" xfId="0" applyNumberFormat="1" applyFont="1" applyBorder="1"/>
    <xf numFmtId="10" fontId="3" fillId="0" borderId="2" xfId="0" applyNumberFormat="1" applyFont="1" applyBorder="1"/>
    <xf numFmtId="0" fontId="3" fillId="2" borderId="2" xfId="0" applyFont="1" applyFill="1" applyBorder="1" applyAlignment="1">
      <alignment vertical="top" wrapText="1"/>
    </xf>
    <xf numFmtId="0" fontId="14" fillId="4" borderId="1" xfId="1" applyFill="1" applyBorder="1" applyAlignment="1">
      <alignment vertical="top" wrapText="1"/>
    </xf>
    <xf numFmtId="0" fontId="14" fillId="4" borderId="1" xfId="1" quotePrefix="1" applyFill="1" applyBorder="1" applyAlignment="1">
      <alignment vertical="top" wrapText="1"/>
    </xf>
    <xf numFmtId="0" fontId="0" fillId="7" borderId="0" xfId="0" applyFill="1"/>
    <xf numFmtId="0" fontId="0" fillId="0" borderId="0" xfId="0" applyAlignment="1">
      <alignment vertical="top" wrapText="1"/>
    </xf>
    <xf numFmtId="0" fontId="3" fillId="0" borderId="2" xfId="0" applyFont="1" applyBorder="1"/>
    <xf numFmtId="49" fontId="13" fillId="0" borderId="2" xfId="0" applyNumberFormat="1" applyFont="1"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D9E8EA"/>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9</xdr:row>
      <xdr:rowOff>38099</xdr:rowOff>
    </xdr:from>
    <xdr:to>
      <xdr:col>7</xdr:col>
      <xdr:colOff>601980</xdr:colOff>
      <xdr:row>28</xdr:row>
      <xdr:rowOff>144780</xdr:rowOff>
    </xdr:to>
    <xdr:pic>
      <xdr:nvPicPr>
        <xdr:cNvPr id="2" name="Picture 1">
          <a:extLst>
            <a:ext uri="{FF2B5EF4-FFF2-40B4-BE49-F238E27FC236}">
              <a16:creationId xmlns:a16="http://schemas.microsoft.com/office/drawing/2014/main" id="{1661682C-91C8-DA61-92FE-7ED8BC8062EA}"/>
            </a:ext>
          </a:extLst>
        </xdr:cNvPr>
        <xdr:cNvPicPr>
          <a:picLocks noChangeAspect="1"/>
        </xdr:cNvPicPr>
      </xdr:nvPicPr>
      <xdr:blipFill>
        <a:blip xmlns:r="http://schemas.openxmlformats.org/officeDocument/2006/relationships" r:embed="rId1"/>
        <a:stretch>
          <a:fillRect/>
        </a:stretch>
      </xdr:blipFill>
      <xdr:spPr>
        <a:xfrm>
          <a:off x="647700" y="1546859"/>
          <a:ext cx="5730240" cy="3291841"/>
        </a:xfrm>
        <a:prstGeom prst="rect">
          <a:avLst/>
        </a:prstGeom>
      </xdr:spPr>
    </xdr:pic>
    <xdr:clientData/>
  </xdr:twoCellAnchor>
  <xdr:twoCellAnchor editAs="oneCell">
    <xdr:from>
      <xdr:col>8</xdr:col>
      <xdr:colOff>335279</xdr:colOff>
      <xdr:row>9</xdr:row>
      <xdr:rowOff>162231</xdr:rowOff>
    </xdr:from>
    <xdr:to>
      <xdr:col>17</xdr:col>
      <xdr:colOff>350520</xdr:colOff>
      <xdr:row>30</xdr:row>
      <xdr:rowOff>58094</xdr:rowOff>
    </xdr:to>
    <xdr:pic>
      <xdr:nvPicPr>
        <xdr:cNvPr id="3" name="Picture 2">
          <a:extLst>
            <a:ext uri="{FF2B5EF4-FFF2-40B4-BE49-F238E27FC236}">
              <a16:creationId xmlns:a16="http://schemas.microsoft.com/office/drawing/2014/main" id="{BBBC9635-AD7F-3322-D263-4F0A25DE6555}"/>
            </a:ext>
          </a:extLst>
        </xdr:cNvPr>
        <xdr:cNvPicPr>
          <a:picLocks noChangeAspect="1"/>
        </xdr:cNvPicPr>
      </xdr:nvPicPr>
      <xdr:blipFill>
        <a:blip xmlns:r="http://schemas.openxmlformats.org/officeDocument/2006/relationships" r:embed="rId2"/>
        <a:stretch>
          <a:fillRect/>
        </a:stretch>
      </xdr:blipFill>
      <xdr:spPr>
        <a:xfrm>
          <a:off x="6720839" y="1670991"/>
          <a:ext cx="7025641" cy="3416303"/>
        </a:xfrm>
        <a:prstGeom prst="rect">
          <a:avLst/>
        </a:prstGeom>
      </xdr:spPr>
    </xdr:pic>
    <xdr:clientData/>
  </xdr:twoCellAnchor>
  <xdr:twoCellAnchor editAs="oneCell">
    <xdr:from>
      <xdr:col>1</xdr:col>
      <xdr:colOff>236221</xdr:colOff>
      <xdr:row>36</xdr:row>
      <xdr:rowOff>2</xdr:rowOff>
    </xdr:from>
    <xdr:to>
      <xdr:col>7</xdr:col>
      <xdr:colOff>601980</xdr:colOff>
      <xdr:row>52</xdr:row>
      <xdr:rowOff>158566</xdr:rowOff>
    </xdr:to>
    <xdr:pic>
      <xdr:nvPicPr>
        <xdr:cNvPr id="4" name="Picture 3">
          <a:extLst>
            <a:ext uri="{FF2B5EF4-FFF2-40B4-BE49-F238E27FC236}">
              <a16:creationId xmlns:a16="http://schemas.microsoft.com/office/drawing/2014/main" id="{765443FE-4400-6960-B981-011360E75AF4}"/>
            </a:ext>
          </a:extLst>
        </xdr:cNvPr>
        <xdr:cNvPicPr>
          <a:picLocks noChangeAspect="1"/>
        </xdr:cNvPicPr>
      </xdr:nvPicPr>
      <xdr:blipFill>
        <a:blip xmlns:r="http://schemas.openxmlformats.org/officeDocument/2006/relationships" r:embed="rId3"/>
        <a:stretch>
          <a:fillRect/>
        </a:stretch>
      </xdr:blipFill>
      <xdr:spPr>
        <a:xfrm>
          <a:off x="845821" y="6035042"/>
          <a:ext cx="5532119" cy="2840804"/>
        </a:xfrm>
        <a:prstGeom prst="rect">
          <a:avLst/>
        </a:prstGeom>
      </xdr:spPr>
    </xdr:pic>
    <xdr:clientData/>
  </xdr:twoCellAnchor>
  <xdr:twoCellAnchor editAs="oneCell">
    <xdr:from>
      <xdr:col>10</xdr:col>
      <xdr:colOff>259080</xdr:colOff>
      <xdr:row>36</xdr:row>
      <xdr:rowOff>60960</xdr:rowOff>
    </xdr:from>
    <xdr:to>
      <xdr:col>16</xdr:col>
      <xdr:colOff>609599</xdr:colOff>
      <xdr:row>53</xdr:row>
      <xdr:rowOff>51884</xdr:rowOff>
    </xdr:to>
    <xdr:pic>
      <xdr:nvPicPr>
        <xdr:cNvPr id="5" name="Picture 4">
          <a:extLst>
            <a:ext uri="{FF2B5EF4-FFF2-40B4-BE49-F238E27FC236}">
              <a16:creationId xmlns:a16="http://schemas.microsoft.com/office/drawing/2014/main" id="{A1708345-78A9-4446-BA43-A5D32B7AC77A}"/>
            </a:ext>
          </a:extLst>
        </xdr:cNvPr>
        <xdr:cNvPicPr>
          <a:picLocks noChangeAspect="1"/>
        </xdr:cNvPicPr>
      </xdr:nvPicPr>
      <xdr:blipFill>
        <a:blip xmlns:r="http://schemas.openxmlformats.org/officeDocument/2006/relationships" r:embed="rId3"/>
        <a:stretch>
          <a:fillRect/>
        </a:stretch>
      </xdr:blipFill>
      <xdr:spPr>
        <a:xfrm>
          <a:off x="7863840" y="6096000"/>
          <a:ext cx="5532119" cy="2840804"/>
        </a:xfrm>
        <a:prstGeom prst="rect">
          <a:avLst/>
        </a:prstGeom>
      </xdr:spPr>
    </xdr:pic>
    <xdr:clientData/>
  </xdr:twoCellAnchor>
  <xdr:twoCellAnchor editAs="oneCell">
    <xdr:from>
      <xdr:col>1</xdr:col>
      <xdr:colOff>0</xdr:colOff>
      <xdr:row>60</xdr:row>
      <xdr:rowOff>1</xdr:rowOff>
    </xdr:from>
    <xdr:to>
      <xdr:col>8</xdr:col>
      <xdr:colOff>213360</xdr:colOff>
      <xdr:row>80</xdr:row>
      <xdr:rowOff>7620</xdr:rowOff>
    </xdr:to>
    <xdr:pic>
      <xdr:nvPicPr>
        <xdr:cNvPr id="6" name="Picture 5">
          <a:extLst>
            <a:ext uri="{FF2B5EF4-FFF2-40B4-BE49-F238E27FC236}">
              <a16:creationId xmlns:a16="http://schemas.microsoft.com/office/drawing/2014/main" id="{86970B75-50D9-1F2D-20C1-8DF6866FE4ED}"/>
            </a:ext>
          </a:extLst>
        </xdr:cNvPr>
        <xdr:cNvPicPr>
          <a:picLocks noChangeAspect="1"/>
        </xdr:cNvPicPr>
      </xdr:nvPicPr>
      <xdr:blipFill>
        <a:blip xmlns:r="http://schemas.openxmlformats.org/officeDocument/2006/relationships" r:embed="rId4"/>
        <a:stretch>
          <a:fillRect/>
        </a:stretch>
      </xdr:blipFill>
      <xdr:spPr>
        <a:xfrm>
          <a:off x="609600" y="10058401"/>
          <a:ext cx="5989320" cy="3360419"/>
        </a:xfrm>
        <a:prstGeom prst="rect">
          <a:avLst/>
        </a:prstGeom>
      </xdr:spPr>
    </xdr:pic>
    <xdr:clientData/>
  </xdr:twoCellAnchor>
  <xdr:twoCellAnchor editAs="oneCell">
    <xdr:from>
      <xdr:col>9</xdr:col>
      <xdr:colOff>464820</xdr:colOff>
      <xdr:row>59</xdr:row>
      <xdr:rowOff>68581</xdr:rowOff>
    </xdr:from>
    <xdr:to>
      <xdr:col>16</xdr:col>
      <xdr:colOff>510539</xdr:colOff>
      <xdr:row>79</xdr:row>
      <xdr:rowOff>160021</xdr:rowOff>
    </xdr:to>
    <xdr:pic>
      <xdr:nvPicPr>
        <xdr:cNvPr id="7" name="Picture 6">
          <a:extLst>
            <a:ext uri="{FF2B5EF4-FFF2-40B4-BE49-F238E27FC236}">
              <a16:creationId xmlns:a16="http://schemas.microsoft.com/office/drawing/2014/main" id="{2832C992-DA11-C469-14DB-0481899CA1CE}"/>
            </a:ext>
          </a:extLst>
        </xdr:cNvPr>
        <xdr:cNvPicPr>
          <a:picLocks noChangeAspect="1"/>
        </xdr:cNvPicPr>
      </xdr:nvPicPr>
      <xdr:blipFill>
        <a:blip xmlns:r="http://schemas.openxmlformats.org/officeDocument/2006/relationships" r:embed="rId5"/>
        <a:stretch>
          <a:fillRect/>
        </a:stretch>
      </xdr:blipFill>
      <xdr:spPr>
        <a:xfrm>
          <a:off x="7459980" y="9959341"/>
          <a:ext cx="5836919" cy="3444240"/>
        </a:xfrm>
        <a:prstGeom prst="rect">
          <a:avLst/>
        </a:prstGeom>
      </xdr:spPr>
    </xdr:pic>
    <xdr:clientData/>
  </xdr:twoCellAnchor>
  <xdr:twoCellAnchor editAs="oneCell">
    <xdr:from>
      <xdr:col>0</xdr:col>
      <xdr:colOff>220981</xdr:colOff>
      <xdr:row>83</xdr:row>
      <xdr:rowOff>22861</xdr:rowOff>
    </xdr:from>
    <xdr:to>
      <xdr:col>8</xdr:col>
      <xdr:colOff>220980</xdr:colOff>
      <xdr:row>105</xdr:row>
      <xdr:rowOff>15241</xdr:rowOff>
    </xdr:to>
    <xdr:pic>
      <xdr:nvPicPr>
        <xdr:cNvPr id="8" name="Picture 7">
          <a:extLst>
            <a:ext uri="{FF2B5EF4-FFF2-40B4-BE49-F238E27FC236}">
              <a16:creationId xmlns:a16="http://schemas.microsoft.com/office/drawing/2014/main" id="{10DB904C-0D24-32F6-5B23-6639456AC658}"/>
            </a:ext>
          </a:extLst>
        </xdr:cNvPr>
        <xdr:cNvPicPr>
          <a:picLocks noChangeAspect="1"/>
        </xdr:cNvPicPr>
      </xdr:nvPicPr>
      <xdr:blipFill>
        <a:blip xmlns:r="http://schemas.openxmlformats.org/officeDocument/2006/relationships" r:embed="rId6"/>
        <a:stretch>
          <a:fillRect/>
        </a:stretch>
      </xdr:blipFill>
      <xdr:spPr>
        <a:xfrm>
          <a:off x="220981" y="13936981"/>
          <a:ext cx="6385559" cy="3680460"/>
        </a:xfrm>
        <a:prstGeom prst="rect">
          <a:avLst/>
        </a:prstGeom>
      </xdr:spPr>
    </xdr:pic>
    <xdr:clientData/>
  </xdr:twoCellAnchor>
  <xdr:twoCellAnchor editAs="oneCell">
    <xdr:from>
      <xdr:col>9</xdr:col>
      <xdr:colOff>99061</xdr:colOff>
      <xdr:row>83</xdr:row>
      <xdr:rowOff>45721</xdr:rowOff>
    </xdr:from>
    <xdr:to>
      <xdr:col>16</xdr:col>
      <xdr:colOff>563881</xdr:colOff>
      <xdr:row>99</xdr:row>
      <xdr:rowOff>76201</xdr:rowOff>
    </xdr:to>
    <xdr:pic>
      <xdr:nvPicPr>
        <xdr:cNvPr id="9" name="Picture 8">
          <a:extLst>
            <a:ext uri="{FF2B5EF4-FFF2-40B4-BE49-F238E27FC236}">
              <a16:creationId xmlns:a16="http://schemas.microsoft.com/office/drawing/2014/main" id="{8D049FDE-8A33-DA21-101F-8A4D597EC4E8}"/>
            </a:ext>
          </a:extLst>
        </xdr:cNvPr>
        <xdr:cNvPicPr>
          <a:picLocks noChangeAspect="1"/>
        </xdr:cNvPicPr>
      </xdr:nvPicPr>
      <xdr:blipFill>
        <a:blip xmlns:r="http://schemas.openxmlformats.org/officeDocument/2006/relationships" r:embed="rId7"/>
        <a:stretch>
          <a:fillRect/>
        </a:stretch>
      </xdr:blipFill>
      <xdr:spPr>
        <a:xfrm>
          <a:off x="7094221" y="13959841"/>
          <a:ext cx="6256020" cy="2712720"/>
        </a:xfrm>
        <a:prstGeom prst="rect">
          <a:avLst/>
        </a:prstGeom>
      </xdr:spPr>
    </xdr:pic>
    <xdr:clientData/>
  </xdr:twoCellAnchor>
  <xdr:twoCellAnchor editAs="oneCell">
    <xdr:from>
      <xdr:col>1</xdr:col>
      <xdr:colOff>91441</xdr:colOff>
      <xdr:row>110</xdr:row>
      <xdr:rowOff>99060</xdr:rowOff>
    </xdr:from>
    <xdr:to>
      <xdr:col>7</xdr:col>
      <xdr:colOff>373380</xdr:colOff>
      <xdr:row>128</xdr:row>
      <xdr:rowOff>99060</xdr:rowOff>
    </xdr:to>
    <xdr:pic>
      <xdr:nvPicPr>
        <xdr:cNvPr id="10" name="Picture 9">
          <a:extLst>
            <a:ext uri="{FF2B5EF4-FFF2-40B4-BE49-F238E27FC236}">
              <a16:creationId xmlns:a16="http://schemas.microsoft.com/office/drawing/2014/main" id="{64BCBEB0-B54A-1301-9E04-77B0BFC008FB}"/>
            </a:ext>
          </a:extLst>
        </xdr:cNvPr>
        <xdr:cNvPicPr>
          <a:picLocks noChangeAspect="1"/>
        </xdr:cNvPicPr>
      </xdr:nvPicPr>
      <xdr:blipFill>
        <a:blip xmlns:r="http://schemas.openxmlformats.org/officeDocument/2006/relationships" r:embed="rId8"/>
        <a:stretch>
          <a:fillRect/>
        </a:stretch>
      </xdr:blipFill>
      <xdr:spPr>
        <a:xfrm>
          <a:off x="701041" y="18539460"/>
          <a:ext cx="5448299" cy="301752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election activeCell="C20" sqref="C20"/>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3">
      <c r="A1" s="2" t="s">
        <v>0</v>
      </c>
    </row>
    <row r="2" spans="1:2" ht="15" customHeight="1" x14ac:dyDescent="0.25">
      <c r="A2" s="3" t="s">
        <v>1</v>
      </c>
    </row>
    <row r="4" spans="1:2" ht="18" customHeight="1" x14ac:dyDescent="0.25">
      <c r="A4" s="4" t="s">
        <v>2</v>
      </c>
      <c r="B4" s="5" t="s">
        <v>3</v>
      </c>
    </row>
    <row r="5" spans="1:2" ht="18" customHeight="1" x14ac:dyDescent="0.25">
      <c r="A5" s="4" t="s">
        <v>4</v>
      </c>
      <c r="B5" s="5" t="s">
        <v>5</v>
      </c>
    </row>
    <row r="6" spans="1:2" ht="18" customHeight="1" x14ac:dyDescent="0.25">
      <c r="A6" s="4" t="s">
        <v>6</v>
      </c>
      <c r="B6" s="5" t="s">
        <v>7</v>
      </c>
    </row>
    <row r="7" spans="1:2" ht="27.75" customHeight="1" x14ac:dyDescent="0.25">
      <c r="A7" s="4" t="s">
        <v>8</v>
      </c>
      <c r="B7" s="5" t="s">
        <v>9</v>
      </c>
    </row>
    <row r="8" spans="1:2" ht="55.5" customHeight="1" x14ac:dyDescent="0.25">
      <c r="A8" s="4" t="s">
        <v>10</v>
      </c>
      <c r="B8" s="5" t="s">
        <v>11</v>
      </c>
    </row>
    <row r="9" spans="1:2" ht="18" customHeight="1" x14ac:dyDescent="0.25">
      <c r="A9" s="4" t="s">
        <v>12</v>
      </c>
      <c r="B9" s="5" t="s">
        <v>13</v>
      </c>
    </row>
    <row r="10" spans="1:2" ht="42" customHeight="1" x14ac:dyDescent="0.25">
      <c r="A10" s="4" t="s">
        <v>14</v>
      </c>
      <c r="B10" s="5" t="s">
        <v>15</v>
      </c>
    </row>
    <row r="11" spans="1:2" ht="42" customHeight="1" x14ac:dyDescent="0.25">
      <c r="A11" s="4" t="s">
        <v>16</v>
      </c>
      <c r="B11" s="5" t="s">
        <v>17</v>
      </c>
    </row>
    <row r="12" spans="1:2" ht="18" customHeight="1" x14ac:dyDescent="0.25">
      <c r="A12" s="4" t="s">
        <v>18</v>
      </c>
      <c r="B12" s="5" t="s">
        <v>19</v>
      </c>
    </row>
    <row r="13" spans="1:2" ht="27.75" customHeight="1" x14ac:dyDescent="0.25">
      <c r="A13" s="4" t="s">
        <v>20</v>
      </c>
      <c r="B13" s="5" t="s">
        <v>21</v>
      </c>
    </row>
    <row r="14" spans="1:2" ht="42" customHeight="1" x14ac:dyDescent="0.25">
      <c r="A14" s="4" t="s">
        <v>22</v>
      </c>
      <c r="B14" s="5" t="s">
        <v>23</v>
      </c>
    </row>
    <row r="16" spans="1:2" ht="15" customHeight="1" x14ac:dyDescent="0.3">
      <c r="A16" s="6" t="s">
        <v>24</v>
      </c>
    </row>
    <row r="17" spans="1:7" ht="15" customHeight="1" x14ac:dyDescent="0.25">
      <c r="A17" s="7" t="s">
        <v>25</v>
      </c>
      <c r="B17" s="7" t="s">
        <v>26</v>
      </c>
      <c r="C17" s="7" t="s">
        <v>27</v>
      </c>
      <c r="D17" s="7" t="s">
        <v>28</v>
      </c>
      <c r="E17" s="7" t="s">
        <v>29</v>
      </c>
      <c r="F17" s="7" t="s">
        <v>30</v>
      </c>
      <c r="G17" s="7" t="s">
        <v>31</v>
      </c>
    </row>
    <row r="18" spans="1:7" ht="42" customHeight="1" x14ac:dyDescent="0.25">
      <c r="A18" s="8" t="s">
        <v>32</v>
      </c>
      <c r="B18" s="8" t="s">
        <v>33</v>
      </c>
      <c r="C18" s="8">
        <v>8</v>
      </c>
      <c r="D18" s="8" t="s">
        <v>34</v>
      </c>
      <c r="E18" s="8" t="s">
        <v>35</v>
      </c>
      <c r="F18" s="8" t="s">
        <v>36</v>
      </c>
      <c r="G18" s="8" t="s">
        <v>37</v>
      </c>
    </row>
    <row r="19" spans="1:7" ht="42" customHeight="1" x14ac:dyDescent="0.25">
      <c r="A19" s="8" t="s">
        <v>38</v>
      </c>
      <c r="B19" s="8" t="s">
        <v>39</v>
      </c>
      <c r="C19" s="8">
        <v>7</v>
      </c>
      <c r="D19" s="8" t="s">
        <v>40</v>
      </c>
      <c r="E19" s="8" t="s">
        <v>41</v>
      </c>
      <c r="F19" s="8" t="s">
        <v>42</v>
      </c>
      <c r="G19" s="8" t="s">
        <v>43</v>
      </c>
    </row>
    <row r="20" spans="1:7" ht="42" customHeight="1" x14ac:dyDescent="0.25">
      <c r="A20" s="8" t="s">
        <v>44</v>
      </c>
      <c r="B20" s="8" t="s">
        <v>45</v>
      </c>
      <c r="C20" s="8">
        <v>5</v>
      </c>
      <c r="D20" s="8" t="s">
        <v>46</v>
      </c>
      <c r="E20" s="8" t="s">
        <v>47</v>
      </c>
      <c r="F20" s="8" t="s">
        <v>48</v>
      </c>
      <c r="G20" s="8" t="s">
        <v>49</v>
      </c>
    </row>
    <row r="21" spans="1:7" ht="42" customHeight="1" x14ac:dyDescent="0.25">
      <c r="A21" s="8" t="s">
        <v>50</v>
      </c>
      <c r="B21" s="8" t="s">
        <v>51</v>
      </c>
      <c r="C21" s="8">
        <v>6</v>
      </c>
      <c r="D21" s="8" t="s">
        <v>52</v>
      </c>
      <c r="E21" s="8" t="s">
        <v>53</v>
      </c>
      <c r="F21" s="8" t="s">
        <v>54</v>
      </c>
      <c r="G21" s="8" t="s">
        <v>55</v>
      </c>
    </row>
    <row r="22" spans="1:7" ht="42" customHeight="1" x14ac:dyDescent="0.25">
      <c r="A22" s="8" t="s">
        <v>56</v>
      </c>
      <c r="B22" s="8" t="s">
        <v>57</v>
      </c>
      <c r="C22" s="8">
        <v>4</v>
      </c>
      <c r="D22" s="8" t="s">
        <v>58</v>
      </c>
      <c r="E22" s="8" t="s">
        <v>59</v>
      </c>
      <c r="F22" s="8" t="s">
        <v>60</v>
      </c>
      <c r="G22" s="8" t="s">
        <v>55</v>
      </c>
    </row>
    <row r="23" spans="1:7" ht="15" customHeight="1" x14ac:dyDescent="0.25">
      <c r="A23" s="9" t="s">
        <v>61</v>
      </c>
      <c r="C23" s="9">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1"/>
  <sheetViews>
    <sheetView zoomScaleNormal="100" workbookViewId="0">
      <pane ySplit="1" topLeftCell="A2" activePane="bottomLeft" state="frozen"/>
      <selection pane="bottomLeft"/>
    </sheetView>
  </sheetViews>
  <sheetFormatPr defaultColWidth="8.6640625" defaultRowHeight="13.2" x14ac:dyDescent="0.25"/>
  <cols>
    <col min="1" max="1" width="17" customWidth="1"/>
    <col min="2" max="2" width="15" customWidth="1"/>
    <col min="3" max="4" width="10" customWidth="1"/>
    <col min="5" max="5" width="15" customWidth="1"/>
    <col min="6" max="6" width="17" customWidth="1"/>
    <col min="7" max="7" width="19" customWidth="1"/>
    <col min="8" max="8" width="12" customWidth="1"/>
    <col min="9" max="9" width="14" customWidth="1"/>
    <col min="10" max="10" width="12" customWidth="1"/>
    <col min="11" max="11" width="30" customWidth="1"/>
    <col min="12" max="12" width="17" customWidth="1"/>
  </cols>
  <sheetData>
    <row r="1" spans="1:12" ht="15" customHeight="1" x14ac:dyDescent="0.25">
      <c r="A1" s="7" t="s">
        <v>62</v>
      </c>
      <c r="B1" s="7" t="s">
        <v>63</v>
      </c>
      <c r="C1" s="7" t="s">
        <v>64</v>
      </c>
      <c r="D1" s="7" t="s">
        <v>65</v>
      </c>
      <c r="E1" s="7" t="s">
        <v>66</v>
      </c>
      <c r="F1" s="7" t="s">
        <v>67</v>
      </c>
      <c r="G1" s="7" t="s">
        <v>68</v>
      </c>
      <c r="H1" s="7" t="s">
        <v>69</v>
      </c>
      <c r="I1" s="7" t="s">
        <v>70</v>
      </c>
      <c r="J1" s="7" t="s">
        <v>71</v>
      </c>
      <c r="K1" s="7" t="s">
        <v>72</v>
      </c>
      <c r="L1" s="7" t="s">
        <v>73</v>
      </c>
    </row>
    <row r="2" spans="1:12" ht="15" customHeight="1" x14ac:dyDescent="0.3">
      <c r="A2" t="s">
        <v>74</v>
      </c>
      <c r="B2" t="s">
        <v>75</v>
      </c>
      <c r="C2" t="s">
        <v>76</v>
      </c>
      <c r="D2" t="s">
        <v>77</v>
      </c>
      <c r="E2" t="s">
        <v>78</v>
      </c>
      <c r="F2" t="s">
        <v>79</v>
      </c>
      <c r="G2" s="10">
        <v>45978</v>
      </c>
      <c r="H2" t="s">
        <v>80</v>
      </c>
      <c r="I2" s="11">
        <v>399.2</v>
      </c>
      <c r="J2" t="s">
        <v>80</v>
      </c>
      <c r="K2" t="s">
        <v>81</v>
      </c>
    </row>
    <row r="3" spans="1:12" ht="15" customHeight="1" x14ac:dyDescent="0.3">
      <c r="A3" t="s">
        <v>82</v>
      </c>
      <c r="B3" t="s">
        <v>83</v>
      </c>
      <c r="C3" t="s">
        <v>76</v>
      </c>
      <c r="D3" t="s">
        <v>84</v>
      </c>
      <c r="E3" t="s">
        <v>78</v>
      </c>
      <c r="F3" t="s">
        <v>85</v>
      </c>
      <c r="G3" s="10">
        <v>46002</v>
      </c>
      <c r="H3" t="s">
        <v>86</v>
      </c>
      <c r="I3" s="11">
        <v>499</v>
      </c>
      <c r="J3" t="s">
        <v>80</v>
      </c>
      <c r="K3" t="s">
        <v>87</v>
      </c>
    </row>
    <row r="4" spans="1:12" ht="15" customHeight="1" x14ac:dyDescent="0.3">
      <c r="A4" t="s">
        <v>88</v>
      </c>
      <c r="B4" t="s">
        <v>89</v>
      </c>
      <c r="C4" t="s">
        <v>90</v>
      </c>
      <c r="D4" t="s">
        <v>84</v>
      </c>
      <c r="E4" t="s">
        <v>78</v>
      </c>
      <c r="F4" t="s">
        <v>91</v>
      </c>
      <c r="G4" s="10">
        <v>45997</v>
      </c>
      <c r="H4" t="s">
        <v>86</v>
      </c>
      <c r="I4" s="11">
        <v>499</v>
      </c>
      <c r="J4" t="s">
        <v>80</v>
      </c>
      <c r="K4" t="s">
        <v>92</v>
      </c>
      <c r="L4">
        <v>9</v>
      </c>
    </row>
    <row r="5" spans="1:12" ht="15" customHeight="1" x14ac:dyDescent="0.3">
      <c r="A5" t="s">
        <v>93</v>
      </c>
      <c r="B5" t="s">
        <v>94</v>
      </c>
      <c r="C5" t="s">
        <v>76</v>
      </c>
      <c r="D5" t="s">
        <v>95</v>
      </c>
      <c r="E5" t="s">
        <v>78</v>
      </c>
      <c r="F5" t="s">
        <v>96</v>
      </c>
      <c r="G5" s="10">
        <v>45975</v>
      </c>
      <c r="H5" t="s">
        <v>80</v>
      </c>
      <c r="I5" s="11">
        <v>399.2</v>
      </c>
      <c r="J5" t="s">
        <v>80</v>
      </c>
      <c r="K5" t="s">
        <v>97</v>
      </c>
    </row>
    <row r="6" spans="1:12" ht="15" customHeight="1" x14ac:dyDescent="0.3">
      <c r="A6" t="s">
        <v>98</v>
      </c>
      <c r="B6" t="s">
        <v>99</v>
      </c>
      <c r="C6" t="s">
        <v>90</v>
      </c>
      <c r="D6" t="s">
        <v>100</v>
      </c>
      <c r="E6" t="s">
        <v>78</v>
      </c>
      <c r="F6" t="s">
        <v>79</v>
      </c>
      <c r="G6" s="10">
        <v>45971</v>
      </c>
      <c r="H6" t="s">
        <v>80</v>
      </c>
      <c r="I6" s="11">
        <v>399.2</v>
      </c>
      <c r="J6" t="s">
        <v>80</v>
      </c>
      <c r="K6" t="s">
        <v>87</v>
      </c>
      <c r="L6">
        <v>7</v>
      </c>
    </row>
    <row r="7" spans="1:12" ht="15" customHeight="1" x14ac:dyDescent="0.3">
      <c r="A7" t="s">
        <v>101</v>
      </c>
      <c r="B7" t="s">
        <v>102</v>
      </c>
      <c r="C7" t="s">
        <v>76</v>
      </c>
      <c r="D7" t="s">
        <v>84</v>
      </c>
      <c r="E7" t="s">
        <v>103</v>
      </c>
      <c r="F7" t="s">
        <v>104</v>
      </c>
      <c r="G7" s="10">
        <v>46001</v>
      </c>
      <c r="H7" t="s">
        <v>86</v>
      </c>
      <c r="I7" s="11">
        <v>1999</v>
      </c>
      <c r="J7" t="s">
        <v>80</v>
      </c>
      <c r="K7" t="s">
        <v>105</v>
      </c>
      <c r="L7">
        <v>7</v>
      </c>
    </row>
    <row r="8" spans="1:12" ht="15" customHeight="1" x14ac:dyDescent="0.3">
      <c r="A8" t="s">
        <v>106</v>
      </c>
      <c r="B8" t="s">
        <v>107</v>
      </c>
      <c r="C8" t="s">
        <v>90</v>
      </c>
      <c r="D8" t="s">
        <v>108</v>
      </c>
      <c r="E8" t="s">
        <v>78</v>
      </c>
      <c r="F8" t="s">
        <v>109</v>
      </c>
      <c r="G8" s="10">
        <v>46003</v>
      </c>
      <c r="H8" t="s">
        <v>86</v>
      </c>
      <c r="I8" s="11">
        <v>499</v>
      </c>
      <c r="J8" t="s">
        <v>80</v>
      </c>
      <c r="K8" t="s">
        <v>110</v>
      </c>
      <c r="L8">
        <v>7</v>
      </c>
    </row>
    <row r="9" spans="1:12" ht="15" customHeight="1" x14ac:dyDescent="0.3">
      <c r="A9" t="s">
        <v>111</v>
      </c>
      <c r="B9" t="s">
        <v>112</v>
      </c>
      <c r="C9" t="s">
        <v>90</v>
      </c>
      <c r="D9" t="s">
        <v>113</v>
      </c>
      <c r="E9" t="s">
        <v>78</v>
      </c>
      <c r="F9" t="s">
        <v>79</v>
      </c>
      <c r="G9" s="10">
        <v>46011</v>
      </c>
      <c r="H9" t="s">
        <v>86</v>
      </c>
      <c r="I9" s="11">
        <v>499</v>
      </c>
      <c r="J9" t="s">
        <v>80</v>
      </c>
      <c r="K9" t="s">
        <v>105</v>
      </c>
      <c r="L9">
        <v>6</v>
      </c>
    </row>
    <row r="10" spans="1:12" ht="15" customHeight="1" x14ac:dyDescent="0.3">
      <c r="A10" t="s">
        <v>114</v>
      </c>
      <c r="B10" t="s">
        <v>115</v>
      </c>
      <c r="C10" t="s">
        <v>76</v>
      </c>
      <c r="D10" t="s">
        <v>84</v>
      </c>
      <c r="E10" t="s">
        <v>116</v>
      </c>
      <c r="F10" t="s">
        <v>79</v>
      </c>
      <c r="G10" s="10">
        <v>45965</v>
      </c>
      <c r="H10" t="s">
        <v>80</v>
      </c>
      <c r="I10" s="11">
        <v>0</v>
      </c>
      <c r="J10" t="s">
        <v>86</v>
      </c>
      <c r="K10" t="s">
        <v>117</v>
      </c>
    </row>
    <row r="11" spans="1:12" ht="15" customHeight="1" x14ac:dyDescent="0.3">
      <c r="A11" t="s">
        <v>118</v>
      </c>
      <c r="B11" t="s">
        <v>119</v>
      </c>
      <c r="C11" t="s">
        <v>76</v>
      </c>
      <c r="D11" t="s">
        <v>120</v>
      </c>
      <c r="E11" t="s">
        <v>103</v>
      </c>
      <c r="F11" t="s">
        <v>85</v>
      </c>
      <c r="G11" s="10">
        <v>45970</v>
      </c>
      <c r="H11" t="s">
        <v>80</v>
      </c>
      <c r="I11" s="11">
        <v>1599.2</v>
      </c>
      <c r="J11" t="s">
        <v>80</v>
      </c>
      <c r="K11" t="s">
        <v>121</v>
      </c>
      <c r="L11">
        <v>7</v>
      </c>
    </row>
    <row r="12" spans="1:12" ht="15" customHeight="1" x14ac:dyDescent="0.3">
      <c r="A12" t="s">
        <v>122</v>
      </c>
      <c r="B12" t="s">
        <v>123</v>
      </c>
      <c r="C12" t="s">
        <v>76</v>
      </c>
      <c r="D12" t="s">
        <v>124</v>
      </c>
      <c r="E12" t="s">
        <v>78</v>
      </c>
      <c r="F12" t="s">
        <v>91</v>
      </c>
      <c r="G12" s="10">
        <v>46001</v>
      </c>
      <c r="H12" t="s">
        <v>86</v>
      </c>
      <c r="I12" s="11">
        <v>499</v>
      </c>
      <c r="J12" t="s">
        <v>80</v>
      </c>
      <c r="K12" t="s">
        <v>125</v>
      </c>
    </row>
    <row r="13" spans="1:12" ht="15" customHeight="1" x14ac:dyDescent="0.3">
      <c r="A13" t="s">
        <v>126</v>
      </c>
      <c r="B13" t="s">
        <v>127</v>
      </c>
      <c r="C13" t="s">
        <v>90</v>
      </c>
      <c r="D13" t="s">
        <v>128</v>
      </c>
      <c r="E13" t="s">
        <v>78</v>
      </c>
      <c r="F13" t="s">
        <v>79</v>
      </c>
      <c r="G13" s="10">
        <v>45995</v>
      </c>
      <c r="H13" t="s">
        <v>86</v>
      </c>
      <c r="I13" s="11">
        <v>499</v>
      </c>
      <c r="J13" t="s">
        <v>80</v>
      </c>
      <c r="K13" t="s">
        <v>129</v>
      </c>
    </row>
    <row r="14" spans="1:12" ht="15" customHeight="1" x14ac:dyDescent="0.3">
      <c r="A14" t="s">
        <v>130</v>
      </c>
      <c r="B14" t="s">
        <v>131</v>
      </c>
      <c r="C14" t="s">
        <v>76</v>
      </c>
      <c r="D14" t="s">
        <v>100</v>
      </c>
      <c r="E14" t="s">
        <v>132</v>
      </c>
      <c r="F14" t="s">
        <v>109</v>
      </c>
      <c r="G14" s="10">
        <v>45967</v>
      </c>
      <c r="H14" t="s">
        <v>80</v>
      </c>
      <c r="I14" s="11">
        <v>799.2</v>
      </c>
      <c r="J14" t="s">
        <v>80</v>
      </c>
      <c r="K14" t="s">
        <v>110</v>
      </c>
    </row>
    <row r="15" spans="1:12" ht="15" customHeight="1" x14ac:dyDescent="0.3">
      <c r="A15" t="s">
        <v>133</v>
      </c>
      <c r="B15" t="s">
        <v>134</v>
      </c>
      <c r="C15" t="s">
        <v>90</v>
      </c>
      <c r="D15" t="s">
        <v>120</v>
      </c>
      <c r="E15" t="s">
        <v>132</v>
      </c>
      <c r="F15" t="s">
        <v>96</v>
      </c>
      <c r="G15" s="10">
        <v>45977</v>
      </c>
      <c r="H15" t="s">
        <v>80</v>
      </c>
      <c r="I15" s="11">
        <v>799.2</v>
      </c>
      <c r="J15" t="s">
        <v>80</v>
      </c>
      <c r="K15" t="s">
        <v>135</v>
      </c>
    </row>
    <row r="16" spans="1:12" ht="15" customHeight="1" x14ac:dyDescent="0.3">
      <c r="A16" t="s">
        <v>136</v>
      </c>
      <c r="B16" t="s">
        <v>137</v>
      </c>
      <c r="C16" t="s">
        <v>90</v>
      </c>
      <c r="D16" t="s">
        <v>138</v>
      </c>
      <c r="E16" t="s">
        <v>103</v>
      </c>
      <c r="F16" t="s">
        <v>104</v>
      </c>
      <c r="G16" s="10">
        <v>46009</v>
      </c>
      <c r="H16" t="s">
        <v>86</v>
      </c>
      <c r="I16" s="11">
        <v>1999</v>
      </c>
      <c r="J16" t="s">
        <v>86</v>
      </c>
      <c r="K16" t="s">
        <v>139</v>
      </c>
    </row>
    <row r="17" spans="1:12" ht="15" customHeight="1" x14ac:dyDescent="0.3">
      <c r="A17" t="s">
        <v>140</v>
      </c>
      <c r="B17" t="s">
        <v>141</v>
      </c>
      <c r="C17" t="s">
        <v>76</v>
      </c>
      <c r="D17" t="s">
        <v>142</v>
      </c>
      <c r="E17" t="s">
        <v>103</v>
      </c>
      <c r="F17" t="s">
        <v>85</v>
      </c>
      <c r="G17" s="10">
        <v>45981</v>
      </c>
      <c r="H17" t="s">
        <v>80</v>
      </c>
      <c r="I17" s="11">
        <v>1599.2</v>
      </c>
      <c r="J17" t="s">
        <v>80</v>
      </c>
      <c r="K17" t="s">
        <v>105</v>
      </c>
      <c r="L17">
        <v>10</v>
      </c>
    </row>
    <row r="18" spans="1:12" ht="15" customHeight="1" x14ac:dyDescent="0.3">
      <c r="A18" t="s">
        <v>143</v>
      </c>
      <c r="B18" t="s">
        <v>144</v>
      </c>
      <c r="C18" t="s">
        <v>76</v>
      </c>
      <c r="D18" t="s">
        <v>95</v>
      </c>
      <c r="E18" t="s">
        <v>78</v>
      </c>
      <c r="F18" t="s">
        <v>85</v>
      </c>
      <c r="G18" s="10">
        <v>45983</v>
      </c>
      <c r="H18" t="s">
        <v>80</v>
      </c>
      <c r="I18" s="11">
        <v>399.2</v>
      </c>
      <c r="J18" t="s">
        <v>80</v>
      </c>
      <c r="K18" t="s">
        <v>145</v>
      </c>
    </row>
    <row r="19" spans="1:12" ht="15" customHeight="1" x14ac:dyDescent="0.3">
      <c r="A19" t="s">
        <v>146</v>
      </c>
      <c r="B19" t="s">
        <v>147</v>
      </c>
      <c r="C19" t="s">
        <v>90</v>
      </c>
      <c r="D19" t="s">
        <v>148</v>
      </c>
      <c r="E19" t="s">
        <v>78</v>
      </c>
      <c r="F19" t="s">
        <v>104</v>
      </c>
      <c r="G19" s="10">
        <v>45982</v>
      </c>
      <c r="H19" t="s">
        <v>80</v>
      </c>
      <c r="I19" s="11">
        <v>399.2</v>
      </c>
      <c r="J19" t="s">
        <v>80</v>
      </c>
      <c r="K19" t="s">
        <v>149</v>
      </c>
      <c r="L19">
        <v>7</v>
      </c>
    </row>
    <row r="20" spans="1:12" ht="15" customHeight="1" x14ac:dyDescent="0.3">
      <c r="A20" t="s">
        <v>150</v>
      </c>
      <c r="B20" t="s">
        <v>151</v>
      </c>
      <c r="C20" t="s">
        <v>76</v>
      </c>
      <c r="D20" t="s">
        <v>108</v>
      </c>
      <c r="E20" t="s">
        <v>78</v>
      </c>
      <c r="F20" t="s">
        <v>96</v>
      </c>
      <c r="G20" s="10">
        <v>45998</v>
      </c>
      <c r="H20" t="s">
        <v>86</v>
      </c>
      <c r="I20" s="11">
        <v>499</v>
      </c>
      <c r="J20" t="s">
        <v>80</v>
      </c>
      <c r="K20" t="s">
        <v>117</v>
      </c>
    </row>
    <row r="21" spans="1:12" ht="15" customHeight="1" x14ac:dyDescent="0.3">
      <c r="A21" t="s">
        <v>152</v>
      </c>
      <c r="B21" t="s">
        <v>153</v>
      </c>
      <c r="C21" t="s">
        <v>90</v>
      </c>
      <c r="D21" t="s">
        <v>95</v>
      </c>
      <c r="E21" t="s">
        <v>103</v>
      </c>
      <c r="F21" t="s">
        <v>96</v>
      </c>
      <c r="G21" s="10">
        <v>45971</v>
      </c>
      <c r="H21" t="s">
        <v>80</v>
      </c>
      <c r="I21" s="11">
        <v>1599.2</v>
      </c>
      <c r="J21" t="s">
        <v>80</v>
      </c>
      <c r="K21" t="s">
        <v>154</v>
      </c>
      <c r="L21">
        <v>6</v>
      </c>
    </row>
    <row r="22" spans="1:12" ht="15" customHeight="1" x14ac:dyDescent="0.3">
      <c r="A22" t="s">
        <v>155</v>
      </c>
      <c r="B22" t="s">
        <v>156</v>
      </c>
      <c r="C22" t="s">
        <v>76</v>
      </c>
      <c r="D22" t="s">
        <v>157</v>
      </c>
      <c r="E22" t="s">
        <v>103</v>
      </c>
      <c r="F22" t="s">
        <v>85</v>
      </c>
      <c r="G22" s="10">
        <v>46013</v>
      </c>
      <c r="H22" t="s">
        <v>86</v>
      </c>
      <c r="I22" s="11">
        <v>1999</v>
      </c>
      <c r="J22" t="s">
        <v>80</v>
      </c>
      <c r="K22" t="s">
        <v>158</v>
      </c>
      <c r="L22">
        <v>9</v>
      </c>
    </row>
    <row r="23" spans="1:12" ht="15" customHeight="1" x14ac:dyDescent="0.3">
      <c r="A23" t="s">
        <v>159</v>
      </c>
      <c r="B23" t="s">
        <v>160</v>
      </c>
      <c r="C23" t="s">
        <v>76</v>
      </c>
      <c r="D23" t="s">
        <v>157</v>
      </c>
      <c r="E23" t="s">
        <v>78</v>
      </c>
      <c r="F23" t="s">
        <v>79</v>
      </c>
      <c r="G23" s="10">
        <v>45995</v>
      </c>
      <c r="H23" t="s">
        <v>86</v>
      </c>
      <c r="I23" s="11">
        <v>499</v>
      </c>
      <c r="J23" t="s">
        <v>80</v>
      </c>
      <c r="K23" t="s">
        <v>158</v>
      </c>
      <c r="L23">
        <v>8</v>
      </c>
    </row>
    <row r="24" spans="1:12" ht="15" customHeight="1" x14ac:dyDescent="0.3">
      <c r="A24" t="s">
        <v>161</v>
      </c>
      <c r="B24" t="s">
        <v>162</v>
      </c>
      <c r="C24" t="s">
        <v>90</v>
      </c>
      <c r="D24" t="s">
        <v>128</v>
      </c>
      <c r="E24" t="s">
        <v>103</v>
      </c>
      <c r="F24" t="s">
        <v>96</v>
      </c>
      <c r="G24" s="10">
        <v>46009</v>
      </c>
      <c r="H24" t="s">
        <v>86</v>
      </c>
      <c r="I24" s="11">
        <v>1999</v>
      </c>
      <c r="J24" t="s">
        <v>80</v>
      </c>
      <c r="K24" t="s">
        <v>97</v>
      </c>
    </row>
    <row r="25" spans="1:12" ht="15" customHeight="1" x14ac:dyDescent="0.3">
      <c r="A25" t="s">
        <v>163</v>
      </c>
      <c r="B25" t="s">
        <v>164</v>
      </c>
      <c r="C25" t="s">
        <v>90</v>
      </c>
      <c r="D25" t="s">
        <v>108</v>
      </c>
      <c r="E25" t="s">
        <v>78</v>
      </c>
      <c r="F25" t="s">
        <v>85</v>
      </c>
      <c r="G25" s="10">
        <v>46021</v>
      </c>
      <c r="H25" t="s">
        <v>86</v>
      </c>
      <c r="I25" s="11">
        <v>499</v>
      </c>
      <c r="J25" t="s">
        <v>86</v>
      </c>
      <c r="K25" t="s">
        <v>92</v>
      </c>
    </row>
    <row r="26" spans="1:12" ht="15" customHeight="1" x14ac:dyDescent="0.3">
      <c r="A26" t="s">
        <v>165</v>
      </c>
      <c r="B26" t="s">
        <v>166</v>
      </c>
      <c r="C26" t="s">
        <v>76</v>
      </c>
      <c r="D26" t="s">
        <v>142</v>
      </c>
      <c r="E26" t="s">
        <v>78</v>
      </c>
      <c r="F26" t="s">
        <v>85</v>
      </c>
      <c r="G26" s="10">
        <v>45968</v>
      </c>
      <c r="H26" t="s">
        <v>80</v>
      </c>
      <c r="I26" s="11">
        <v>399.2</v>
      </c>
      <c r="J26" t="s">
        <v>80</v>
      </c>
      <c r="K26" t="s">
        <v>81</v>
      </c>
      <c r="L26">
        <v>9</v>
      </c>
    </row>
    <row r="27" spans="1:12" ht="15" customHeight="1" x14ac:dyDescent="0.3">
      <c r="A27" t="s">
        <v>167</v>
      </c>
      <c r="B27" t="s">
        <v>168</v>
      </c>
      <c r="C27" t="s">
        <v>76</v>
      </c>
      <c r="D27" t="s">
        <v>120</v>
      </c>
      <c r="E27" t="s">
        <v>78</v>
      </c>
      <c r="F27" t="s">
        <v>79</v>
      </c>
      <c r="G27" s="10">
        <v>45999</v>
      </c>
      <c r="H27" t="s">
        <v>86</v>
      </c>
      <c r="I27" s="11">
        <v>499</v>
      </c>
      <c r="J27" t="s">
        <v>86</v>
      </c>
      <c r="K27" t="s">
        <v>169</v>
      </c>
    </row>
    <row r="28" spans="1:12" ht="15" customHeight="1" x14ac:dyDescent="0.3">
      <c r="A28" t="s">
        <v>170</v>
      </c>
      <c r="B28" t="s">
        <v>171</v>
      </c>
      <c r="C28" t="s">
        <v>90</v>
      </c>
      <c r="D28" t="s">
        <v>172</v>
      </c>
      <c r="E28" t="s">
        <v>103</v>
      </c>
      <c r="F28" t="s">
        <v>91</v>
      </c>
      <c r="G28" s="10">
        <v>45972</v>
      </c>
      <c r="H28" t="s">
        <v>80</v>
      </c>
      <c r="I28" s="11">
        <v>1599.2</v>
      </c>
      <c r="J28" t="s">
        <v>80</v>
      </c>
      <c r="K28" t="s">
        <v>173</v>
      </c>
    </row>
    <row r="29" spans="1:12" ht="15" customHeight="1" x14ac:dyDescent="0.3">
      <c r="A29" t="s">
        <v>174</v>
      </c>
      <c r="B29" t="s">
        <v>175</v>
      </c>
      <c r="C29" t="s">
        <v>90</v>
      </c>
      <c r="D29" t="s">
        <v>142</v>
      </c>
      <c r="E29" t="s">
        <v>103</v>
      </c>
      <c r="F29" t="s">
        <v>104</v>
      </c>
      <c r="G29" s="10">
        <v>45987</v>
      </c>
      <c r="H29" t="s">
        <v>80</v>
      </c>
      <c r="I29" s="11">
        <v>1599.2</v>
      </c>
      <c r="J29" t="s">
        <v>80</v>
      </c>
      <c r="K29" t="s">
        <v>135</v>
      </c>
      <c r="L29">
        <v>6</v>
      </c>
    </row>
    <row r="30" spans="1:12" ht="15" customHeight="1" x14ac:dyDescent="0.3">
      <c r="A30" t="s">
        <v>176</v>
      </c>
      <c r="B30" t="s">
        <v>177</v>
      </c>
      <c r="C30" t="s">
        <v>76</v>
      </c>
      <c r="D30" t="s">
        <v>84</v>
      </c>
      <c r="E30" t="s">
        <v>78</v>
      </c>
      <c r="F30" t="s">
        <v>104</v>
      </c>
      <c r="G30" s="10">
        <v>45983</v>
      </c>
      <c r="H30" t="s">
        <v>80</v>
      </c>
      <c r="I30" s="11">
        <v>399.2</v>
      </c>
      <c r="J30" t="s">
        <v>80</v>
      </c>
      <c r="K30" t="s">
        <v>125</v>
      </c>
      <c r="L30">
        <v>10</v>
      </c>
    </row>
    <row r="31" spans="1:12" ht="15" customHeight="1" x14ac:dyDescent="0.3">
      <c r="A31" t="s">
        <v>178</v>
      </c>
      <c r="B31" t="s">
        <v>179</v>
      </c>
      <c r="C31" t="s">
        <v>90</v>
      </c>
      <c r="D31" t="s">
        <v>138</v>
      </c>
      <c r="E31" t="s">
        <v>78</v>
      </c>
      <c r="F31" t="s">
        <v>85</v>
      </c>
      <c r="G31" s="10">
        <v>46011</v>
      </c>
      <c r="H31" t="s">
        <v>86</v>
      </c>
      <c r="I31" s="11">
        <v>499</v>
      </c>
      <c r="J31" t="s">
        <v>80</v>
      </c>
      <c r="K31" t="s">
        <v>180</v>
      </c>
    </row>
    <row r="32" spans="1:12" ht="15" customHeight="1" x14ac:dyDescent="0.3">
      <c r="A32" t="s">
        <v>181</v>
      </c>
      <c r="B32" t="s">
        <v>182</v>
      </c>
      <c r="C32" t="s">
        <v>76</v>
      </c>
      <c r="D32" t="s">
        <v>108</v>
      </c>
      <c r="E32" t="s">
        <v>78</v>
      </c>
      <c r="F32" t="s">
        <v>96</v>
      </c>
      <c r="G32" s="10">
        <v>45979</v>
      </c>
      <c r="H32" t="s">
        <v>80</v>
      </c>
      <c r="I32" s="11">
        <v>399.2</v>
      </c>
      <c r="J32" t="s">
        <v>80</v>
      </c>
      <c r="K32" t="s">
        <v>117</v>
      </c>
      <c r="L32">
        <v>6</v>
      </c>
    </row>
    <row r="33" spans="1:12" ht="15" customHeight="1" x14ac:dyDescent="0.3">
      <c r="A33" t="s">
        <v>183</v>
      </c>
      <c r="B33" t="s">
        <v>184</v>
      </c>
      <c r="C33" t="s">
        <v>76</v>
      </c>
      <c r="D33" t="s">
        <v>120</v>
      </c>
      <c r="E33" t="s">
        <v>116</v>
      </c>
      <c r="F33" t="s">
        <v>79</v>
      </c>
      <c r="G33" s="10">
        <v>46012</v>
      </c>
      <c r="H33" t="s">
        <v>86</v>
      </c>
      <c r="I33" s="11">
        <v>0</v>
      </c>
      <c r="J33" t="s">
        <v>80</v>
      </c>
      <c r="K33" t="s">
        <v>81</v>
      </c>
      <c r="L33">
        <v>6</v>
      </c>
    </row>
    <row r="34" spans="1:12" ht="15" customHeight="1" x14ac:dyDescent="0.3">
      <c r="A34" t="s">
        <v>185</v>
      </c>
      <c r="B34" t="s">
        <v>186</v>
      </c>
      <c r="C34" t="s">
        <v>90</v>
      </c>
      <c r="D34" t="s">
        <v>108</v>
      </c>
      <c r="E34" t="s">
        <v>103</v>
      </c>
      <c r="F34" t="s">
        <v>109</v>
      </c>
      <c r="G34" s="10">
        <v>46010</v>
      </c>
      <c r="H34" t="s">
        <v>86</v>
      </c>
      <c r="I34" s="11">
        <v>1999</v>
      </c>
      <c r="J34" t="s">
        <v>80</v>
      </c>
      <c r="K34" t="s">
        <v>139</v>
      </c>
    </row>
    <row r="35" spans="1:12" ht="15" customHeight="1" x14ac:dyDescent="0.3">
      <c r="A35" t="s">
        <v>187</v>
      </c>
      <c r="B35" t="s">
        <v>188</v>
      </c>
      <c r="C35" t="s">
        <v>90</v>
      </c>
      <c r="D35" t="s">
        <v>84</v>
      </c>
      <c r="E35" t="s">
        <v>116</v>
      </c>
      <c r="F35" t="s">
        <v>109</v>
      </c>
      <c r="G35" s="10">
        <v>46005</v>
      </c>
      <c r="H35" t="s">
        <v>86</v>
      </c>
      <c r="I35" s="11">
        <v>0</v>
      </c>
      <c r="J35" t="s">
        <v>86</v>
      </c>
      <c r="K35" t="s">
        <v>154</v>
      </c>
    </row>
    <row r="36" spans="1:12" ht="15" customHeight="1" x14ac:dyDescent="0.3">
      <c r="A36" t="s">
        <v>189</v>
      </c>
      <c r="B36" t="s">
        <v>190</v>
      </c>
      <c r="C36" t="s">
        <v>76</v>
      </c>
      <c r="D36" t="s">
        <v>113</v>
      </c>
      <c r="E36" t="s">
        <v>103</v>
      </c>
      <c r="F36" t="s">
        <v>109</v>
      </c>
      <c r="G36" s="10">
        <v>45995</v>
      </c>
      <c r="H36" t="s">
        <v>86</v>
      </c>
      <c r="I36" s="11">
        <v>1999</v>
      </c>
      <c r="J36" t="s">
        <v>80</v>
      </c>
      <c r="K36" t="s">
        <v>135</v>
      </c>
      <c r="L36">
        <v>8</v>
      </c>
    </row>
    <row r="37" spans="1:12" ht="15" customHeight="1" x14ac:dyDescent="0.3">
      <c r="A37" t="s">
        <v>191</v>
      </c>
      <c r="B37" t="s">
        <v>192</v>
      </c>
      <c r="C37" t="s">
        <v>90</v>
      </c>
      <c r="D37" t="s">
        <v>108</v>
      </c>
      <c r="E37" t="s">
        <v>78</v>
      </c>
      <c r="F37" t="s">
        <v>104</v>
      </c>
      <c r="G37" s="10">
        <v>46005</v>
      </c>
      <c r="H37" t="s">
        <v>86</v>
      </c>
      <c r="I37" s="11">
        <v>499</v>
      </c>
      <c r="J37" t="s">
        <v>80</v>
      </c>
      <c r="K37" t="s">
        <v>180</v>
      </c>
    </row>
    <row r="38" spans="1:12" ht="15" customHeight="1" x14ac:dyDescent="0.3">
      <c r="A38" t="s">
        <v>193</v>
      </c>
      <c r="B38" t="s">
        <v>194</v>
      </c>
      <c r="C38" t="s">
        <v>76</v>
      </c>
      <c r="D38" t="s">
        <v>84</v>
      </c>
      <c r="E38" t="s">
        <v>103</v>
      </c>
      <c r="F38" t="s">
        <v>91</v>
      </c>
      <c r="G38" s="10">
        <v>46018</v>
      </c>
      <c r="H38" t="s">
        <v>86</v>
      </c>
      <c r="I38" s="11">
        <v>1999</v>
      </c>
      <c r="J38" t="s">
        <v>86</v>
      </c>
      <c r="K38" t="s">
        <v>195</v>
      </c>
    </row>
    <row r="39" spans="1:12" ht="15" customHeight="1" x14ac:dyDescent="0.3">
      <c r="A39" t="s">
        <v>196</v>
      </c>
      <c r="B39" t="s">
        <v>197</v>
      </c>
      <c r="C39" t="s">
        <v>76</v>
      </c>
      <c r="D39" t="s">
        <v>172</v>
      </c>
      <c r="E39" t="s">
        <v>132</v>
      </c>
      <c r="F39" t="s">
        <v>79</v>
      </c>
      <c r="G39" s="10">
        <v>45987</v>
      </c>
      <c r="H39" t="s">
        <v>80</v>
      </c>
      <c r="I39" s="11">
        <v>799.2</v>
      </c>
      <c r="J39" t="s">
        <v>80</v>
      </c>
      <c r="K39" t="s">
        <v>87</v>
      </c>
    </row>
    <row r="40" spans="1:12" ht="15" customHeight="1" x14ac:dyDescent="0.3">
      <c r="A40" t="s">
        <v>198</v>
      </c>
      <c r="B40" t="s">
        <v>199</v>
      </c>
      <c r="C40" t="s">
        <v>76</v>
      </c>
      <c r="D40" t="s">
        <v>84</v>
      </c>
      <c r="E40" t="s">
        <v>103</v>
      </c>
      <c r="F40" t="s">
        <v>91</v>
      </c>
      <c r="G40" s="10">
        <v>45967</v>
      </c>
      <c r="H40" t="s">
        <v>80</v>
      </c>
      <c r="I40" s="11">
        <v>1599.2</v>
      </c>
      <c r="J40" t="s">
        <v>80</v>
      </c>
      <c r="K40" t="s">
        <v>158</v>
      </c>
    </row>
    <row r="41" spans="1:12" ht="15" customHeight="1" x14ac:dyDescent="0.3">
      <c r="A41" t="s">
        <v>200</v>
      </c>
      <c r="B41" t="s">
        <v>201</v>
      </c>
      <c r="C41" t="s">
        <v>90</v>
      </c>
      <c r="D41" t="s">
        <v>108</v>
      </c>
      <c r="E41" t="s">
        <v>78</v>
      </c>
      <c r="F41" t="s">
        <v>104</v>
      </c>
      <c r="G41" s="10">
        <v>46014</v>
      </c>
      <c r="H41" t="s">
        <v>86</v>
      </c>
      <c r="I41" s="11">
        <v>499</v>
      </c>
      <c r="J41" t="s">
        <v>80</v>
      </c>
      <c r="K41" t="s">
        <v>202</v>
      </c>
    </row>
    <row r="42" spans="1:12" ht="15" customHeight="1" x14ac:dyDescent="0.3">
      <c r="A42" t="s">
        <v>203</v>
      </c>
      <c r="B42" t="s">
        <v>204</v>
      </c>
      <c r="C42" t="s">
        <v>76</v>
      </c>
      <c r="D42" t="s">
        <v>128</v>
      </c>
      <c r="E42" t="s">
        <v>103</v>
      </c>
      <c r="F42" t="s">
        <v>85</v>
      </c>
      <c r="G42" s="10">
        <v>46020</v>
      </c>
      <c r="H42" t="s">
        <v>86</v>
      </c>
      <c r="I42" s="11">
        <v>1999</v>
      </c>
      <c r="J42" t="s">
        <v>86</v>
      </c>
      <c r="K42" t="s">
        <v>173</v>
      </c>
    </row>
    <row r="43" spans="1:12" ht="15" customHeight="1" x14ac:dyDescent="0.3">
      <c r="A43" t="s">
        <v>205</v>
      </c>
      <c r="B43" t="s">
        <v>206</v>
      </c>
      <c r="C43" t="s">
        <v>76</v>
      </c>
      <c r="D43" t="s">
        <v>207</v>
      </c>
      <c r="E43" t="s">
        <v>78</v>
      </c>
      <c r="F43" t="s">
        <v>91</v>
      </c>
      <c r="G43" s="10">
        <v>45968</v>
      </c>
      <c r="H43" t="s">
        <v>80</v>
      </c>
      <c r="I43" s="11">
        <v>399.2</v>
      </c>
      <c r="J43" t="s">
        <v>80</v>
      </c>
      <c r="K43" t="s">
        <v>81</v>
      </c>
    </row>
    <row r="44" spans="1:12" ht="15" customHeight="1" x14ac:dyDescent="0.3">
      <c r="A44" t="s">
        <v>208</v>
      </c>
      <c r="B44" t="s">
        <v>209</v>
      </c>
      <c r="C44" t="s">
        <v>76</v>
      </c>
      <c r="D44" t="s">
        <v>128</v>
      </c>
      <c r="E44" t="s">
        <v>103</v>
      </c>
      <c r="F44" t="s">
        <v>96</v>
      </c>
      <c r="G44" s="10">
        <v>45969</v>
      </c>
      <c r="H44" t="s">
        <v>80</v>
      </c>
      <c r="I44" s="11">
        <v>1599.2</v>
      </c>
      <c r="J44" t="s">
        <v>80</v>
      </c>
      <c r="K44" t="s">
        <v>81</v>
      </c>
      <c r="L44">
        <v>9</v>
      </c>
    </row>
    <row r="45" spans="1:12" ht="15" customHeight="1" x14ac:dyDescent="0.3">
      <c r="A45" t="s">
        <v>210</v>
      </c>
      <c r="B45" t="s">
        <v>182</v>
      </c>
      <c r="C45" t="s">
        <v>76</v>
      </c>
      <c r="D45" t="s">
        <v>108</v>
      </c>
      <c r="E45" t="s">
        <v>78</v>
      </c>
      <c r="F45" t="s">
        <v>109</v>
      </c>
      <c r="G45" s="10">
        <v>45976</v>
      </c>
      <c r="H45" t="s">
        <v>80</v>
      </c>
      <c r="I45" s="11">
        <v>399.2</v>
      </c>
      <c r="J45" t="s">
        <v>80</v>
      </c>
      <c r="K45" t="s">
        <v>158</v>
      </c>
      <c r="L45">
        <v>8</v>
      </c>
    </row>
    <row r="46" spans="1:12" ht="15" customHeight="1" x14ac:dyDescent="0.3">
      <c r="A46" t="s">
        <v>211</v>
      </c>
      <c r="B46" t="s">
        <v>212</v>
      </c>
      <c r="C46" t="s">
        <v>76</v>
      </c>
      <c r="D46" t="s">
        <v>138</v>
      </c>
      <c r="E46" t="s">
        <v>103</v>
      </c>
      <c r="F46" t="s">
        <v>85</v>
      </c>
      <c r="G46" s="10">
        <v>45971</v>
      </c>
      <c r="H46" t="s">
        <v>80</v>
      </c>
      <c r="I46" s="11">
        <v>1599.2</v>
      </c>
      <c r="J46" t="s">
        <v>80</v>
      </c>
      <c r="K46" t="s">
        <v>173</v>
      </c>
    </row>
    <row r="47" spans="1:12" ht="15" customHeight="1" x14ac:dyDescent="0.3">
      <c r="A47" t="s">
        <v>213</v>
      </c>
      <c r="B47" t="s">
        <v>214</v>
      </c>
      <c r="C47" t="s">
        <v>76</v>
      </c>
      <c r="D47" t="s">
        <v>215</v>
      </c>
      <c r="E47" t="s">
        <v>78</v>
      </c>
      <c r="F47" t="s">
        <v>85</v>
      </c>
      <c r="G47" s="10">
        <v>45963</v>
      </c>
      <c r="H47" t="s">
        <v>80</v>
      </c>
      <c r="I47" s="11">
        <v>399.2</v>
      </c>
      <c r="J47" t="s">
        <v>86</v>
      </c>
      <c r="K47" t="s">
        <v>216</v>
      </c>
    </row>
    <row r="48" spans="1:12" ht="15" customHeight="1" x14ac:dyDescent="0.3">
      <c r="A48" t="s">
        <v>217</v>
      </c>
      <c r="B48" t="s">
        <v>218</v>
      </c>
      <c r="C48" t="s">
        <v>76</v>
      </c>
      <c r="D48" t="s">
        <v>95</v>
      </c>
      <c r="E48" t="s">
        <v>103</v>
      </c>
      <c r="F48" t="s">
        <v>85</v>
      </c>
      <c r="G48" s="10">
        <v>46013</v>
      </c>
      <c r="H48" t="s">
        <v>86</v>
      </c>
      <c r="I48" s="11">
        <v>1999</v>
      </c>
      <c r="J48" t="s">
        <v>80</v>
      </c>
      <c r="K48" t="s">
        <v>117</v>
      </c>
      <c r="L48">
        <v>6</v>
      </c>
    </row>
    <row r="49" spans="1:12" ht="15" customHeight="1" x14ac:dyDescent="0.3">
      <c r="A49" t="s">
        <v>219</v>
      </c>
      <c r="B49" t="s">
        <v>220</v>
      </c>
      <c r="C49" t="s">
        <v>76</v>
      </c>
      <c r="D49" t="s">
        <v>128</v>
      </c>
      <c r="E49" t="s">
        <v>78</v>
      </c>
      <c r="F49" t="s">
        <v>109</v>
      </c>
      <c r="G49" s="10">
        <v>46005</v>
      </c>
      <c r="H49" t="s">
        <v>86</v>
      </c>
      <c r="I49" s="11">
        <v>499</v>
      </c>
      <c r="J49" t="s">
        <v>80</v>
      </c>
      <c r="K49" t="s">
        <v>202</v>
      </c>
      <c r="L49">
        <v>6</v>
      </c>
    </row>
    <row r="50" spans="1:12" ht="15" customHeight="1" x14ac:dyDescent="0.3">
      <c r="A50" t="s">
        <v>221</v>
      </c>
      <c r="B50" t="s">
        <v>222</v>
      </c>
      <c r="C50" t="s">
        <v>76</v>
      </c>
      <c r="D50" t="s">
        <v>100</v>
      </c>
      <c r="E50" t="s">
        <v>103</v>
      </c>
      <c r="F50" t="s">
        <v>96</v>
      </c>
      <c r="G50" s="10">
        <v>46003</v>
      </c>
      <c r="H50" t="s">
        <v>86</v>
      </c>
      <c r="I50" s="11">
        <v>1999</v>
      </c>
      <c r="J50" t="s">
        <v>86</v>
      </c>
      <c r="K50" t="s">
        <v>216</v>
      </c>
    </row>
    <row r="51" spans="1:12" ht="15" customHeight="1" x14ac:dyDescent="0.3">
      <c r="A51" t="s">
        <v>223</v>
      </c>
      <c r="B51" t="s">
        <v>224</v>
      </c>
      <c r="C51" t="s">
        <v>90</v>
      </c>
      <c r="D51" t="s">
        <v>138</v>
      </c>
      <c r="E51" t="s">
        <v>78</v>
      </c>
      <c r="F51" t="s">
        <v>104</v>
      </c>
      <c r="G51" s="10">
        <v>45967</v>
      </c>
      <c r="H51" t="s">
        <v>80</v>
      </c>
      <c r="I51" s="11">
        <v>399.2</v>
      </c>
      <c r="J51" t="s">
        <v>80</v>
      </c>
      <c r="K51" t="s">
        <v>145</v>
      </c>
    </row>
    <row r="52" spans="1:12" ht="15" customHeight="1" x14ac:dyDescent="0.3">
      <c r="A52" t="s">
        <v>225</v>
      </c>
      <c r="B52" t="s">
        <v>226</v>
      </c>
      <c r="C52" t="s">
        <v>90</v>
      </c>
      <c r="D52" t="s">
        <v>120</v>
      </c>
      <c r="E52" t="s">
        <v>103</v>
      </c>
      <c r="F52" t="s">
        <v>85</v>
      </c>
      <c r="G52" s="10">
        <v>45978</v>
      </c>
      <c r="H52" t="s">
        <v>80</v>
      </c>
      <c r="I52" s="11">
        <v>1599.2</v>
      </c>
      <c r="J52" t="s">
        <v>80</v>
      </c>
      <c r="K52" t="s">
        <v>135</v>
      </c>
    </row>
    <row r="53" spans="1:12" ht="15" customHeight="1" x14ac:dyDescent="0.3">
      <c r="A53" t="s">
        <v>227</v>
      </c>
      <c r="B53" t="s">
        <v>228</v>
      </c>
      <c r="C53" t="s">
        <v>90</v>
      </c>
      <c r="D53" t="s">
        <v>148</v>
      </c>
      <c r="E53" t="s">
        <v>78</v>
      </c>
      <c r="F53" t="s">
        <v>85</v>
      </c>
      <c r="G53" s="10">
        <v>45988</v>
      </c>
      <c r="H53" t="s">
        <v>80</v>
      </c>
      <c r="I53" s="11">
        <v>399.2</v>
      </c>
      <c r="J53" t="s">
        <v>80</v>
      </c>
      <c r="K53" t="s">
        <v>202</v>
      </c>
      <c r="L53">
        <v>8</v>
      </c>
    </row>
    <row r="54" spans="1:12" ht="15" customHeight="1" x14ac:dyDescent="0.3">
      <c r="A54" t="s">
        <v>229</v>
      </c>
      <c r="B54" t="s">
        <v>230</v>
      </c>
      <c r="C54" t="s">
        <v>76</v>
      </c>
      <c r="D54" t="s">
        <v>231</v>
      </c>
      <c r="E54" t="s">
        <v>103</v>
      </c>
      <c r="F54" t="s">
        <v>109</v>
      </c>
      <c r="G54" s="10">
        <v>45983</v>
      </c>
      <c r="H54" t="s">
        <v>80</v>
      </c>
      <c r="I54" s="11">
        <v>1599.2</v>
      </c>
      <c r="J54" t="s">
        <v>80</v>
      </c>
      <c r="K54" t="s">
        <v>125</v>
      </c>
      <c r="L54">
        <v>7</v>
      </c>
    </row>
    <row r="55" spans="1:12" ht="15" customHeight="1" x14ac:dyDescent="0.3">
      <c r="A55" t="s">
        <v>232</v>
      </c>
      <c r="B55" t="s">
        <v>233</v>
      </c>
      <c r="C55" t="s">
        <v>76</v>
      </c>
      <c r="D55" t="s">
        <v>95</v>
      </c>
      <c r="E55" t="s">
        <v>78</v>
      </c>
      <c r="F55" t="s">
        <v>104</v>
      </c>
      <c r="G55" s="10">
        <v>45995</v>
      </c>
      <c r="H55" t="s">
        <v>86</v>
      </c>
      <c r="I55" s="11">
        <v>499</v>
      </c>
      <c r="J55" t="s">
        <v>80</v>
      </c>
      <c r="K55" t="s">
        <v>149</v>
      </c>
      <c r="L55">
        <v>7</v>
      </c>
    </row>
    <row r="56" spans="1:12" ht="15" customHeight="1" x14ac:dyDescent="0.3">
      <c r="A56" t="s">
        <v>234</v>
      </c>
      <c r="B56" t="s">
        <v>235</v>
      </c>
      <c r="C56" t="s">
        <v>90</v>
      </c>
      <c r="D56" t="s">
        <v>120</v>
      </c>
      <c r="E56" t="s">
        <v>78</v>
      </c>
      <c r="F56" t="s">
        <v>91</v>
      </c>
      <c r="G56" s="10">
        <v>46000</v>
      </c>
      <c r="H56" t="s">
        <v>86</v>
      </c>
      <c r="I56" s="11">
        <v>499</v>
      </c>
      <c r="J56" t="s">
        <v>80</v>
      </c>
      <c r="K56" t="s">
        <v>92</v>
      </c>
      <c r="L56">
        <v>6</v>
      </c>
    </row>
    <row r="57" spans="1:12" ht="15" customHeight="1" x14ac:dyDescent="0.3">
      <c r="A57" t="s">
        <v>236</v>
      </c>
      <c r="B57" t="s">
        <v>237</v>
      </c>
      <c r="C57" t="s">
        <v>76</v>
      </c>
      <c r="D57" t="s">
        <v>100</v>
      </c>
      <c r="E57" t="s">
        <v>78</v>
      </c>
      <c r="F57" t="s">
        <v>85</v>
      </c>
      <c r="G57" s="10">
        <v>46010</v>
      </c>
      <c r="H57" t="s">
        <v>86</v>
      </c>
      <c r="I57" s="11">
        <v>499</v>
      </c>
      <c r="J57" t="s">
        <v>80</v>
      </c>
      <c r="K57" t="s">
        <v>145</v>
      </c>
    </row>
    <row r="58" spans="1:12" ht="15" customHeight="1" x14ac:dyDescent="0.3">
      <c r="A58" t="s">
        <v>238</v>
      </c>
      <c r="B58" t="s">
        <v>239</v>
      </c>
      <c r="C58" t="s">
        <v>76</v>
      </c>
      <c r="D58" t="s">
        <v>215</v>
      </c>
      <c r="E58" t="s">
        <v>103</v>
      </c>
      <c r="F58" t="s">
        <v>96</v>
      </c>
      <c r="G58" s="10">
        <v>45999</v>
      </c>
      <c r="H58" t="s">
        <v>86</v>
      </c>
      <c r="I58" s="11">
        <v>1999</v>
      </c>
      <c r="J58" t="s">
        <v>80</v>
      </c>
      <c r="K58" t="s">
        <v>240</v>
      </c>
      <c r="L58">
        <v>7</v>
      </c>
    </row>
    <row r="59" spans="1:12" ht="15" customHeight="1" x14ac:dyDescent="0.3">
      <c r="A59" t="s">
        <v>241</v>
      </c>
      <c r="B59" t="s">
        <v>242</v>
      </c>
      <c r="C59" t="s">
        <v>90</v>
      </c>
      <c r="D59" t="s">
        <v>128</v>
      </c>
      <c r="E59" t="s">
        <v>103</v>
      </c>
      <c r="F59" t="s">
        <v>85</v>
      </c>
      <c r="G59" s="10">
        <v>46000</v>
      </c>
      <c r="H59" t="s">
        <v>86</v>
      </c>
      <c r="I59" s="11">
        <v>1999</v>
      </c>
      <c r="J59" t="s">
        <v>80</v>
      </c>
      <c r="K59" t="s">
        <v>129</v>
      </c>
    </row>
    <row r="60" spans="1:12" ht="15" customHeight="1" x14ac:dyDescent="0.3">
      <c r="A60" t="s">
        <v>243</v>
      </c>
      <c r="B60" t="s">
        <v>244</v>
      </c>
      <c r="C60" t="s">
        <v>90</v>
      </c>
      <c r="D60" t="s">
        <v>138</v>
      </c>
      <c r="E60" t="s">
        <v>78</v>
      </c>
      <c r="F60" t="s">
        <v>109</v>
      </c>
      <c r="G60" s="10">
        <v>46016</v>
      </c>
      <c r="H60" t="s">
        <v>86</v>
      </c>
      <c r="I60" s="11">
        <v>499</v>
      </c>
      <c r="J60" t="s">
        <v>80</v>
      </c>
      <c r="K60" t="s">
        <v>125</v>
      </c>
      <c r="L60">
        <v>7</v>
      </c>
    </row>
    <row r="61" spans="1:12" ht="15" customHeight="1" x14ac:dyDescent="0.3">
      <c r="A61" t="s">
        <v>245</v>
      </c>
      <c r="B61" t="s">
        <v>246</v>
      </c>
      <c r="C61" t="s">
        <v>76</v>
      </c>
      <c r="D61" t="s">
        <v>108</v>
      </c>
      <c r="E61" t="s">
        <v>78</v>
      </c>
      <c r="F61" t="s">
        <v>91</v>
      </c>
      <c r="G61" s="10">
        <v>45969</v>
      </c>
      <c r="H61" t="s">
        <v>80</v>
      </c>
      <c r="I61" s="11">
        <v>399.2</v>
      </c>
      <c r="J61" t="s">
        <v>80</v>
      </c>
      <c r="K61" t="s">
        <v>81</v>
      </c>
    </row>
    <row r="62" spans="1:12" ht="15" customHeight="1" x14ac:dyDescent="0.3">
      <c r="A62" t="s">
        <v>247</v>
      </c>
      <c r="B62" t="s">
        <v>248</v>
      </c>
      <c r="C62" t="s">
        <v>90</v>
      </c>
      <c r="D62" t="s">
        <v>142</v>
      </c>
      <c r="E62" t="s">
        <v>132</v>
      </c>
      <c r="F62" t="s">
        <v>96</v>
      </c>
      <c r="G62" s="10">
        <v>45965</v>
      </c>
      <c r="H62" t="s">
        <v>80</v>
      </c>
      <c r="I62" s="11">
        <v>799.2</v>
      </c>
      <c r="J62" t="s">
        <v>80</v>
      </c>
      <c r="K62" t="s">
        <v>195</v>
      </c>
      <c r="L62">
        <v>9</v>
      </c>
    </row>
    <row r="63" spans="1:12" ht="15" customHeight="1" x14ac:dyDescent="0.3">
      <c r="A63" t="s">
        <v>249</v>
      </c>
      <c r="B63" t="s">
        <v>250</v>
      </c>
      <c r="C63" t="s">
        <v>90</v>
      </c>
      <c r="D63" t="s">
        <v>128</v>
      </c>
      <c r="E63" t="s">
        <v>103</v>
      </c>
      <c r="F63" t="s">
        <v>104</v>
      </c>
      <c r="G63" s="10">
        <v>45975</v>
      </c>
      <c r="H63" t="s">
        <v>80</v>
      </c>
      <c r="I63" s="11">
        <v>1599.2</v>
      </c>
      <c r="J63" t="s">
        <v>80</v>
      </c>
      <c r="K63" t="s">
        <v>216</v>
      </c>
    </row>
    <row r="64" spans="1:12" ht="15" customHeight="1" x14ac:dyDescent="0.3">
      <c r="A64" t="s">
        <v>251</v>
      </c>
      <c r="B64" t="s">
        <v>252</v>
      </c>
      <c r="C64" t="s">
        <v>90</v>
      </c>
      <c r="D64" t="s">
        <v>108</v>
      </c>
      <c r="E64" t="s">
        <v>103</v>
      </c>
      <c r="F64" t="s">
        <v>96</v>
      </c>
      <c r="G64" s="10">
        <v>45983</v>
      </c>
      <c r="H64" t="s">
        <v>80</v>
      </c>
      <c r="I64" s="11">
        <v>1599.2</v>
      </c>
      <c r="J64" t="s">
        <v>80</v>
      </c>
      <c r="K64" t="s">
        <v>253</v>
      </c>
      <c r="L64">
        <v>8</v>
      </c>
    </row>
    <row r="65" spans="1:12" ht="15" customHeight="1" x14ac:dyDescent="0.3">
      <c r="A65" t="s">
        <v>254</v>
      </c>
      <c r="B65" t="s">
        <v>255</v>
      </c>
      <c r="C65" t="s">
        <v>76</v>
      </c>
      <c r="D65" t="s">
        <v>157</v>
      </c>
      <c r="E65" t="s">
        <v>132</v>
      </c>
      <c r="F65" t="s">
        <v>85</v>
      </c>
      <c r="G65" s="10">
        <v>46008</v>
      </c>
      <c r="H65" t="s">
        <v>86</v>
      </c>
      <c r="I65" s="11">
        <v>999</v>
      </c>
      <c r="J65" t="s">
        <v>80</v>
      </c>
      <c r="K65" t="s">
        <v>139</v>
      </c>
      <c r="L65">
        <v>8</v>
      </c>
    </row>
    <row r="66" spans="1:12" ht="15" customHeight="1" x14ac:dyDescent="0.3">
      <c r="A66" t="s">
        <v>256</v>
      </c>
      <c r="B66" t="s">
        <v>257</v>
      </c>
      <c r="C66" t="s">
        <v>76</v>
      </c>
      <c r="D66" t="s">
        <v>138</v>
      </c>
      <c r="E66" t="s">
        <v>78</v>
      </c>
      <c r="F66" t="s">
        <v>96</v>
      </c>
      <c r="G66" s="10">
        <v>45985</v>
      </c>
      <c r="H66" t="s">
        <v>80</v>
      </c>
      <c r="I66" s="11">
        <v>399.2</v>
      </c>
      <c r="J66" t="s">
        <v>80</v>
      </c>
      <c r="K66" t="s">
        <v>117</v>
      </c>
      <c r="L66">
        <v>7</v>
      </c>
    </row>
    <row r="67" spans="1:12" ht="15" customHeight="1" x14ac:dyDescent="0.3">
      <c r="A67" t="s">
        <v>258</v>
      </c>
      <c r="B67" t="s">
        <v>259</v>
      </c>
      <c r="C67" t="s">
        <v>76</v>
      </c>
      <c r="D67" t="s">
        <v>260</v>
      </c>
      <c r="E67" t="s">
        <v>103</v>
      </c>
      <c r="F67" t="s">
        <v>79</v>
      </c>
      <c r="G67" s="10">
        <v>45980</v>
      </c>
      <c r="H67" t="s">
        <v>80</v>
      </c>
      <c r="I67" s="11">
        <v>1599.2</v>
      </c>
      <c r="J67" t="s">
        <v>80</v>
      </c>
      <c r="K67" t="s">
        <v>105</v>
      </c>
    </row>
    <row r="68" spans="1:12" ht="15" customHeight="1" x14ac:dyDescent="0.3">
      <c r="A68" t="s">
        <v>261</v>
      </c>
      <c r="B68" t="s">
        <v>262</v>
      </c>
      <c r="C68" t="s">
        <v>90</v>
      </c>
      <c r="D68" t="s">
        <v>100</v>
      </c>
      <c r="E68" t="s">
        <v>103</v>
      </c>
      <c r="F68" t="s">
        <v>85</v>
      </c>
      <c r="G68" s="10">
        <v>45966</v>
      </c>
      <c r="H68" t="s">
        <v>80</v>
      </c>
      <c r="I68" s="11">
        <v>1599.2</v>
      </c>
      <c r="J68" t="s">
        <v>86</v>
      </c>
      <c r="K68" t="s">
        <v>81</v>
      </c>
    </row>
    <row r="69" spans="1:12" ht="15" customHeight="1" x14ac:dyDescent="0.3">
      <c r="A69" t="s">
        <v>263</v>
      </c>
      <c r="B69" t="s">
        <v>264</v>
      </c>
      <c r="C69" t="s">
        <v>90</v>
      </c>
      <c r="D69" t="s">
        <v>265</v>
      </c>
      <c r="E69" t="s">
        <v>103</v>
      </c>
      <c r="F69" t="s">
        <v>85</v>
      </c>
      <c r="G69" s="10">
        <v>45998</v>
      </c>
      <c r="H69" t="s">
        <v>86</v>
      </c>
      <c r="I69" s="11">
        <v>1999</v>
      </c>
      <c r="J69" t="s">
        <v>80</v>
      </c>
      <c r="K69" t="s">
        <v>240</v>
      </c>
    </row>
    <row r="70" spans="1:12" ht="15" customHeight="1" x14ac:dyDescent="0.3">
      <c r="A70" t="s">
        <v>266</v>
      </c>
      <c r="B70" t="s">
        <v>267</v>
      </c>
      <c r="C70" t="s">
        <v>90</v>
      </c>
      <c r="D70" t="s">
        <v>148</v>
      </c>
      <c r="E70" t="s">
        <v>132</v>
      </c>
      <c r="F70" t="s">
        <v>85</v>
      </c>
      <c r="G70" s="10">
        <v>45962</v>
      </c>
      <c r="H70" t="s">
        <v>80</v>
      </c>
      <c r="I70" s="11">
        <v>799.2</v>
      </c>
      <c r="J70" t="s">
        <v>80</v>
      </c>
      <c r="K70" t="s">
        <v>81</v>
      </c>
      <c r="L70">
        <v>9</v>
      </c>
    </row>
    <row r="71" spans="1:12" ht="15" customHeight="1" x14ac:dyDescent="0.3">
      <c r="A71" t="s">
        <v>268</v>
      </c>
      <c r="B71" t="s">
        <v>269</v>
      </c>
      <c r="C71" t="s">
        <v>90</v>
      </c>
      <c r="D71" t="s">
        <v>124</v>
      </c>
      <c r="E71" t="s">
        <v>103</v>
      </c>
      <c r="F71" t="s">
        <v>91</v>
      </c>
      <c r="G71" s="10">
        <v>46011</v>
      </c>
      <c r="H71" t="s">
        <v>86</v>
      </c>
      <c r="I71" s="11">
        <v>1999</v>
      </c>
      <c r="J71" t="s">
        <v>80</v>
      </c>
      <c r="K71" t="s">
        <v>135</v>
      </c>
    </row>
    <row r="72" spans="1:12" ht="15" customHeight="1" x14ac:dyDescent="0.3">
      <c r="A72" t="s">
        <v>270</v>
      </c>
      <c r="B72" t="s">
        <v>271</v>
      </c>
      <c r="C72" t="s">
        <v>76</v>
      </c>
      <c r="D72" t="s">
        <v>172</v>
      </c>
      <c r="E72" t="s">
        <v>78</v>
      </c>
      <c r="F72" t="s">
        <v>109</v>
      </c>
      <c r="G72" s="10">
        <v>46006</v>
      </c>
      <c r="H72" t="s">
        <v>86</v>
      </c>
      <c r="I72" s="11">
        <v>499</v>
      </c>
      <c r="J72" t="s">
        <v>80</v>
      </c>
      <c r="K72" t="s">
        <v>117</v>
      </c>
      <c r="L72">
        <v>7</v>
      </c>
    </row>
    <row r="73" spans="1:12" ht="15" customHeight="1" x14ac:dyDescent="0.3">
      <c r="A73" t="s">
        <v>272</v>
      </c>
      <c r="B73" t="s">
        <v>273</v>
      </c>
      <c r="C73" t="s">
        <v>90</v>
      </c>
      <c r="D73" t="s">
        <v>265</v>
      </c>
      <c r="E73" t="s">
        <v>103</v>
      </c>
      <c r="F73" t="s">
        <v>85</v>
      </c>
      <c r="G73" s="10">
        <v>45989</v>
      </c>
      <c r="H73" t="s">
        <v>80</v>
      </c>
      <c r="I73" s="11">
        <v>1599.2</v>
      </c>
      <c r="J73" t="s">
        <v>80</v>
      </c>
      <c r="K73" t="s">
        <v>125</v>
      </c>
    </row>
    <row r="74" spans="1:12" ht="15" customHeight="1" x14ac:dyDescent="0.3">
      <c r="A74" t="s">
        <v>274</v>
      </c>
      <c r="B74" t="s">
        <v>275</v>
      </c>
      <c r="C74" t="s">
        <v>76</v>
      </c>
      <c r="D74" t="s">
        <v>95</v>
      </c>
      <c r="E74" t="s">
        <v>103</v>
      </c>
      <c r="F74" t="s">
        <v>91</v>
      </c>
      <c r="G74" s="10">
        <v>45966</v>
      </c>
      <c r="H74" t="s">
        <v>80</v>
      </c>
      <c r="I74" s="11">
        <v>1599.2</v>
      </c>
      <c r="J74" t="s">
        <v>80</v>
      </c>
      <c r="K74" t="s">
        <v>149</v>
      </c>
    </row>
    <row r="75" spans="1:12" ht="15" customHeight="1" x14ac:dyDescent="0.3">
      <c r="A75" t="s">
        <v>276</v>
      </c>
      <c r="B75" t="s">
        <v>277</v>
      </c>
      <c r="C75" t="s">
        <v>90</v>
      </c>
      <c r="D75" t="s">
        <v>100</v>
      </c>
      <c r="E75" t="s">
        <v>78</v>
      </c>
      <c r="F75" t="s">
        <v>104</v>
      </c>
      <c r="G75" s="10">
        <v>46021</v>
      </c>
      <c r="H75" t="s">
        <v>86</v>
      </c>
      <c r="I75" s="11">
        <v>499</v>
      </c>
      <c r="J75" t="s">
        <v>80</v>
      </c>
      <c r="K75" t="s">
        <v>149</v>
      </c>
      <c r="L75">
        <v>9</v>
      </c>
    </row>
    <row r="76" spans="1:12" ht="15" customHeight="1" x14ac:dyDescent="0.3">
      <c r="A76" t="s">
        <v>278</v>
      </c>
      <c r="B76" t="s">
        <v>279</v>
      </c>
      <c r="C76" t="s">
        <v>90</v>
      </c>
      <c r="D76" t="s">
        <v>207</v>
      </c>
      <c r="E76" t="s">
        <v>103</v>
      </c>
      <c r="F76" t="s">
        <v>109</v>
      </c>
      <c r="G76" s="10">
        <v>46002</v>
      </c>
      <c r="H76" t="s">
        <v>86</v>
      </c>
      <c r="I76" s="11">
        <v>1999</v>
      </c>
      <c r="J76" t="s">
        <v>80</v>
      </c>
      <c r="K76" t="s">
        <v>280</v>
      </c>
    </row>
    <row r="77" spans="1:12" ht="15" customHeight="1" x14ac:dyDescent="0.3">
      <c r="A77" t="s">
        <v>281</v>
      </c>
      <c r="B77" t="s">
        <v>282</v>
      </c>
      <c r="C77" t="s">
        <v>90</v>
      </c>
      <c r="D77" t="s">
        <v>231</v>
      </c>
      <c r="E77" t="s">
        <v>78</v>
      </c>
      <c r="F77" t="s">
        <v>96</v>
      </c>
      <c r="G77" s="10">
        <v>46016</v>
      </c>
      <c r="H77" t="s">
        <v>86</v>
      </c>
      <c r="I77" s="11">
        <v>499</v>
      </c>
      <c r="J77" t="s">
        <v>80</v>
      </c>
      <c r="K77" t="s">
        <v>202</v>
      </c>
      <c r="L77">
        <v>10</v>
      </c>
    </row>
    <row r="78" spans="1:12" ht="15" customHeight="1" x14ac:dyDescent="0.3">
      <c r="A78" t="s">
        <v>283</v>
      </c>
      <c r="B78" t="s">
        <v>284</v>
      </c>
      <c r="C78" t="s">
        <v>76</v>
      </c>
      <c r="D78" t="s">
        <v>265</v>
      </c>
      <c r="E78" t="s">
        <v>78</v>
      </c>
      <c r="F78" t="s">
        <v>91</v>
      </c>
      <c r="G78" s="10">
        <v>45964</v>
      </c>
      <c r="H78" t="s">
        <v>80</v>
      </c>
      <c r="I78" s="11">
        <v>399.2</v>
      </c>
      <c r="J78" t="s">
        <v>80</v>
      </c>
      <c r="K78" t="s">
        <v>87</v>
      </c>
      <c r="L78">
        <v>6</v>
      </c>
    </row>
    <row r="79" spans="1:12" ht="15" customHeight="1" x14ac:dyDescent="0.3">
      <c r="A79" t="s">
        <v>285</v>
      </c>
      <c r="B79" t="s">
        <v>286</v>
      </c>
      <c r="C79" t="s">
        <v>90</v>
      </c>
      <c r="D79" t="s">
        <v>287</v>
      </c>
      <c r="E79" t="s">
        <v>78</v>
      </c>
      <c r="F79" t="s">
        <v>79</v>
      </c>
      <c r="G79" s="10">
        <v>45995</v>
      </c>
      <c r="H79" t="s">
        <v>86</v>
      </c>
      <c r="I79" s="11">
        <v>499</v>
      </c>
      <c r="J79" t="s">
        <v>86</v>
      </c>
      <c r="K79" t="s">
        <v>288</v>
      </c>
    </row>
    <row r="80" spans="1:12" ht="15" customHeight="1" x14ac:dyDescent="0.3">
      <c r="A80" t="s">
        <v>289</v>
      </c>
      <c r="B80" t="s">
        <v>290</v>
      </c>
      <c r="C80" t="s">
        <v>76</v>
      </c>
      <c r="D80" t="s">
        <v>138</v>
      </c>
      <c r="E80" t="s">
        <v>78</v>
      </c>
      <c r="F80" t="s">
        <v>91</v>
      </c>
      <c r="G80" s="10">
        <v>45989</v>
      </c>
      <c r="H80" t="s">
        <v>80</v>
      </c>
      <c r="I80" s="11">
        <v>399.2</v>
      </c>
      <c r="J80" t="s">
        <v>80</v>
      </c>
      <c r="K80" t="s">
        <v>173</v>
      </c>
      <c r="L80">
        <v>9</v>
      </c>
    </row>
    <row r="81" spans="1:12" ht="15" customHeight="1" x14ac:dyDescent="0.3">
      <c r="A81" t="s">
        <v>291</v>
      </c>
      <c r="B81" t="s">
        <v>292</v>
      </c>
      <c r="C81" t="s">
        <v>76</v>
      </c>
      <c r="D81" t="s">
        <v>128</v>
      </c>
      <c r="E81" t="s">
        <v>78</v>
      </c>
      <c r="F81" t="s">
        <v>91</v>
      </c>
      <c r="G81" s="10">
        <v>45998</v>
      </c>
      <c r="H81" t="s">
        <v>86</v>
      </c>
      <c r="I81" s="11">
        <v>499</v>
      </c>
      <c r="J81" t="s">
        <v>80</v>
      </c>
      <c r="K81" t="s">
        <v>87</v>
      </c>
      <c r="L81">
        <v>8</v>
      </c>
    </row>
    <row r="82" spans="1:12" ht="15" customHeight="1" x14ac:dyDescent="0.3">
      <c r="A82" t="s">
        <v>293</v>
      </c>
      <c r="B82" t="s">
        <v>294</v>
      </c>
      <c r="C82" t="s">
        <v>76</v>
      </c>
      <c r="D82" t="s">
        <v>207</v>
      </c>
      <c r="E82" t="s">
        <v>103</v>
      </c>
      <c r="F82" t="s">
        <v>79</v>
      </c>
      <c r="G82" s="10">
        <v>45993</v>
      </c>
      <c r="H82" t="s">
        <v>86</v>
      </c>
      <c r="I82" s="11">
        <v>1999</v>
      </c>
      <c r="J82" t="s">
        <v>80</v>
      </c>
      <c r="K82" t="s">
        <v>87</v>
      </c>
    </row>
    <row r="83" spans="1:12" ht="15" customHeight="1" x14ac:dyDescent="0.3">
      <c r="A83" t="s">
        <v>295</v>
      </c>
      <c r="B83" t="s">
        <v>296</v>
      </c>
      <c r="C83" t="s">
        <v>90</v>
      </c>
      <c r="D83" t="s">
        <v>207</v>
      </c>
      <c r="E83" t="s">
        <v>116</v>
      </c>
      <c r="F83" t="s">
        <v>91</v>
      </c>
      <c r="G83" s="10">
        <v>45989</v>
      </c>
      <c r="H83" t="s">
        <v>80</v>
      </c>
      <c r="I83" s="11">
        <v>0</v>
      </c>
      <c r="J83" t="s">
        <v>80</v>
      </c>
      <c r="K83" t="s">
        <v>297</v>
      </c>
    </row>
    <row r="84" spans="1:12" ht="15" customHeight="1" x14ac:dyDescent="0.3">
      <c r="A84" t="s">
        <v>298</v>
      </c>
      <c r="B84" t="s">
        <v>299</v>
      </c>
      <c r="C84" t="s">
        <v>90</v>
      </c>
      <c r="D84" t="s">
        <v>287</v>
      </c>
      <c r="E84" t="s">
        <v>78</v>
      </c>
      <c r="F84" t="s">
        <v>104</v>
      </c>
      <c r="G84" s="10">
        <v>46006</v>
      </c>
      <c r="H84" t="s">
        <v>86</v>
      </c>
      <c r="I84" s="11">
        <v>499</v>
      </c>
      <c r="J84" t="s">
        <v>86</v>
      </c>
      <c r="K84" t="s">
        <v>149</v>
      </c>
    </row>
    <row r="85" spans="1:12" ht="15" customHeight="1" x14ac:dyDescent="0.3">
      <c r="A85" t="s">
        <v>300</v>
      </c>
      <c r="B85" t="s">
        <v>301</v>
      </c>
      <c r="C85" t="s">
        <v>90</v>
      </c>
      <c r="D85" t="s">
        <v>142</v>
      </c>
      <c r="E85" t="s">
        <v>103</v>
      </c>
      <c r="F85" t="s">
        <v>85</v>
      </c>
      <c r="G85" s="10">
        <v>45964</v>
      </c>
      <c r="H85" t="s">
        <v>80</v>
      </c>
      <c r="I85" s="11">
        <v>1599.2</v>
      </c>
      <c r="J85" t="s">
        <v>86</v>
      </c>
      <c r="K85" t="s">
        <v>202</v>
      </c>
    </row>
    <row r="86" spans="1:12" ht="15" customHeight="1" x14ac:dyDescent="0.3">
      <c r="A86" t="s">
        <v>302</v>
      </c>
      <c r="B86" t="s">
        <v>303</v>
      </c>
      <c r="C86" t="s">
        <v>76</v>
      </c>
      <c r="D86" t="s">
        <v>100</v>
      </c>
      <c r="E86" t="s">
        <v>78</v>
      </c>
      <c r="F86" t="s">
        <v>104</v>
      </c>
      <c r="G86" s="10">
        <v>45989</v>
      </c>
      <c r="H86" t="s">
        <v>80</v>
      </c>
      <c r="I86" s="11">
        <v>399.2</v>
      </c>
      <c r="J86" t="s">
        <v>80</v>
      </c>
      <c r="K86" t="s">
        <v>154</v>
      </c>
      <c r="L86">
        <v>9</v>
      </c>
    </row>
    <row r="87" spans="1:12" ht="15" customHeight="1" x14ac:dyDescent="0.3">
      <c r="A87" t="s">
        <v>304</v>
      </c>
      <c r="B87" t="s">
        <v>305</v>
      </c>
      <c r="C87" t="s">
        <v>90</v>
      </c>
      <c r="D87" t="s">
        <v>124</v>
      </c>
      <c r="E87" t="s">
        <v>132</v>
      </c>
      <c r="F87" t="s">
        <v>91</v>
      </c>
      <c r="G87" s="10">
        <v>46016</v>
      </c>
      <c r="H87" t="s">
        <v>86</v>
      </c>
      <c r="I87" s="11">
        <v>999</v>
      </c>
      <c r="J87" t="s">
        <v>80</v>
      </c>
      <c r="K87" t="s">
        <v>306</v>
      </c>
      <c r="L87">
        <v>6</v>
      </c>
    </row>
    <row r="88" spans="1:12" ht="15" customHeight="1" x14ac:dyDescent="0.3">
      <c r="A88" t="s">
        <v>307</v>
      </c>
      <c r="B88" t="s">
        <v>308</v>
      </c>
      <c r="C88" t="s">
        <v>76</v>
      </c>
      <c r="D88" t="s">
        <v>108</v>
      </c>
      <c r="E88" t="s">
        <v>78</v>
      </c>
      <c r="F88" t="s">
        <v>96</v>
      </c>
      <c r="G88" s="10">
        <v>45999</v>
      </c>
      <c r="H88" t="s">
        <v>86</v>
      </c>
      <c r="I88" s="11">
        <v>499</v>
      </c>
      <c r="J88" t="s">
        <v>80</v>
      </c>
      <c r="K88" t="s">
        <v>87</v>
      </c>
    </row>
    <row r="89" spans="1:12" ht="15" customHeight="1" x14ac:dyDescent="0.3">
      <c r="A89" t="s">
        <v>309</v>
      </c>
      <c r="B89" t="s">
        <v>310</v>
      </c>
      <c r="C89" t="s">
        <v>90</v>
      </c>
      <c r="D89" t="s">
        <v>157</v>
      </c>
      <c r="E89" t="s">
        <v>103</v>
      </c>
      <c r="F89" t="s">
        <v>96</v>
      </c>
      <c r="G89" s="10">
        <v>46007</v>
      </c>
      <c r="H89" t="s">
        <v>86</v>
      </c>
      <c r="I89" s="11">
        <v>1999</v>
      </c>
      <c r="J89" t="s">
        <v>80</v>
      </c>
      <c r="K89" t="s">
        <v>169</v>
      </c>
      <c r="L89">
        <v>6</v>
      </c>
    </row>
    <row r="90" spans="1:12" ht="15" customHeight="1" x14ac:dyDescent="0.3">
      <c r="A90" t="s">
        <v>311</v>
      </c>
      <c r="B90" t="s">
        <v>312</v>
      </c>
      <c r="C90" t="s">
        <v>90</v>
      </c>
      <c r="D90" t="s">
        <v>215</v>
      </c>
      <c r="E90" t="s">
        <v>132</v>
      </c>
      <c r="F90" t="s">
        <v>109</v>
      </c>
      <c r="G90" s="10">
        <v>45971</v>
      </c>
      <c r="H90" t="s">
        <v>80</v>
      </c>
      <c r="I90" s="11">
        <v>799.2</v>
      </c>
      <c r="J90" t="s">
        <v>80</v>
      </c>
      <c r="K90" t="s">
        <v>145</v>
      </c>
      <c r="L90">
        <v>7</v>
      </c>
    </row>
    <row r="91" spans="1:12" ht="15" customHeight="1" x14ac:dyDescent="0.3">
      <c r="A91" t="s">
        <v>313</v>
      </c>
      <c r="B91" t="s">
        <v>314</v>
      </c>
      <c r="C91" t="s">
        <v>76</v>
      </c>
      <c r="D91" t="s">
        <v>120</v>
      </c>
      <c r="E91" t="s">
        <v>103</v>
      </c>
      <c r="F91" t="s">
        <v>85</v>
      </c>
      <c r="G91" s="10">
        <v>46000</v>
      </c>
      <c r="H91" t="s">
        <v>86</v>
      </c>
      <c r="I91" s="11">
        <v>1999</v>
      </c>
      <c r="J91" t="s">
        <v>80</v>
      </c>
      <c r="K91" t="s">
        <v>306</v>
      </c>
      <c r="L91">
        <v>8</v>
      </c>
    </row>
    <row r="92" spans="1:12" ht="15" customHeight="1" x14ac:dyDescent="0.3">
      <c r="A92" t="s">
        <v>315</v>
      </c>
      <c r="B92" t="s">
        <v>224</v>
      </c>
      <c r="C92" t="s">
        <v>90</v>
      </c>
      <c r="D92" t="s">
        <v>100</v>
      </c>
      <c r="E92" t="s">
        <v>103</v>
      </c>
      <c r="F92" t="s">
        <v>79</v>
      </c>
      <c r="G92" s="10">
        <v>45987</v>
      </c>
      <c r="H92" t="s">
        <v>80</v>
      </c>
      <c r="I92" s="11">
        <v>1599.2</v>
      </c>
      <c r="J92" t="s">
        <v>80</v>
      </c>
      <c r="K92" t="s">
        <v>316</v>
      </c>
      <c r="L92">
        <v>8</v>
      </c>
    </row>
    <row r="93" spans="1:12" ht="15" customHeight="1" x14ac:dyDescent="0.3">
      <c r="A93" t="s">
        <v>317</v>
      </c>
      <c r="B93" t="s">
        <v>230</v>
      </c>
      <c r="C93" t="s">
        <v>76</v>
      </c>
      <c r="D93" t="s">
        <v>108</v>
      </c>
      <c r="E93" t="s">
        <v>103</v>
      </c>
      <c r="F93" t="s">
        <v>85</v>
      </c>
      <c r="G93" s="10">
        <v>45966</v>
      </c>
      <c r="H93" t="s">
        <v>80</v>
      </c>
      <c r="I93" s="11">
        <v>1599.2</v>
      </c>
      <c r="J93" t="s">
        <v>80</v>
      </c>
      <c r="K93" t="s">
        <v>92</v>
      </c>
    </row>
    <row r="94" spans="1:12" ht="15" customHeight="1" x14ac:dyDescent="0.3">
      <c r="A94" t="s">
        <v>318</v>
      </c>
      <c r="B94" t="s">
        <v>319</v>
      </c>
      <c r="C94" t="s">
        <v>90</v>
      </c>
      <c r="D94" t="s">
        <v>215</v>
      </c>
      <c r="E94" t="s">
        <v>103</v>
      </c>
      <c r="F94" t="s">
        <v>104</v>
      </c>
      <c r="G94" s="10">
        <v>46013</v>
      </c>
      <c r="H94" t="s">
        <v>86</v>
      </c>
      <c r="I94" s="11">
        <v>1999</v>
      </c>
      <c r="J94" t="s">
        <v>80</v>
      </c>
      <c r="K94" t="s">
        <v>158</v>
      </c>
    </row>
    <row r="95" spans="1:12" ht="15" customHeight="1" x14ac:dyDescent="0.3">
      <c r="A95" t="s">
        <v>320</v>
      </c>
      <c r="B95" t="s">
        <v>321</v>
      </c>
      <c r="C95" t="s">
        <v>76</v>
      </c>
      <c r="D95" t="s">
        <v>84</v>
      </c>
      <c r="E95" t="s">
        <v>103</v>
      </c>
      <c r="F95" t="s">
        <v>104</v>
      </c>
      <c r="G95" s="10">
        <v>45970</v>
      </c>
      <c r="H95" t="s">
        <v>80</v>
      </c>
      <c r="I95" s="11">
        <v>1599.2</v>
      </c>
      <c r="J95" t="s">
        <v>80</v>
      </c>
      <c r="K95" t="s">
        <v>297</v>
      </c>
      <c r="L95">
        <v>9</v>
      </c>
    </row>
    <row r="96" spans="1:12" ht="15" customHeight="1" x14ac:dyDescent="0.3">
      <c r="A96" t="s">
        <v>322</v>
      </c>
      <c r="B96" t="s">
        <v>323</v>
      </c>
      <c r="C96" t="s">
        <v>76</v>
      </c>
      <c r="D96" t="s">
        <v>120</v>
      </c>
      <c r="E96" t="s">
        <v>103</v>
      </c>
      <c r="F96" t="s">
        <v>104</v>
      </c>
      <c r="G96" s="10">
        <v>45981</v>
      </c>
      <c r="H96" t="s">
        <v>80</v>
      </c>
      <c r="I96" s="11">
        <v>1599.2</v>
      </c>
      <c r="J96" t="s">
        <v>80</v>
      </c>
      <c r="K96" t="s">
        <v>149</v>
      </c>
      <c r="L96">
        <v>9</v>
      </c>
    </row>
    <row r="97" spans="1:12" ht="15" customHeight="1" x14ac:dyDescent="0.3">
      <c r="A97" t="s">
        <v>324</v>
      </c>
      <c r="B97" t="s">
        <v>160</v>
      </c>
      <c r="C97" t="s">
        <v>76</v>
      </c>
      <c r="D97" t="s">
        <v>142</v>
      </c>
      <c r="E97" t="s">
        <v>78</v>
      </c>
      <c r="F97" t="s">
        <v>79</v>
      </c>
      <c r="G97" s="10">
        <v>45969</v>
      </c>
      <c r="H97" t="s">
        <v>80</v>
      </c>
      <c r="I97" s="11">
        <v>399.2</v>
      </c>
      <c r="J97" t="s">
        <v>80</v>
      </c>
      <c r="K97" t="s">
        <v>135</v>
      </c>
      <c r="L97">
        <v>7</v>
      </c>
    </row>
    <row r="98" spans="1:12" ht="15" customHeight="1" x14ac:dyDescent="0.3">
      <c r="A98" t="s">
        <v>325</v>
      </c>
      <c r="B98" t="s">
        <v>326</v>
      </c>
      <c r="C98" t="s">
        <v>76</v>
      </c>
      <c r="D98" t="s">
        <v>120</v>
      </c>
      <c r="E98" t="s">
        <v>116</v>
      </c>
      <c r="F98" t="s">
        <v>109</v>
      </c>
      <c r="G98" s="10">
        <v>45998</v>
      </c>
      <c r="H98" t="s">
        <v>86</v>
      </c>
      <c r="I98" s="11">
        <v>0</v>
      </c>
      <c r="J98" t="s">
        <v>80</v>
      </c>
      <c r="K98" t="s">
        <v>105</v>
      </c>
    </row>
    <row r="99" spans="1:12" ht="15" customHeight="1" x14ac:dyDescent="0.3">
      <c r="A99" t="s">
        <v>327</v>
      </c>
      <c r="B99" t="s">
        <v>328</v>
      </c>
      <c r="C99" t="s">
        <v>90</v>
      </c>
      <c r="D99" t="s">
        <v>124</v>
      </c>
      <c r="E99" t="s">
        <v>116</v>
      </c>
      <c r="F99" t="s">
        <v>79</v>
      </c>
      <c r="G99" s="10">
        <v>45994</v>
      </c>
      <c r="H99" t="s">
        <v>86</v>
      </c>
      <c r="I99" s="11">
        <v>0</v>
      </c>
      <c r="J99" t="s">
        <v>86</v>
      </c>
      <c r="K99" t="s">
        <v>149</v>
      </c>
    </row>
    <row r="100" spans="1:12" ht="15" customHeight="1" x14ac:dyDescent="0.3">
      <c r="A100" t="s">
        <v>329</v>
      </c>
      <c r="B100" t="s">
        <v>330</v>
      </c>
      <c r="C100" t="s">
        <v>76</v>
      </c>
      <c r="D100" t="s">
        <v>124</v>
      </c>
      <c r="E100" t="s">
        <v>103</v>
      </c>
      <c r="F100" t="s">
        <v>85</v>
      </c>
      <c r="G100" s="10">
        <v>46015</v>
      </c>
      <c r="H100" t="s">
        <v>86</v>
      </c>
      <c r="I100" s="11">
        <v>1999</v>
      </c>
      <c r="J100" t="s">
        <v>80</v>
      </c>
      <c r="K100" t="s">
        <v>158</v>
      </c>
      <c r="L100">
        <v>10</v>
      </c>
    </row>
    <row r="101" spans="1:12" ht="15" customHeight="1" x14ac:dyDescent="0.3">
      <c r="A101" t="s">
        <v>331</v>
      </c>
      <c r="B101" t="s">
        <v>332</v>
      </c>
      <c r="C101" t="s">
        <v>76</v>
      </c>
      <c r="D101" t="s">
        <v>100</v>
      </c>
      <c r="E101" t="s">
        <v>103</v>
      </c>
      <c r="F101" t="s">
        <v>91</v>
      </c>
      <c r="G101" s="10">
        <v>46016</v>
      </c>
      <c r="H101" t="s">
        <v>86</v>
      </c>
      <c r="I101" s="11">
        <v>1999</v>
      </c>
      <c r="J101" t="s">
        <v>80</v>
      </c>
      <c r="K101" t="s">
        <v>105</v>
      </c>
      <c r="L101">
        <v>6</v>
      </c>
    </row>
    <row r="102" spans="1:12" ht="15" customHeight="1" x14ac:dyDescent="0.3">
      <c r="A102" t="s">
        <v>333</v>
      </c>
      <c r="B102" t="s">
        <v>334</v>
      </c>
      <c r="C102" t="s">
        <v>90</v>
      </c>
      <c r="D102" t="s">
        <v>148</v>
      </c>
      <c r="E102" t="s">
        <v>103</v>
      </c>
      <c r="F102" t="s">
        <v>85</v>
      </c>
      <c r="G102" s="10">
        <v>45964</v>
      </c>
      <c r="H102" t="s">
        <v>80</v>
      </c>
      <c r="I102" s="11">
        <v>1599.2</v>
      </c>
      <c r="J102" t="s">
        <v>80</v>
      </c>
      <c r="K102" t="s">
        <v>149</v>
      </c>
    </row>
    <row r="103" spans="1:12" ht="15" customHeight="1" x14ac:dyDescent="0.3">
      <c r="A103" t="s">
        <v>335</v>
      </c>
      <c r="B103" t="s">
        <v>336</v>
      </c>
      <c r="C103" t="s">
        <v>90</v>
      </c>
      <c r="D103" t="s">
        <v>265</v>
      </c>
      <c r="E103" t="s">
        <v>103</v>
      </c>
      <c r="F103" t="s">
        <v>85</v>
      </c>
      <c r="G103" s="10">
        <v>46006</v>
      </c>
      <c r="H103" t="s">
        <v>86</v>
      </c>
      <c r="I103" s="11">
        <v>1999</v>
      </c>
      <c r="J103" t="s">
        <v>80</v>
      </c>
      <c r="K103" t="s">
        <v>81</v>
      </c>
      <c r="L103">
        <v>7</v>
      </c>
    </row>
    <row r="104" spans="1:12" ht="15" customHeight="1" x14ac:dyDescent="0.3">
      <c r="A104" t="s">
        <v>337</v>
      </c>
      <c r="B104" t="s">
        <v>338</v>
      </c>
      <c r="C104" t="s">
        <v>90</v>
      </c>
      <c r="D104" t="s">
        <v>84</v>
      </c>
      <c r="E104" t="s">
        <v>132</v>
      </c>
      <c r="F104" t="s">
        <v>104</v>
      </c>
      <c r="G104" s="10">
        <v>46006</v>
      </c>
      <c r="H104" t="s">
        <v>86</v>
      </c>
      <c r="I104" s="11">
        <v>999</v>
      </c>
      <c r="J104" t="s">
        <v>80</v>
      </c>
      <c r="K104" t="s">
        <v>149</v>
      </c>
    </row>
    <row r="105" spans="1:12" ht="15" customHeight="1" x14ac:dyDescent="0.3">
      <c r="A105" t="s">
        <v>339</v>
      </c>
      <c r="B105" t="s">
        <v>340</v>
      </c>
      <c r="C105" t="s">
        <v>76</v>
      </c>
      <c r="D105" t="s">
        <v>172</v>
      </c>
      <c r="E105" t="s">
        <v>132</v>
      </c>
      <c r="F105" t="s">
        <v>91</v>
      </c>
      <c r="G105" s="10">
        <v>46020</v>
      </c>
      <c r="H105" t="s">
        <v>86</v>
      </c>
      <c r="I105" s="11">
        <v>999</v>
      </c>
      <c r="J105" t="s">
        <v>80</v>
      </c>
      <c r="K105" t="s">
        <v>341</v>
      </c>
      <c r="L105">
        <v>9</v>
      </c>
    </row>
    <row r="106" spans="1:12" ht="15" customHeight="1" x14ac:dyDescent="0.3">
      <c r="A106" t="s">
        <v>342</v>
      </c>
      <c r="B106" t="s">
        <v>343</v>
      </c>
      <c r="C106" t="s">
        <v>76</v>
      </c>
      <c r="D106" t="s">
        <v>231</v>
      </c>
      <c r="E106" t="s">
        <v>116</v>
      </c>
      <c r="F106" t="s">
        <v>91</v>
      </c>
      <c r="G106" s="10">
        <v>45971</v>
      </c>
      <c r="H106" t="s">
        <v>80</v>
      </c>
      <c r="I106" s="11">
        <v>0</v>
      </c>
      <c r="J106" t="s">
        <v>80</v>
      </c>
      <c r="K106" t="s">
        <v>253</v>
      </c>
      <c r="L106">
        <v>7</v>
      </c>
    </row>
    <row r="107" spans="1:12" ht="15" customHeight="1" x14ac:dyDescent="0.3">
      <c r="A107" t="s">
        <v>344</v>
      </c>
      <c r="B107" t="s">
        <v>294</v>
      </c>
      <c r="C107" t="s">
        <v>76</v>
      </c>
      <c r="D107" t="s">
        <v>100</v>
      </c>
      <c r="E107" t="s">
        <v>116</v>
      </c>
      <c r="F107" t="s">
        <v>91</v>
      </c>
      <c r="G107" s="10">
        <v>45984</v>
      </c>
      <c r="H107" t="s">
        <v>80</v>
      </c>
      <c r="I107" s="11">
        <v>0</v>
      </c>
      <c r="J107" t="s">
        <v>80</v>
      </c>
      <c r="K107" t="s">
        <v>117</v>
      </c>
      <c r="L107">
        <v>9</v>
      </c>
    </row>
    <row r="108" spans="1:12" ht="15" customHeight="1" x14ac:dyDescent="0.3">
      <c r="A108" t="s">
        <v>345</v>
      </c>
      <c r="B108" t="s">
        <v>346</v>
      </c>
      <c r="C108" t="s">
        <v>76</v>
      </c>
      <c r="D108" t="s">
        <v>113</v>
      </c>
      <c r="E108" t="s">
        <v>132</v>
      </c>
      <c r="F108" t="s">
        <v>104</v>
      </c>
      <c r="G108" s="10">
        <v>45967</v>
      </c>
      <c r="H108" t="s">
        <v>80</v>
      </c>
      <c r="I108" s="11">
        <v>799.2</v>
      </c>
      <c r="J108" t="s">
        <v>80</v>
      </c>
      <c r="K108" t="s">
        <v>158</v>
      </c>
      <c r="L108">
        <v>7</v>
      </c>
    </row>
    <row r="109" spans="1:12" ht="15" customHeight="1" x14ac:dyDescent="0.3">
      <c r="A109" t="s">
        <v>347</v>
      </c>
      <c r="B109" t="s">
        <v>348</v>
      </c>
      <c r="C109" t="s">
        <v>90</v>
      </c>
      <c r="D109" t="s">
        <v>138</v>
      </c>
      <c r="E109" t="s">
        <v>132</v>
      </c>
      <c r="F109" t="s">
        <v>104</v>
      </c>
      <c r="G109" s="10">
        <v>46009</v>
      </c>
      <c r="H109" t="s">
        <v>86</v>
      </c>
      <c r="I109" s="11">
        <v>999</v>
      </c>
      <c r="J109" t="s">
        <v>80</v>
      </c>
      <c r="K109" t="s">
        <v>216</v>
      </c>
      <c r="L109">
        <v>10</v>
      </c>
    </row>
    <row r="110" spans="1:12" ht="15" customHeight="1" x14ac:dyDescent="0.3">
      <c r="A110" t="s">
        <v>349</v>
      </c>
      <c r="B110" t="s">
        <v>350</v>
      </c>
      <c r="C110" t="s">
        <v>76</v>
      </c>
      <c r="D110" t="s">
        <v>260</v>
      </c>
      <c r="E110" t="s">
        <v>78</v>
      </c>
      <c r="F110" t="s">
        <v>109</v>
      </c>
      <c r="G110" s="10">
        <v>45999</v>
      </c>
      <c r="H110" t="s">
        <v>86</v>
      </c>
      <c r="I110" s="11">
        <v>499</v>
      </c>
      <c r="J110" t="s">
        <v>80</v>
      </c>
      <c r="K110" t="s">
        <v>97</v>
      </c>
    </row>
    <row r="111" spans="1:12" ht="15" customHeight="1" x14ac:dyDescent="0.3">
      <c r="A111" t="s">
        <v>351</v>
      </c>
      <c r="B111" t="s">
        <v>352</v>
      </c>
      <c r="C111" t="s">
        <v>90</v>
      </c>
      <c r="D111" t="s">
        <v>260</v>
      </c>
      <c r="E111" t="s">
        <v>103</v>
      </c>
      <c r="F111" t="s">
        <v>91</v>
      </c>
      <c r="G111" s="10">
        <v>46000</v>
      </c>
      <c r="H111" t="s">
        <v>86</v>
      </c>
      <c r="I111" s="11">
        <v>1999</v>
      </c>
      <c r="J111" t="s">
        <v>80</v>
      </c>
      <c r="K111" t="s">
        <v>81</v>
      </c>
      <c r="L111">
        <v>8</v>
      </c>
    </row>
    <row r="112" spans="1:12" ht="15" customHeight="1" x14ac:dyDescent="0.3">
      <c r="A112" t="s">
        <v>353</v>
      </c>
      <c r="B112" t="s">
        <v>354</v>
      </c>
      <c r="C112" t="s">
        <v>76</v>
      </c>
      <c r="D112" t="s">
        <v>260</v>
      </c>
      <c r="E112" t="s">
        <v>103</v>
      </c>
      <c r="F112" t="s">
        <v>91</v>
      </c>
      <c r="G112" s="10">
        <v>45975</v>
      </c>
      <c r="H112" t="s">
        <v>80</v>
      </c>
      <c r="I112" s="11">
        <v>1599.2</v>
      </c>
      <c r="J112" t="s">
        <v>86</v>
      </c>
      <c r="K112" t="s">
        <v>355</v>
      </c>
    </row>
    <row r="113" spans="1:12" ht="15" customHeight="1" x14ac:dyDescent="0.3">
      <c r="A113" t="s">
        <v>356</v>
      </c>
      <c r="B113" t="s">
        <v>357</v>
      </c>
      <c r="C113" t="s">
        <v>90</v>
      </c>
      <c r="D113" t="s">
        <v>142</v>
      </c>
      <c r="E113" t="s">
        <v>78</v>
      </c>
      <c r="F113" t="s">
        <v>85</v>
      </c>
      <c r="G113" s="10">
        <v>46014</v>
      </c>
      <c r="H113" t="s">
        <v>86</v>
      </c>
      <c r="I113" s="11">
        <v>499</v>
      </c>
      <c r="J113" t="s">
        <v>80</v>
      </c>
      <c r="K113" t="s">
        <v>202</v>
      </c>
      <c r="L113">
        <v>9</v>
      </c>
    </row>
    <row r="114" spans="1:12" ht="15" customHeight="1" x14ac:dyDescent="0.3">
      <c r="A114" t="s">
        <v>358</v>
      </c>
      <c r="B114" t="s">
        <v>359</v>
      </c>
      <c r="C114" t="s">
        <v>76</v>
      </c>
      <c r="D114" t="s">
        <v>124</v>
      </c>
      <c r="E114" t="s">
        <v>78</v>
      </c>
      <c r="F114" t="s">
        <v>79</v>
      </c>
      <c r="G114" s="10">
        <v>46000</v>
      </c>
      <c r="H114" t="s">
        <v>86</v>
      </c>
      <c r="I114" s="11">
        <v>499</v>
      </c>
      <c r="J114" t="s">
        <v>80</v>
      </c>
      <c r="K114" t="s">
        <v>87</v>
      </c>
      <c r="L114">
        <v>9</v>
      </c>
    </row>
    <row r="115" spans="1:12" ht="15" customHeight="1" x14ac:dyDescent="0.3">
      <c r="A115" t="s">
        <v>360</v>
      </c>
      <c r="B115" t="s">
        <v>361</v>
      </c>
      <c r="C115" t="s">
        <v>90</v>
      </c>
      <c r="D115" t="s">
        <v>260</v>
      </c>
      <c r="E115" t="s">
        <v>78</v>
      </c>
      <c r="F115" t="s">
        <v>104</v>
      </c>
      <c r="G115" s="10">
        <v>46010</v>
      </c>
      <c r="H115" t="s">
        <v>86</v>
      </c>
      <c r="I115" s="11">
        <v>499</v>
      </c>
      <c r="J115" t="s">
        <v>80</v>
      </c>
      <c r="K115" t="s">
        <v>92</v>
      </c>
      <c r="L115">
        <v>9</v>
      </c>
    </row>
    <row r="116" spans="1:12" ht="15" customHeight="1" x14ac:dyDescent="0.3">
      <c r="A116" t="s">
        <v>362</v>
      </c>
      <c r="B116" t="s">
        <v>363</v>
      </c>
      <c r="C116" t="s">
        <v>90</v>
      </c>
      <c r="D116" t="s">
        <v>231</v>
      </c>
      <c r="E116" t="s">
        <v>78</v>
      </c>
      <c r="F116" t="s">
        <v>79</v>
      </c>
      <c r="G116" s="10">
        <v>45992</v>
      </c>
      <c r="H116" t="s">
        <v>86</v>
      </c>
      <c r="I116" s="11">
        <v>499</v>
      </c>
      <c r="J116" t="s">
        <v>80</v>
      </c>
      <c r="K116" t="s">
        <v>87</v>
      </c>
      <c r="L116">
        <v>10</v>
      </c>
    </row>
    <row r="117" spans="1:12" ht="15" customHeight="1" x14ac:dyDescent="0.3">
      <c r="A117" t="s">
        <v>364</v>
      </c>
      <c r="B117" t="s">
        <v>365</v>
      </c>
      <c r="C117" t="s">
        <v>90</v>
      </c>
      <c r="D117" t="s">
        <v>120</v>
      </c>
      <c r="E117" t="s">
        <v>132</v>
      </c>
      <c r="F117" t="s">
        <v>91</v>
      </c>
      <c r="G117" s="10">
        <v>46000</v>
      </c>
      <c r="H117" t="s">
        <v>86</v>
      </c>
      <c r="I117" s="11">
        <v>999</v>
      </c>
      <c r="J117" t="s">
        <v>80</v>
      </c>
      <c r="K117" t="s">
        <v>253</v>
      </c>
      <c r="L117">
        <v>8</v>
      </c>
    </row>
    <row r="118" spans="1:12" ht="15" customHeight="1" x14ac:dyDescent="0.3">
      <c r="A118" t="s">
        <v>366</v>
      </c>
      <c r="B118" t="s">
        <v>367</v>
      </c>
      <c r="C118" t="s">
        <v>90</v>
      </c>
      <c r="D118" t="s">
        <v>231</v>
      </c>
      <c r="E118" t="s">
        <v>103</v>
      </c>
      <c r="F118" t="s">
        <v>79</v>
      </c>
      <c r="G118" s="10">
        <v>45967</v>
      </c>
      <c r="H118" t="s">
        <v>80</v>
      </c>
      <c r="I118" s="11">
        <v>1599.2</v>
      </c>
      <c r="J118" t="s">
        <v>80</v>
      </c>
      <c r="K118" t="s">
        <v>216</v>
      </c>
    </row>
    <row r="119" spans="1:12" ht="15" customHeight="1" x14ac:dyDescent="0.3">
      <c r="A119" t="s">
        <v>368</v>
      </c>
      <c r="B119" t="s">
        <v>369</v>
      </c>
      <c r="C119" t="s">
        <v>76</v>
      </c>
      <c r="D119" t="s">
        <v>128</v>
      </c>
      <c r="E119" t="s">
        <v>103</v>
      </c>
      <c r="F119" t="s">
        <v>96</v>
      </c>
      <c r="G119" s="10">
        <v>45965</v>
      </c>
      <c r="H119" t="s">
        <v>80</v>
      </c>
      <c r="I119" s="11">
        <v>1599.2</v>
      </c>
      <c r="J119" t="s">
        <v>80</v>
      </c>
      <c r="K119" t="s">
        <v>195</v>
      </c>
      <c r="L119">
        <v>7</v>
      </c>
    </row>
    <row r="120" spans="1:12" ht="15" customHeight="1" x14ac:dyDescent="0.3">
      <c r="A120" t="s">
        <v>370</v>
      </c>
      <c r="B120" t="s">
        <v>371</v>
      </c>
      <c r="C120" t="s">
        <v>90</v>
      </c>
      <c r="D120" t="s">
        <v>172</v>
      </c>
      <c r="E120" t="s">
        <v>103</v>
      </c>
      <c r="F120" t="s">
        <v>104</v>
      </c>
      <c r="G120" s="10">
        <v>45993</v>
      </c>
      <c r="H120" t="s">
        <v>86</v>
      </c>
      <c r="I120" s="11">
        <v>1999</v>
      </c>
      <c r="J120" t="s">
        <v>80</v>
      </c>
      <c r="K120" t="s">
        <v>97</v>
      </c>
    </row>
    <row r="121" spans="1:12" ht="15" customHeight="1" x14ac:dyDescent="0.3">
      <c r="A121" t="s">
        <v>372</v>
      </c>
      <c r="B121" t="s">
        <v>373</v>
      </c>
      <c r="C121" t="s">
        <v>76</v>
      </c>
      <c r="D121" t="s">
        <v>157</v>
      </c>
      <c r="E121" t="s">
        <v>116</v>
      </c>
      <c r="F121" t="s">
        <v>85</v>
      </c>
      <c r="G121" s="10">
        <v>46000</v>
      </c>
      <c r="H121" t="s">
        <v>86</v>
      </c>
      <c r="I121" s="11">
        <v>0</v>
      </c>
      <c r="J121" t="s">
        <v>86</v>
      </c>
      <c r="K121" t="s">
        <v>173</v>
      </c>
    </row>
    <row r="122" spans="1:12" ht="15" customHeight="1" x14ac:dyDescent="0.3">
      <c r="A122" t="s">
        <v>374</v>
      </c>
      <c r="B122" t="s">
        <v>257</v>
      </c>
      <c r="C122" t="s">
        <v>76</v>
      </c>
      <c r="D122" t="s">
        <v>231</v>
      </c>
      <c r="E122" t="s">
        <v>103</v>
      </c>
      <c r="F122" t="s">
        <v>96</v>
      </c>
      <c r="G122" s="10">
        <v>45979</v>
      </c>
      <c r="H122" t="s">
        <v>80</v>
      </c>
      <c r="I122" s="11">
        <v>1599.2</v>
      </c>
      <c r="J122" t="s">
        <v>80</v>
      </c>
      <c r="K122" t="s">
        <v>202</v>
      </c>
      <c r="L122">
        <v>9</v>
      </c>
    </row>
    <row r="123" spans="1:12" ht="15" customHeight="1" x14ac:dyDescent="0.3">
      <c r="A123" t="s">
        <v>375</v>
      </c>
      <c r="B123" t="s">
        <v>376</v>
      </c>
      <c r="C123" t="s">
        <v>76</v>
      </c>
      <c r="D123" t="s">
        <v>172</v>
      </c>
      <c r="E123" t="s">
        <v>78</v>
      </c>
      <c r="F123" t="s">
        <v>104</v>
      </c>
      <c r="G123" s="10">
        <v>46002</v>
      </c>
      <c r="H123" t="s">
        <v>86</v>
      </c>
      <c r="I123" s="11">
        <v>499</v>
      </c>
      <c r="J123" t="s">
        <v>80</v>
      </c>
      <c r="K123" t="s">
        <v>87</v>
      </c>
    </row>
    <row r="124" spans="1:12" ht="15" customHeight="1" x14ac:dyDescent="0.3">
      <c r="A124" t="s">
        <v>377</v>
      </c>
      <c r="B124" t="s">
        <v>378</v>
      </c>
      <c r="C124" t="s">
        <v>90</v>
      </c>
      <c r="D124" t="s">
        <v>77</v>
      </c>
      <c r="E124" t="s">
        <v>103</v>
      </c>
      <c r="F124" t="s">
        <v>104</v>
      </c>
      <c r="G124" s="10">
        <v>46020</v>
      </c>
      <c r="H124" t="s">
        <v>86</v>
      </c>
      <c r="I124" s="11">
        <v>1999</v>
      </c>
      <c r="J124" t="s">
        <v>80</v>
      </c>
      <c r="K124" t="s">
        <v>158</v>
      </c>
    </row>
    <row r="125" spans="1:12" ht="15" customHeight="1" x14ac:dyDescent="0.3">
      <c r="A125" t="s">
        <v>379</v>
      </c>
      <c r="B125" t="s">
        <v>380</v>
      </c>
      <c r="C125" t="s">
        <v>76</v>
      </c>
      <c r="D125" t="s">
        <v>128</v>
      </c>
      <c r="E125" t="s">
        <v>78</v>
      </c>
      <c r="F125" t="s">
        <v>91</v>
      </c>
      <c r="G125" s="10">
        <v>46017</v>
      </c>
      <c r="H125" t="s">
        <v>86</v>
      </c>
      <c r="I125" s="11">
        <v>499</v>
      </c>
      <c r="J125" t="s">
        <v>80</v>
      </c>
      <c r="K125" t="s">
        <v>154</v>
      </c>
    </row>
    <row r="126" spans="1:12" ht="15" customHeight="1" x14ac:dyDescent="0.3">
      <c r="A126" t="s">
        <v>381</v>
      </c>
      <c r="B126" t="s">
        <v>282</v>
      </c>
      <c r="C126" t="s">
        <v>90</v>
      </c>
      <c r="D126" t="s">
        <v>215</v>
      </c>
      <c r="E126" t="s">
        <v>78</v>
      </c>
      <c r="F126" t="s">
        <v>104</v>
      </c>
      <c r="G126" s="10">
        <v>45967</v>
      </c>
      <c r="H126" t="s">
        <v>80</v>
      </c>
      <c r="I126" s="11">
        <v>399.2</v>
      </c>
      <c r="J126" t="s">
        <v>86</v>
      </c>
      <c r="K126" t="s">
        <v>117</v>
      </c>
    </row>
    <row r="127" spans="1:12" ht="15" customHeight="1" x14ac:dyDescent="0.3">
      <c r="A127" t="s">
        <v>382</v>
      </c>
      <c r="B127" t="s">
        <v>383</v>
      </c>
      <c r="C127" t="s">
        <v>76</v>
      </c>
      <c r="D127" t="s">
        <v>265</v>
      </c>
      <c r="E127" t="s">
        <v>78</v>
      </c>
      <c r="F127" t="s">
        <v>91</v>
      </c>
      <c r="G127" s="10">
        <v>46002</v>
      </c>
      <c r="H127" t="s">
        <v>86</v>
      </c>
      <c r="I127" s="11">
        <v>499</v>
      </c>
      <c r="J127" t="s">
        <v>80</v>
      </c>
      <c r="K127" t="s">
        <v>384</v>
      </c>
    </row>
    <row r="128" spans="1:12" ht="15" customHeight="1" x14ac:dyDescent="0.3">
      <c r="A128" t="s">
        <v>385</v>
      </c>
      <c r="B128" t="s">
        <v>386</v>
      </c>
      <c r="C128" t="s">
        <v>90</v>
      </c>
      <c r="D128" t="s">
        <v>95</v>
      </c>
      <c r="E128" t="s">
        <v>132</v>
      </c>
      <c r="F128" t="s">
        <v>79</v>
      </c>
      <c r="G128" s="10">
        <v>46019</v>
      </c>
      <c r="H128" t="s">
        <v>86</v>
      </c>
      <c r="I128" s="11">
        <v>999</v>
      </c>
      <c r="J128" t="s">
        <v>80</v>
      </c>
      <c r="K128" t="s">
        <v>110</v>
      </c>
    </row>
    <row r="129" spans="1:12" ht="15" customHeight="1" x14ac:dyDescent="0.3">
      <c r="A129" t="s">
        <v>387</v>
      </c>
      <c r="B129" t="s">
        <v>388</v>
      </c>
      <c r="C129" t="s">
        <v>76</v>
      </c>
      <c r="D129" t="s">
        <v>231</v>
      </c>
      <c r="E129" t="s">
        <v>103</v>
      </c>
      <c r="F129" t="s">
        <v>91</v>
      </c>
      <c r="G129" s="10">
        <v>45971</v>
      </c>
      <c r="H129" t="s">
        <v>80</v>
      </c>
      <c r="I129" s="11">
        <v>1599.2</v>
      </c>
      <c r="J129" t="s">
        <v>80</v>
      </c>
      <c r="K129" t="s">
        <v>158</v>
      </c>
      <c r="L129">
        <v>10</v>
      </c>
    </row>
    <row r="130" spans="1:12" ht="15" customHeight="1" x14ac:dyDescent="0.3">
      <c r="A130" t="s">
        <v>389</v>
      </c>
      <c r="B130" t="s">
        <v>390</v>
      </c>
      <c r="C130" t="s">
        <v>76</v>
      </c>
      <c r="D130" t="s">
        <v>120</v>
      </c>
      <c r="E130" t="s">
        <v>78</v>
      </c>
      <c r="F130" t="s">
        <v>91</v>
      </c>
      <c r="G130" s="10">
        <v>46008</v>
      </c>
      <c r="H130" t="s">
        <v>86</v>
      </c>
      <c r="I130" s="11">
        <v>499</v>
      </c>
      <c r="J130" t="s">
        <v>80</v>
      </c>
      <c r="K130" t="s">
        <v>81</v>
      </c>
      <c r="L130">
        <v>7</v>
      </c>
    </row>
    <row r="131" spans="1:12" ht="15" customHeight="1" x14ac:dyDescent="0.3">
      <c r="A131" t="s">
        <v>391</v>
      </c>
      <c r="B131" t="s">
        <v>392</v>
      </c>
      <c r="C131" t="s">
        <v>90</v>
      </c>
      <c r="D131" t="s">
        <v>265</v>
      </c>
      <c r="E131" t="s">
        <v>132</v>
      </c>
      <c r="F131" t="s">
        <v>96</v>
      </c>
      <c r="G131" s="10">
        <v>46019</v>
      </c>
      <c r="H131" t="s">
        <v>86</v>
      </c>
      <c r="I131" s="11">
        <v>999</v>
      </c>
      <c r="J131" t="s">
        <v>80</v>
      </c>
      <c r="K131" t="s">
        <v>117</v>
      </c>
      <c r="L131">
        <v>10</v>
      </c>
    </row>
    <row r="132" spans="1:12" ht="15" customHeight="1" x14ac:dyDescent="0.3">
      <c r="A132" t="s">
        <v>393</v>
      </c>
      <c r="B132" t="s">
        <v>394</v>
      </c>
      <c r="C132" t="s">
        <v>90</v>
      </c>
      <c r="D132" t="s">
        <v>100</v>
      </c>
      <c r="E132" t="s">
        <v>78</v>
      </c>
      <c r="F132" t="s">
        <v>85</v>
      </c>
      <c r="G132" s="10">
        <v>46015</v>
      </c>
      <c r="H132" t="s">
        <v>86</v>
      </c>
      <c r="I132" s="11">
        <v>499</v>
      </c>
      <c r="J132" t="s">
        <v>80</v>
      </c>
      <c r="K132" t="s">
        <v>87</v>
      </c>
    </row>
    <row r="133" spans="1:12" ht="15" customHeight="1" x14ac:dyDescent="0.3">
      <c r="A133" t="s">
        <v>395</v>
      </c>
      <c r="B133" t="s">
        <v>396</v>
      </c>
      <c r="C133" t="s">
        <v>76</v>
      </c>
      <c r="D133" t="s">
        <v>260</v>
      </c>
      <c r="E133" t="s">
        <v>78</v>
      </c>
      <c r="F133" t="s">
        <v>96</v>
      </c>
      <c r="G133" s="10">
        <v>46019</v>
      </c>
      <c r="H133" t="s">
        <v>86</v>
      </c>
      <c r="I133" s="11">
        <v>499</v>
      </c>
      <c r="J133" t="s">
        <v>80</v>
      </c>
      <c r="K133" t="s">
        <v>97</v>
      </c>
      <c r="L133">
        <v>10</v>
      </c>
    </row>
    <row r="134" spans="1:12" ht="15" customHeight="1" x14ac:dyDescent="0.3">
      <c r="A134" t="s">
        <v>397</v>
      </c>
      <c r="B134" t="s">
        <v>398</v>
      </c>
      <c r="C134" t="s">
        <v>90</v>
      </c>
      <c r="D134" t="s">
        <v>260</v>
      </c>
      <c r="E134" t="s">
        <v>116</v>
      </c>
      <c r="F134" t="s">
        <v>104</v>
      </c>
      <c r="G134" s="10">
        <v>46015</v>
      </c>
      <c r="H134" t="s">
        <v>86</v>
      </c>
      <c r="I134" s="11">
        <v>0</v>
      </c>
      <c r="J134" t="s">
        <v>86</v>
      </c>
      <c r="K134" t="s">
        <v>399</v>
      </c>
    </row>
    <row r="135" spans="1:12" ht="15" customHeight="1" x14ac:dyDescent="0.3">
      <c r="A135" t="s">
        <v>400</v>
      </c>
      <c r="B135" t="s">
        <v>401</v>
      </c>
      <c r="C135" t="s">
        <v>90</v>
      </c>
      <c r="D135" t="s">
        <v>172</v>
      </c>
      <c r="E135" t="s">
        <v>78</v>
      </c>
      <c r="F135" t="s">
        <v>109</v>
      </c>
      <c r="G135" s="10">
        <v>45991</v>
      </c>
      <c r="H135" t="s">
        <v>80</v>
      </c>
      <c r="I135" s="11">
        <v>399.2</v>
      </c>
      <c r="J135" t="s">
        <v>80</v>
      </c>
      <c r="K135" t="s">
        <v>139</v>
      </c>
      <c r="L135">
        <v>10</v>
      </c>
    </row>
    <row r="136" spans="1:12" ht="15" customHeight="1" x14ac:dyDescent="0.3">
      <c r="A136" t="s">
        <v>402</v>
      </c>
      <c r="B136" t="s">
        <v>153</v>
      </c>
      <c r="C136" t="s">
        <v>90</v>
      </c>
      <c r="D136" t="s">
        <v>287</v>
      </c>
      <c r="E136" t="s">
        <v>78</v>
      </c>
      <c r="F136" t="s">
        <v>96</v>
      </c>
      <c r="G136" s="10">
        <v>46001</v>
      </c>
      <c r="H136" t="s">
        <v>86</v>
      </c>
      <c r="I136" s="11">
        <v>499</v>
      </c>
      <c r="J136" t="s">
        <v>80</v>
      </c>
      <c r="K136" t="s">
        <v>81</v>
      </c>
    </row>
    <row r="137" spans="1:12" ht="15" customHeight="1" x14ac:dyDescent="0.3">
      <c r="A137" t="s">
        <v>403</v>
      </c>
      <c r="B137" t="s">
        <v>404</v>
      </c>
      <c r="C137" t="s">
        <v>90</v>
      </c>
      <c r="D137" t="s">
        <v>124</v>
      </c>
      <c r="E137" t="s">
        <v>78</v>
      </c>
      <c r="F137" t="s">
        <v>79</v>
      </c>
      <c r="G137" s="10">
        <v>45966</v>
      </c>
      <c r="H137" t="s">
        <v>80</v>
      </c>
      <c r="I137" s="11">
        <v>399.2</v>
      </c>
      <c r="J137" t="s">
        <v>80</v>
      </c>
      <c r="K137" t="s">
        <v>105</v>
      </c>
      <c r="L137">
        <v>8</v>
      </c>
    </row>
    <row r="138" spans="1:12" ht="15" customHeight="1" x14ac:dyDescent="0.3">
      <c r="A138" t="s">
        <v>405</v>
      </c>
      <c r="B138" t="s">
        <v>406</v>
      </c>
      <c r="C138" t="s">
        <v>90</v>
      </c>
      <c r="D138" t="s">
        <v>84</v>
      </c>
      <c r="E138" t="s">
        <v>116</v>
      </c>
      <c r="F138" t="s">
        <v>79</v>
      </c>
      <c r="G138" s="10">
        <v>46018</v>
      </c>
      <c r="H138" t="s">
        <v>86</v>
      </c>
      <c r="I138" s="11">
        <v>0</v>
      </c>
      <c r="J138" t="s">
        <v>80</v>
      </c>
      <c r="K138" t="s">
        <v>145</v>
      </c>
    </row>
    <row r="139" spans="1:12" ht="15" customHeight="1" x14ac:dyDescent="0.3">
      <c r="A139" t="s">
        <v>407</v>
      </c>
      <c r="B139" t="s">
        <v>408</v>
      </c>
      <c r="C139" t="s">
        <v>90</v>
      </c>
      <c r="D139" t="s">
        <v>142</v>
      </c>
      <c r="E139" t="s">
        <v>78</v>
      </c>
      <c r="F139" t="s">
        <v>91</v>
      </c>
      <c r="G139" s="10">
        <v>45972</v>
      </c>
      <c r="H139" t="s">
        <v>80</v>
      </c>
      <c r="I139" s="11">
        <v>399.2</v>
      </c>
      <c r="J139" t="s">
        <v>86</v>
      </c>
      <c r="K139" t="s">
        <v>158</v>
      </c>
    </row>
    <row r="140" spans="1:12" ht="15" customHeight="1" x14ac:dyDescent="0.3">
      <c r="A140" t="s">
        <v>409</v>
      </c>
      <c r="B140" t="s">
        <v>410</v>
      </c>
      <c r="C140" t="s">
        <v>90</v>
      </c>
      <c r="D140" t="s">
        <v>124</v>
      </c>
      <c r="E140" t="s">
        <v>103</v>
      </c>
      <c r="F140" t="s">
        <v>79</v>
      </c>
      <c r="G140" s="10">
        <v>46005</v>
      </c>
      <c r="H140" t="s">
        <v>86</v>
      </c>
      <c r="I140" s="11">
        <v>1999</v>
      </c>
      <c r="J140" t="s">
        <v>80</v>
      </c>
      <c r="K140" t="s">
        <v>139</v>
      </c>
    </row>
    <row r="141" spans="1:12" ht="15" customHeight="1" x14ac:dyDescent="0.3">
      <c r="A141" t="s">
        <v>411</v>
      </c>
      <c r="B141" t="s">
        <v>412</v>
      </c>
      <c r="C141" t="s">
        <v>76</v>
      </c>
      <c r="D141" t="s">
        <v>148</v>
      </c>
      <c r="E141" t="s">
        <v>103</v>
      </c>
      <c r="F141" t="s">
        <v>96</v>
      </c>
      <c r="G141" s="10">
        <v>46014</v>
      </c>
      <c r="H141" t="s">
        <v>86</v>
      </c>
      <c r="I141" s="11">
        <v>1999</v>
      </c>
      <c r="J141" t="s">
        <v>80</v>
      </c>
      <c r="K141" t="s">
        <v>149</v>
      </c>
    </row>
    <row r="142" spans="1:12" ht="15" customHeight="1" x14ac:dyDescent="0.3">
      <c r="A142" t="s">
        <v>413</v>
      </c>
      <c r="B142" t="s">
        <v>414</v>
      </c>
      <c r="C142" t="s">
        <v>90</v>
      </c>
      <c r="D142" t="s">
        <v>172</v>
      </c>
      <c r="E142" t="s">
        <v>78</v>
      </c>
      <c r="F142" t="s">
        <v>85</v>
      </c>
      <c r="G142" s="10">
        <v>46019</v>
      </c>
      <c r="H142" t="s">
        <v>86</v>
      </c>
      <c r="I142" s="11">
        <v>499</v>
      </c>
      <c r="J142" t="s">
        <v>80</v>
      </c>
      <c r="K142" t="s">
        <v>415</v>
      </c>
    </row>
    <row r="143" spans="1:12" ht="15" customHeight="1" x14ac:dyDescent="0.3">
      <c r="A143" t="s">
        <v>416</v>
      </c>
      <c r="B143" t="s">
        <v>417</v>
      </c>
      <c r="C143" t="s">
        <v>76</v>
      </c>
      <c r="D143" t="s">
        <v>260</v>
      </c>
      <c r="E143" t="s">
        <v>132</v>
      </c>
      <c r="F143" t="s">
        <v>85</v>
      </c>
      <c r="G143" s="10">
        <v>45980</v>
      </c>
      <c r="H143" t="s">
        <v>80</v>
      </c>
      <c r="I143" s="11">
        <v>799.2</v>
      </c>
      <c r="J143" t="s">
        <v>80</v>
      </c>
      <c r="K143" t="s">
        <v>418</v>
      </c>
    </row>
    <row r="144" spans="1:12" ht="15" customHeight="1" x14ac:dyDescent="0.3">
      <c r="A144" t="s">
        <v>419</v>
      </c>
      <c r="B144" t="s">
        <v>420</v>
      </c>
      <c r="C144" t="s">
        <v>76</v>
      </c>
      <c r="D144" t="s">
        <v>138</v>
      </c>
      <c r="E144" t="s">
        <v>103</v>
      </c>
      <c r="F144" t="s">
        <v>79</v>
      </c>
      <c r="G144" s="10">
        <v>45962</v>
      </c>
      <c r="H144" t="s">
        <v>80</v>
      </c>
      <c r="I144" s="11">
        <v>1599.2</v>
      </c>
      <c r="J144" t="s">
        <v>80</v>
      </c>
      <c r="K144" t="s">
        <v>280</v>
      </c>
      <c r="L144">
        <v>6</v>
      </c>
    </row>
    <row r="145" spans="1:12" ht="15" customHeight="1" x14ac:dyDescent="0.3">
      <c r="A145" t="s">
        <v>421</v>
      </c>
      <c r="B145" t="s">
        <v>422</v>
      </c>
      <c r="C145" t="s">
        <v>76</v>
      </c>
      <c r="D145" t="s">
        <v>231</v>
      </c>
      <c r="E145" t="s">
        <v>78</v>
      </c>
      <c r="F145" t="s">
        <v>85</v>
      </c>
      <c r="G145" s="10">
        <v>46012</v>
      </c>
      <c r="H145" t="s">
        <v>86</v>
      </c>
      <c r="I145" s="11">
        <v>499</v>
      </c>
      <c r="J145" t="s">
        <v>80</v>
      </c>
      <c r="K145" t="s">
        <v>169</v>
      </c>
    </row>
    <row r="146" spans="1:12" ht="15" customHeight="1" x14ac:dyDescent="0.3">
      <c r="A146" t="s">
        <v>423</v>
      </c>
      <c r="B146" t="s">
        <v>424</v>
      </c>
      <c r="C146" t="s">
        <v>76</v>
      </c>
      <c r="D146" t="s">
        <v>207</v>
      </c>
      <c r="E146" t="s">
        <v>78</v>
      </c>
      <c r="F146" t="s">
        <v>79</v>
      </c>
      <c r="G146" s="10">
        <v>46018</v>
      </c>
      <c r="H146" t="s">
        <v>86</v>
      </c>
      <c r="I146" s="11">
        <v>499</v>
      </c>
      <c r="J146" t="s">
        <v>80</v>
      </c>
      <c r="K146" t="s">
        <v>105</v>
      </c>
      <c r="L146">
        <v>6</v>
      </c>
    </row>
    <row r="147" spans="1:12" ht="15" customHeight="1" x14ac:dyDescent="0.3">
      <c r="A147" t="s">
        <v>425</v>
      </c>
      <c r="B147" t="s">
        <v>426</v>
      </c>
      <c r="C147" t="s">
        <v>90</v>
      </c>
      <c r="D147" t="s">
        <v>231</v>
      </c>
      <c r="E147" t="s">
        <v>103</v>
      </c>
      <c r="F147" t="s">
        <v>109</v>
      </c>
      <c r="G147" s="10">
        <v>45994</v>
      </c>
      <c r="H147" t="s">
        <v>86</v>
      </c>
      <c r="I147" s="11">
        <v>1999</v>
      </c>
      <c r="J147" t="s">
        <v>80</v>
      </c>
      <c r="K147" t="s">
        <v>92</v>
      </c>
      <c r="L147">
        <v>6</v>
      </c>
    </row>
    <row r="148" spans="1:12" ht="15" customHeight="1" x14ac:dyDescent="0.3">
      <c r="A148" t="s">
        <v>427</v>
      </c>
      <c r="B148" t="s">
        <v>428</v>
      </c>
      <c r="C148" t="s">
        <v>90</v>
      </c>
      <c r="D148" t="s">
        <v>95</v>
      </c>
      <c r="E148" t="s">
        <v>103</v>
      </c>
      <c r="F148" t="s">
        <v>109</v>
      </c>
      <c r="G148" s="10">
        <v>45973</v>
      </c>
      <c r="H148" t="s">
        <v>80</v>
      </c>
      <c r="I148" s="11">
        <v>1599.2</v>
      </c>
      <c r="J148" t="s">
        <v>80</v>
      </c>
      <c r="K148" t="s">
        <v>173</v>
      </c>
      <c r="L148">
        <v>9</v>
      </c>
    </row>
    <row r="149" spans="1:12" ht="15" customHeight="1" x14ac:dyDescent="0.3">
      <c r="A149" t="s">
        <v>429</v>
      </c>
      <c r="B149" t="s">
        <v>430</v>
      </c>
      <c r="C149" t="s">
        <v>90</v>
      </c>
      <c r="D149" t="s">
        <v>287</v>
      </c>
      <c r="E149" t="s">
        <v>78</v>
      </c>
      <c r="F149" t="s">
        <v>91</v>
      </c>
      <c r="G149" s="10">
        <v>45992</v>
      </c>
      <c r="H149" t="s">
        <v>86</v>
      </c>
      <c r="I149" s="11">
        <v>499</v>
      </c>
      <c r="J149" t="s">
        <v>80</v>
      </c>
      <c r="K149" t="s">
        <v>105</v>
      </c>
    </row>
    <row r="150" spans="1:12" ht="15" customHeight="1" x14ac:dyDescent="0.3">
      <c r="A150" t="s">
        <v>431</v>
      </c>
      <c r="B150" t="s">
        <v>432</v>
      </c>
      <c r="C150" t="s">
        <v>76</v>
      </c>
      <c r="D150" t="s">
        <v>138</v>
      </c>
      <c r="E150" t="s">
        <v>103</v>
      </c>
      <c r="F150" t="s">
        <v>85</v>
      </c>
      <c r="G150" s="10">
        <v>46006</v>
      </c>
      <c r="H150" t="s">
        <v>86</v>
      </c>
      <c r="I150" s="11">
        <v>1999</v>
      </c>
      <c r="J150" t="s">
        <v>80</v>
      </c>
      <c r="K150" t="s">
        <v>81</v>
      </c>
    </row>
    <row r="151" spans="1:12" ht="15" customHeight="1" x14ac:dyDescent="0.3">
      <c r="A151" t="s">
        <v>433</v>
      </c>
      <c r="B151" t="s">
        <v>434</v>
      </c>
      <c r="C151" t="s">
        <v>90</v>
      </c>
      <c r="D151" t="s">
        <v>142</v>
      </c>
      <c r="E151" t="s">
        <v>116</v>
      </c>
      <c r="F151" t="s">
        <v>79</v>
      </c>
      <c r="G151" s="10">
        <v>46002</v>
      </c>
      <c r="H151" t="s">
        <v>86</v>
      </c>
      <c r="I151" s="11">
        <v>0</v>
      </c>
      <c r="J151" t="s">
        <v>86</v>
      </c>
      <c r="K151" t="s">
        <v>97</v>
      </c>
    </row>
    <row r="152" spans="1:12" ht="15" customHeight="1" x14ac:dyDescent="0.3">
      <c r="A152" t="s">
        <v>435</v>
      </c>
      <c r="B152" t="s">
        <v>436</v>
      </c>
      <c r="C152" t="s">
        <v>76</v>
      </c>
      <c r="D152" t="s">
        <v>120</v>
      </c>
      <c r="E152" t="s">
        <v>103</v>
      </c>
      <c r="F152" t="s">
        <v>91</v>
      </c>
      <c r="G152" s="10">
        <v>46016</v>
      </c>
      <c r="H152" t="s">
        <v>86</v>
      </c>
      <c r="I152" s="11">
        <v>1999</v>
      </c>
      <c r="J152" t="s">
        <v>80</v>
      </c>
      <c r="K152" t="s">
        <v>129</v>
      </c>
    </row>
    <row r="153" spans="1:12" ht="15" customHeight="1" x14ac:dyDescent="0.3">
      <c r="A153" t="s">
        <v>437</v>
      </c>
      <c r="B153" t="s">
        <v>438</v>
      </c>
      <c r="C153" t="s">
        <v>90</v>
      </c>
      <c r="D153" t="s">
        <v>148</v>
      </c>
      <c r="E153" t="s">
        <v>103</v>
      </c>
      <c r="F153" t="s">
        <v>85</v>
      </c>
      <c r="G153" s="10">
        <v>46005</v>
      </c>
      <c r="H153" t="s">
        <v>86</v>
      </c>
      <c r="I153" s="11">
        <v>1999</v>
      </c>
      <c r="J153" t="s">
        <v>80</v>
      </c>
      <c r="K153" t="s">
        <v>105</v>
      </c>
    </row>
    <row r="154" spans="1:12" ht="15" customHeight="1" x14ac:dyDescent="0.3">
      <c r="A154" t="s">
        <v>439</v>
      </c>
      <c r="B154" t="s">
        <v>440</v>
      </c>
      <c r="C154" t="s">
        <v>76</v>
      </c>
      <c r="D154" t="s">
        <v>157</v>
      </c>
      <c r="E154" t="s">
        <v>132</v>
      </c>
      <c r="F154" t="s">
        <v>85</v>
      </c>
      <c r="G154" s="10">
        <v>46018</v>
      </c>
      <c r="H154" t="s">
        <v>86</v>
      </c>
      <c r="I154" s="11">
        <v>999</v>
      </c>
      <c r="J154" t="s">
        <v>80</v>
      </c>
      <c r="K154" t="s">
        <v>105</v>
      </c>
      <c r="L154">
        <v>7</v>
      </c>
    </row>
    <row r="155" spans="1:12" ht="15" customHeight="1" x14ac:dyDescent="0.3">
      <c r="A155" t="s">
        <v>441</v>
      </c>
      <c r="B155" t="s">
        <v>442</v>
      </c>
      <c r="C155" t="s">
        <v>76</v>
      </c>
      <c r="D155" t="s">
        <v>128</v>
      </c>
      <c r="E155" t="s">
        <v>78</v>
      </c>
      <c r="F155" t="s">
        <v>104</v>
      </c>
      <c r="G155" s="10">
        <v>45973</v>
      </c>
      <c r="H155" t="s">
        <v>80</v>
      </c>
      <c r="I155" s="11">
        <v>399.2</v>
      </c>
      <c r="J155" t="s">
        <v>80</v>
      </c>
      <c r="K155" t="s">
        <v>92</v>
      </c>
    </row>
    <row r="156" spans="1:12" ht="15" customHeight="1" x14ac:dyDescent="0.3">
      <c r="A156" t="s">
        <v>443</v>
      </c>
      <c r="B156" t="s">
        <v>444</v>
      </c>
      <c r="C156" t="s">
        <v>90</v>
      </c>
      <c r="D156" t="s">
        <v>84</v>
      </c>
      <c r="E156" t="s">
        <v>103</v>
      </c>
      <c r="F156" t="s">
        <v>104</v>
      </c>
      <c r="G156" s="10">
        <v>45969</v>
      </c>
      <c r="H156" t="s">
        <v>80</v>
      </c>
      <c r="I156" s="11">
        <v>1599.2</v>
      </c>
      <c r="J156" t="s">
        <v>80</v>
      </c>
      <c r="K156" t="s">
        <v>117</v>
      </c>
      <c r="L156">
        <v>10</v>
      </c>
    </row>
    <row r="157" spans="1:12" ht="15" customHeight="1" x14ac:dyDescent="0.3">
      <c r="A157" t="s">
        <v>445</v>
      </c>
      <c r="B157" t="s">
        <v>446</v>
      </c>
      <c r="C157" t="s">
        <v>90</v>
      </c>
      <c r="D157" t="s">
        <v>287</v>
      </c>
      <c r="E157" t="s">
        <v>103</v>
      </c>
      <c r="F157" t="s">
        <v>104</v>
      </c>
      <c r="G157" s="10">
        <v>45975</v>
      </c>
      <c r="H157" t="s">
        <v>80</v>
      </c>
      <c r="I157" s="11">
        <v>1599.2</v>
      </c>
      <c r="J157" t="s">
        <v>80</v>
      </c>
      <c r="K157" t="s">
        <v>105</v>
      </c>
      <c r="L157">
        <v>8</v>
      </c>
    </row>
    <row r="158" spans="1:12" ht="15" customHeight="1" x14ac:dyDescent="0.3">
      <c r="A158" t="s">
        <v>447</v>
      </c>
      <c r="B158" t="s">
        <v>448</v>
      </c>
      <c r="C158" t="s">
        <v>76</v>
      </c>
      <c r="D158" t="s">
        <v>231</v>
      </c>
      <c r="E158" t="s">
        <v>78</v>
      </c>
      <c r="F158" t="s">
        <v>109</v>
      </c>
      <c r="G158" s="10">
        <v>45979</v>
      </c>
      <c r="H158" t="s">
        <v>80</v>
      </c>
      <c r="I158" s="11">
        <v>399.2</v>
      </c>
      <c r="J158" t="s">
        <v>80</v>
      </c>
      <c r="K158" t="s">
        <v>110</v>
      </c>
    </row>
    <row r="159" spans="1:12" ht="15" customHeight="1" x14ac:dyDescent="0.3">
      <c r="A159" t="s">
        <v>449</v>
      </c>
      <c r="B159" t="s">
        <v>450</v>
      </c>
      <c r="C159" t="s">
        <v>90</v>
      </c>
      <c r="D159" t="s">
        <v>120</v>
      </c>
      <c r="E159" t="s">
        <v>132</v>
      </c>
      <c r="F159" t="s">
        <v>109</v>
      </c>
      <c r="G159" s="10">
        <v>46005</v>
      </c>
      <c r="H159" t="s">
        <v>86</v>
      </c>
      <c r="I159" s="11">
        <v>999</v>
      </c>
      <c r="J159" t="s">
        <v>80</v>
      </c>
      <c r="K159" t="s">
        <v>202</v>
      </c>
      <c r="L159">
        <v>9</v>
      </c>
    </row>
    <row r="160" spans="1:12" ht="15" customHeight="1" x14ac:dyDescent="0.3">
      <c r="A160" t="s">
        <v>451</v>
      </c>
      <c r="B160" t="s">
        <v>452</v>
      </c>
      <c r="C160" t="s">
        <v>90</v>
      </c>
      <c r="D160" t="s">
        <v>77</v>
      </c>
      <c r="E160" t="s">
        <v>103</v>
      </c>
      <c r="F160" t="s">
        <v>96</v>
      </c>
      <c r="G160" s="10">
        <v>46008</v>
      </c>
      <c r="H160" t="s">
        <v>86</v>
      </c>
      <c r="I160" s="11">
        <v>1999</v>
      </c>
      <c r="J160" t="s">
        <v>80</v>
      </c>
      <c r="K160" t="s">
        <v>117</v>
      </c>
      <c r="L160">
        <v>10</v>
      </c>
    </row>
    <row r="161" spans="1:12" ht="15" customHeight="1" x14ac:dyDescent="0.3">
      <c r="A161" t="s">
        <v>453</v>
      </c>
      <c r="B161" t="s">
        <v>454</v>
      </c>
      <c r="C161" t="s">
        <v>90</v>
      </c>
      <c r="D161" t="s">
        <v>287</v>
      </c>
      <c r="E161" t="s">
        <v>78</v>
      </c>
      <c r="F161" t="s">
        <v>91</v>
      </c>
      <c r="G161" s="10">
        <v>45993</v>
      </c>
      <c r="H161" t="s">
        <v>86</v>
      </c>
      <c r="I161" s="11">
        <v>499</v>
      </c>
      <c r="J161" t="s">
        <v>80</v>
      </c>
      <c r="K161" t="s">
        <v>399</v>
      </c>
    </row>
    <row r="162" spans="1:12" ht="15" customHeight="1" x14ac:dyDescent="0.3">
      <c r="A162" t="s">
        <v>455</v>
      </c>
      <c r="B162" t="s">
        <v>456</v>
      </c>
      <c r="C162" t="s">
        <v>90</v>
      </c>
      <c r="D162" t="s">
        <v>124</v>
      </c>
      <c r="E162" t="s">
        <v>78</v>
      </c>
      <c r="F162" t="s">
        <v>85</v>
      </c>
      <c r="G162" s="10">
        <v>45982</v>
      </c>
      <c r="H162" t="s">
        <v>80</v>
      </c>
      <c r="I162" s="11">
        <v>399.2</v>
      </c>
      <c r="J162" t="s">
        <v>80</v>
      </c>
      <c r="K162" t="s">
        <v>202</v>
      </c>
    </row>
    <row r="163" spans="1:12" ht="15" customHeight="1" x14ac:dyDescent="0.3">
      <c r="A163" t="s">
        <v>457</v>
      </c>
      <c r="B163" t="s">
        <v>312</v>
      </c>
      <c r="C163" t="s">
        <v>90</v>
      </c>
      <c r="D163" t="s">
        <v>84</v>
      </c>
      <c r="E163" t="s">
        <v>78</v>
      </c>
      <c r="F163" t="s">
        <v>104</v>
      </c>
      <c r="G163" s="10">
        <v>46005</v>
      </c>
      <c r="H163" t="s">
        <v>86</v>
      </c>
      <c r="I163" s="11">
        <v>499</v>
      </c>
      <c r="J163" t="s">
        <v>86</v>
      </c>
      <c r="K163" t="s">
        <v>158</v>
      </c>
    </row>
    <row r="164" spans="1:12" ht="15" customHeight="1" x14ac:dyDescent="0.3">
      <c r="A164" t="s">
        <v>458</v>
      </c>
      <c r="B164" t="s">
        <v>459</v>
      </c>
      <c r="C164" t="s">
        <v>76</v>
      </c>
      <c r="D164" t="s">
        <v>124</v>
      </c>
      <c r="E164" t="s">
        <v>103</v>
      </c>
      <c r="F164" t="s">
        <v>96</v>
      </c>
      <c r="G164" s="10">
        <v>45991</v>
      </c>
      <c r="H164" t="s">
        <v>80</v>
      </c>
      <c r="I164" s="11">
        <v>1599.2</v>
      </c>
      <c r="J164" t="s">
        <v>80</v>
      </c>
      <c r="K164" t="s">
        <v>105</v>
      </c>
      <c r="L164">
        <v>8</v>
      </c>
    </row>
    <row r="165" spans="1:12" ht="15" customHeight="1" x14ac:dyDescent="0.3">
      <c r="A165" t="s">
        <v>460</v>
      </c>
      <c r="B165" t="s">
        <v>461</v>
      </c>
      <c r="C165" t="s">
        <v>90</v>
      </c>
      <c r="D165" t="s">
        <v>84</v>
      </c>
      <c r="E165" t="s">
        <v>103</v>
      </c>
      <c r="F165" t="s">
        <v>104</v>
      </c>
      <c r="G165" s="10">
        <v>45965</v>
      </c>
      <c r="H165" t="s">
        <v>80</v>
      </c>
      <c r="I165" s="11">
        <v>1599.2</v>
      </c>
      <c r="J165" t="s">
        <v>80</v>
      </c>
      <c r="K165" t="s">
        <v>117</v>
      </c>
    </row>
    <row r="166" spans="1:12" ht="15" customHeight="1" x14ac:dyDescent="0.3">
      <c r="A166" t="s">
        <v>462</v>
      </c>
      <c r="B166" t="s">
        <v>463</v>
      </c>
      <c r="C166" t="s">
        <v>76</v>
      </c>
      <c r="D166" t="s">
        <v>172</v>
      </c>
      <c r="E166" t="s">
        <v>103</v>
      </c>
      <c r="F166" t="s">
        <v>104</v>
      </c>
      <c r="G166" s="10">
        <v>45983</v>
      </c>
      <c r="H166" t="s">
        <v>80</v>
      </c>
      <c r="I166" s="11">
        <v>1599.2</v>
      </c>
      <c r="J166" t="s">
        <v>86</v>
      </c>
      <c r="K166" t="s">
        <v>81</v>
      </c>
    </row>
    <row r="167" spans="1:12" ht="15" customHeight="1" x14ac:dyDescent="0.3">
      <c r="A167" t="s">
        <v>464</v>
      </c>
      <c r="B167" t="s">
        <v>465</v>
      </c>
      <c r="C167" t="s">
        <v>90</v>
      </c>
      <c r="D167" t="s">
        <v>215</v>
      </c>
      <c r="E167" t="s">
        <v>78</v>
      </c>
      <c r="F167" t="s">
        <v>96</v>
      </c>
      <c r="G167" s="10">
        <v>45970</v>
      </c>
      <c r="H167" t="s">
        <v>80</v>
      </c>
      <c r="I167" s="11">
        <v>399.2</v>
      </c>
      <c r="J167" t="s">
        <v>80</v>
      </c>
      <c r="K167" t="s">
        <v>466</v>
      </c>
    </row>
    <row r="168" spans="1:12" ht="15" customHeight="1" x14ac:dyDescent="0.3">
      <c r="A168" t="s">
        <v>467</v>
      </c>
      <c r="B168" t="s">
        <v>468</v>
      </c>
      <c r="C168" t="s">
        <v>76</v>
      </c>
      <c r="D168" t="s">
        <v>120</v>
      </c>
      <c r="E168" t="s">
        <v>78</v>
      </c>
      <c r="F168" t="s">
        <v>104</v>
      </c>
      <c r="G168" s="10">
        <v>45997</v>
      </c>
      <c r="H168" t="s">
        <v>86</v>
      </c>
      <c r="I168" s="11">
        <v>499</v>
      </c>
      <c r="J168" t="s">
        <v>80</v>
      </c>
      <c r="K168" t="s">
        <v>110</v>
      </c>
      <c r="L168">
        <v>9</v>
      </c>
    </row>
    <row r="169" spans="1:12" ht="15" customHeight="1" x14ac:dyDescent="0.3">
      <c r="A169" t="s">
        <v>469</v>
      </c>
      <c r="B169" t="s">
        <v>470</v>
      </c>
      <c r="C169" t="s">
        <v>76</v>
      </c>
      <c r="D169" t="s">
        <v>77</v>
      </c>
      <c r="E169" t="s">
        <v>132</v>
      </c>
      <c r="F169" t="s">
        <v>96</v>
      </c>
      <c r="G169" s="10">
        <v>46007</v>
      </c>
      <c r="H169" t="s">
        <v>86</v>
      </c>
      <c r="I169" s="11">
        <v>999</v>
      </c>
      <c r="J169" t="s">
        <v>86</v>
      </c>
      <c r="K169" t="s">
        <v>105</v>
      </c>
    </row>
    <row r="170" spans="1:12" ht="15" customHeight="1" x14ac:dyDescent="0.3">
      <c r="A170" t="s">
        <v>471</v>
      </c>
      <c r="B170" t="s">
        <v>472</v>
      </c>
      <c r="C170" t="s">
        <v>76</v>
      </c>
      <c r="D170" t="s">
        <v>120</v>
      </c>
      <c r="E170" t="s">
        <v>103</v>
      </c>
      <c r="F170" t="s">
        <v>79</v>
      </c>
      <c r="G170" s="10">
        <v>45991</v>
      </c>
      <c r="H170" t="s">
        <v>80</v>
      </c>
      <c r="I170" s="11">
        <v>1599.2</v>
      </c>
      <c r="J170" t="s">
        <v>80</v>
      </c>
      <c r="K170" t="s">
        <v>169</v>
      </c>
    </row>
    <row r="171" spans="1:12" ht="15" customHeight="1" x14ac:dyDescent="0.3">
      <c r="A171" t="s">
        <v>473</v>
      </c>
      <c r="B171" t="s">
        <v>474</v>
      </c>
      <c r="C171" t="s">
        <v>76</v>
      </c>
      <c r="D171" t="s">
        <v>260</v>
      </c>
      <c r="E171" t="s">
        <v>132</v>
      </c>
      <c r="F171" t="s">
        <v>104</v>
      </c>
      <c r="G171" s="10">
        <v>45985</v>
      </c>
      <c r="H171" t="s">
        <v>80</v>
      </c>
      <c r="I171" s="11">
        <v>799.2</v>
      </c>
      <c r="J171" t="s">
        <v>80</v>
      </c>
      <c r="K171" t="s">
        <v>87</v>
      </c>
      <c r="L171">
        <v>7</v>
      </c>
    </row>
    <row r="172" spans="1:12" ht="15" customHeight="1" x14ac:dyDescent="0.3">
      <c r="A172" t="s">
        <v>475</v>
      </c>
      <c r="B172" t="s">
        <v>476</v>
      </c>
      <c r="C172" t="s">
        <v>90</v>
      </c>
      <c r="D172" t="s">
        <v>231</v>
      </c>
      <c r="E172" t="s">
        <v>78</v>
      </c>
      <c r="F172" t="s">
        <v>85</v>
      </c>
      <c r="G172" s="10">
        <v>46007</v>
      </c>
      <c r="H172" t="s">
        <v>86</v>
      </c>
      <c r="I172" s="11">
        <v>499</v>
      </c>
      <c r="J172" t="s">
        <v>80</v>
      </c>
      <c r="K172" t="s">
        <v>158</v>
      </c>
      <c r="L172">
        <v>6</v>
      </c>
    </row>
    <row r="173" spans="1:12" ht="15" customHeight="1" x14ac:dyDescent="0.3">
      <c r="A173" t="s">
        <v>477</v>
      </c>
      <c r="B173" t="s">
        <v>478</v>
      </c>
      <c r="C173" t="s">
        <v>90</v>
      </c>
      <c r="D173" t="s">
        <v>113</v>
      </c>
      <c r="E173" t="s">
        <v>78</v>
      </c>
      <c r="F173" t="s">
        <v>91</v>
      </c>
      <c r="G173" s="10">
        <v>45997</v>
      </c>
      <c r="H173" t="s">
        <v>86</v>
      </c>
      <c r="I173" s="11">
        <v>499</v>
      </c>
      <c r="J173" t="s">
        <v>80</v>
      </c>
      <c r="K173" t="s">
        <v>479</v>
      </c>
      <c r="L173">
        <v>10</v>
      </c>
    </row>
    <row r="174" spans="1:12" ht="15" customHeight="1" x14ac:dyDescent="0.3">
      <c r="A174" t="s">
        <v>480</v>
      </c>
      <c r="B174" t="s">
        <v>481</v>
      </c>
      <c r="C174" t="s">
        <v>76</v>
      </c>
      <c r="D174" t="s">
        <v>124</v>
      </c>
      <c r="E174" t="s">
        <v>78</v>
      </c>
      <c r="F174" t="s">
        <v>91</v>
      </c>
      <c r="G174" s="10">
        <v>46015</v>
      </c>
      <c r="H174" t="s">
        <v>86</v>
      </c>
      <c r="I174" s="11">
        <v>499</v>
      </c>
      <c r="J174" t="s">
        <v>86</v>
      </c>
      <c r="K174" t="s">
        <v>87</v>
      </c>
    </row>
    <row r="175" spans="1:12" ht="15" customHeight="1" x14ac:dyDescent="0.3">
      <c r="A175" t="s">
        <v>482</v>
      </c>
      <c r="B175" t="s">
        <v>483</v>
      </c>
      <c r="C175" t="s">
        <v>76</v>
      </c>
      <c r="D175" t="s">
        <v>84</v>
      </c>
      <c r="E175" t="s">
        <v>116</v>
      </c>
      <c r="F175" t="s">
        <v>79</v>
      </c>
      <c r="G175" s="10">
        <v>46003</v>
      </c>
      <c r="H175" t="s">
        <v>86</v>
      </c>
      <c r="I175" s="11">
        <v>0</v>
      </c>
      <c r="J175" t="s">
        <v>80</v>
      </c>
      <c r="K175" t="s">
        <v>415</v>
      </c>
    </row>
    <row r="176" spans="1:12" ht="15" customHeight="1" x14ac:dyDescent="0.3">
      <c r="A176" t="s">
        <v>484</v>
      </c>
      <c r="B176" t="s">
        <v>485</v>
      </c>
      <c r="C176" t="s">
        <v>76</v>
      </c>
      <c r="D176" t="s">
        <v>265</v>
      </c>
      <c r="E176" t="s">
        <v>78</v>
      </c>
      <c r="F176" t="s">
        <v>109</v>
      </c>
      <c r="G176" s="10">
        <v>45972</v>
      </c>
      <c r="H176" t="s">
        <v>80</v>
      </c>
      <c r="I176" s="11">
        <v>399.2</v>
      </c>
      <c r="J176" t="s">
        <v>80</v>
      </c>
      <c r="K176" t="s">
        <v>486</v>
      </c>
      <c r="L176">
        <v>10</v>
      </c>
    </row>
    <row r="177" spans="1:12" ht="15" customHeight="1" x14ac:dyDescent="0.3">
      <c r="A177" t="s">
        <v>487</v>
      </c>
      <c r="B177" t="s">
        <v>488</v>
      </c>
      <c r="C177" t="s">
        <v>76</v>
      </c>
      <c r="D177" t="s">
        <v>157</v>
      </c>
      <c r="E177" t="s">
        <v>103</v>
      </c>
      <c r="F177" t="s">
        <v>85</v>
      </c>
      <c r="G177" s="10">
        <v>46016</v>
      </c>
      <c r="H177" t="s">
        <v>86</v>
      </c>
      <c r="I177" s="11">
        <v>1999</v>
      </c>
      <c r="J177" t="s">
        <v>80</v>
      </c>
      <c r="K177" t="s">
        <v>280</v>
      </c>
      <c r="L177">
        <v>8</v>
      </c>
    </row>
    <row r="178" spans="1:12" ht="15" customHeight="1" x14ac:dyDescent="0.3">
      <c r="A178" t="s">
        <v>489</v>
      </c>
      <c r="B178" t="s">
        <v>490</v>
      </c>
      <c r="C178" t="s">
        <v>90</v>
      </c>
      <c r="D178" t="s">
        <v>231</v>
      </c>
      <c r="E178" t="s">
        <v>78</v>
      </c>
      <c r="F178" t="s">
        <v>91</v>
      </c>
      <c r="G178" s="10">
        <v>45972</v>
      </c>
      <c r="H178" t="s">
        <v>80</v>
      </c>
      <c r="I178" s="11">
        <v>399.2</v>
      </c>
      <c r="J178" t="s">
        <v>80</v>
      </c>
      <c r="K178" t="s">
        <v>297</v>
      </c>
      <c r="L178">
        <v>7</v>
      </c>
    </row>
    <row r="179" spans="1:12" ht="15" customHeight="1" x14ac:dyDescent="0.3">
      <c r="A179" t="s">
        <v>491</v>
      </c>
      <c r="B179" t="s">
        <v>492</v>
      </c>
      <c r="C179" t="s">
        <v>90</v>
      </c>
      <c r="D179" t="s">
        <v>157</v>
      </c>
      <c r="E179" t="s">
        <v>103</v>
      </c>
      <c r="F179" t="s">
        <v>85</v>
      </c>
      <c r="G179" s="10">
        <v>45983</v>
      </c>
      <c r="H179" t="s">
        <v>80</v>
      </c>
      <c r="I179" s="11">
        <v>1599.2</v>
      </c>
      <c r="J179" t="s">
        <v>80</v>
      </c>
      <c r="K179" t="s">
        <v>158</v>
      </c>
      <c r="L179">
        <v>9</v>
      </c>
    </row>
    <row r="180" spans="1:12" ht="15" customHeight="1" x14ac:dyDescent="0.3">
      <c r="A180" t="s">
        <v>493</v>
      </c>
      <c r="B180" t="s">
        <v>494</v>
      </c>
      <c r="C180" t="s">
        <v>90</v>
      </c>
      <c r="D180" t="s">
        <v>120</v>
      </c>
      <c r="E180" t="s">
        <v>132</v>
      </c>
      <c r="F180" t="s">
        <v>96</v>
      </c>
      <c r="G180" s="10">
        <v>46013</v>
      </c>
      <c r="H180" t="s">
        <v>86</v>
      </c>
      <c r="I180" s="11">
        <v>999</v>
      </c>
      <c r="J180" t="s">
        <v>80</v>
      </c>
      <c r="K180" t="s">
        <v>216</v>
      </c>
    </row>
    <row r="181" spans="1:12" ht="15" customHeight="1" x14ac:dyDescent="0.3">
      <c r="A181" t="s">
        <v>495</v>
      </c>
      <c r="B181" t="s">
        <v>496</v>
      </c>
      <c r="C181" t="s">
        <v>76</v>
      </c>
      <c r="D181" t="s">
        <v>120</v>
      </c>
      <c r="E181" t="s">
        <v>103</v>
      </c>
      <c r="F181" t="s">
        <v>85</v>
      </c>
      <c r="G181" s="10">
        <v>45968</v>
      </c>
      <c r="H181" t="s">
        <v>80</v>
      </c>
      <c r="I181" s="11">
        <v>1599.2</v>
      </c>
      <c r="J181" t="s">
        <v>80</v>
      </c>
      <c r="K181" t="s">
        <v>149</v>
      </c>
    </row>
    <row r="182" spans="1:12" ht="15" customHeight="1" x14ac:dyDescent="0.3">
      <c r="A182" t="s">
        <v>497</v>
      </c>
      <c r="B182" t="s">
        <v>498</v>
      </c>
      <c r="C182" t="s">
        <v>90</v>
      </c>
      <c r="D182" t="s">
        <v>287</v>
      </c>
      <c r="E182" t="s">
        <v>78</v>
      </c>
      <c r="F182" t="s">
        <v>104</v>
      </c>
      <c r="G182" s="10">
        <v>45992</v>
      </c>
      <c r="H182" t="s">
        <v>86</v>
      </c>
      <c r="I182" s="11">
        <v>499</v>
      </c>
      <c r="J182" t="s">
        <v>80</v>
      </c>
      <c r="K182" t="s">
        <v>173</v>
      </c>
    </row>
    <row r="183" spans="1:12" ht="15" customHeight="1" x14ac:dyDescent="0.3">
      <c r="A183" t="s">
        <v>499</v>
      </c>
      <c r="B183" t="s">
        <v>500</v>
      </c>
      <c r="C183" t="s">
        <v>90</v>
      </c>
      <c r="D183" t="s">
        <v>207</v>
      </c>
      <c r="E183" t="s">
        <v>103</v>
      </c>
      <c r="F183" t="s">
        <v>109</v>
      </c>
      <c r="G183" s="10">
        <v>46020</v>
      </c>
      <c r="H183" t="s">
        <v>86</v>
      </c>
      <c r="I183" s="11">
        <v>1999</v>
      </c>
      <c r="J183" t="s">
        <v>80</v>
      </c>
      <c r="K183" t="s">
        <v>149</v>
      </c>
      <c r="L183">
        <v>7</v>
      </c>
    </row>
    <row r="184" spans="1:12" ht="15" customHeight="1" x14ac:dyDescent="0.3">
      <c r="A184" t="s">
        <v>501</v>
      </c>
      <c r="B184" t="s">
        <v>328</v>
      </c>
      <c r="C184" t="s">
        <v>90</v>
      </c>
      <c r="D184" t="s">
        <v>108</v>
      </c>
      <c r="E184" t="s">
        <v>78</v>
      </c>
      <c r="F184" t="s">
        <v>79</v>
      </c>
      <c r="G184" s="10">
        <v>45988</v>
      </c>
      <c r="H184" t="s">
        <v>80</v>
      </c>
      <c r="I184" s="11">
        <v>399.2</v>
      </c>
      <c r="J184" t="s">
        <v>80</v>
      </c>
      <c r="K184" t="s">
        <v>253</v>
      </c>
      <c r="L184">
        <v>10</v>
      </c>
    </row>
    <row r="185" spans="1:12" ht="15" customHeight="1" x14ac:dyDescent="0.3">
      <c r="A185" t="s">
        <v>502</v>
      </c>
      <c r="B185" t="s">
        <v>503</v>
      </c>
      <c r="C185" t="s">
        <v>76</v>
      </c>
      <c r="D185" t="s">
        <v>142</v>
      </c>
      <c r="E185" t="s">
        <v>78</v>
      </c>
      <c r="F185" t="s">
        <v>104</v>
      </c>
      <c r="G185" s="10">
        <v>46012</v>
      </c>
      <c r="H185" t="s">
        <v>86</v>
      </c>
      <c r="I185" s="11">
        <v>499</v>
      </c>
      <c r="J185" t="s">
        <v>80</v>
      </c>
      <c r="K185" t="s">
        <v>415</v>
      </c>
      <c r="L185">
        <v>7</v>
      </c>
    </row>
    <row r="186" spans="1:12" ht="15" customHeight="1" x14ac:dyDescent="0.3">
      <c r="A186" t="s">
        <v>504</v>
      </c>
      <c r="B186" t="s">
        <v>505</v>
      </c>
      <c r="C186" t="s">
        <v>76</v>
      </c>
      <c r="D186" t="s">
        <v>215</v>
      </c>
      <c r="E186" t="s">
        <v>78</v>
      </c>
      <c r="F186" t="s">
        <v>79</v>
      </c>
      <c r="G186" s="10">
        <v>46003</v>
      </c>
      <c r="H186" t="s">
        <v>86</v>
      </c>
      <c r="I186" s="11">
        <v>499</v>
      </c>
      <c r="J186" t="s">
        <v>80</v>
      </c>
      <c r="K186" t="s">
        <v>240</v>
      </c>
    </row>
    <row r="187" spans="1:12" ht="15" customHeight="1" x14ac:dyDescent="0.3">
      <c r="A187" t="s">
        <v>506</v>
      </c>
      <c r="B187" t="s">
        <v>494</v>
      </c>
      <c r="C187" t="s">
        <v>90</v>
      </c>
      <c r="D187" t="s">
        <v>128</v>
      </c>
      <c r="E187" t="s">
        <v>103</v>
      </c>
      <c r="F187" t="s">
        <v>96</v>
      </c>
      <c r="G187" s="10">
        <v>45996</v>
      </c>
      <c r="H187" t="s">
        <v>86</v>
      </c>
      <c r="I187" s="11">
        <v>1999</v>
      </c>
      <c r="J187" t="s">
        <v>80</v>
      </c>
      <c r="K187" t="s">
        <v>173</v>
      </c>
      <c r="L187">
        <v>10</v>
      </c>
    </row>
    <row r="188" spans="1:12" ht="15" customHeight="1" x14ac:dyDescent="0.3">
      <c r="A188" t="s">
        <v>507</v>
      </c>
      <c r="B188" t="s">
        <v>508</v>
      </c>
      <c r="C188" t="s">
        <v>76</v>
      </c>
      <c r="D188" t="s">
        <v>265</v>
      </c>
      <c r="E188" t="s">
        <v>103</v>
      </c>
      <c r="F188" t="s">
        <v>79</v>
      </c>
      <c r="G188" s="10">
        <v>45973</v>
      </c>
      <c r="H188" t="s">
        <v>80</v>
      </c>
      <c r="I188" s="11">
        <v>1599.2</v>
      </c>
      <c r="J188" t="s">
        <v>80</v>
      </c>
      <c r="K188" t="s">
        <v>81</v>
      </c>
      <c r="L188">
        <v>9</v>
      </c>
    </row>
    <row r="189" spans="1:12" ht="15" customHeight="1" x14ac:dyDescent="0.3">
      <c r="A189" t="s">
        <v>509</v>
      </c>
      <c r="B189" t="s">
        <v>248</v>
      </c>
      <c r="C189" t="s">
        <v>90</v>
      </c>
      <c r="D189" t="s">
        <v>231</v>
      </c>
      <c r="E189" t="s">
        <v>103</v>
      </c>
      <c r="F189" t="s">
        <v>85</v>
      </c>
      <c r="G189" s="10">
        <v>45993</v>
      </c>
      <c r="H189" t="s">
        <v>86</v>
      </c>
      <c r="I189" s="11">
        <v>1999</v>
      </c>
      <c r="J189" t="s">
        <v>80</v>
      </c>
      <c r="K189" t="s">
        <v>479</v>
      </c>
    </row>
    <row r="190" spans="1:12" ht="15" customHeight="1" x14ac:dyDescent="0.3">
      <c r="A190" t="s">
        <v>510</v>
      </c>
      <c r="B190" t="s">
        <v>511</v>
      </c>
      <c r="C190" t="s">
        <v>76</v>
      </c>
      <c r="D190" t="s">
        <v>265</v>
      </c>
      <c r="E190" t="s">
        <v>103</v>
      </c>
      <c r="F190" t="s">
        <v>104</v>
      </c>
      <c r="G190" s="10">
        <v>45994</v>
      </c>
      <c r="H190" t="s">
        <v>86</v>
      </c>
      <c r="I190" s="11">
        <v>1999</v>
      </c>
      <c r="J190" t="s">
        <v>80</v>
      </c>
      <c r="K190" t="s">
        <v>306</v>
      </c>
    </row>
    <row r="191" spans="1:12" ht="15" customHeight="1" x14ac:dyDescent="0.3">
      <c r="A191" t="s">
        <v>512</v>
      </c>
      <c r="B191" t="s">
        <v>513</v>
      </c>
      <c r="C191" t="s">
        <v>76</v>
      </c>
      <c r="D191" t="s">
        <v>138</v>
      </c>
      <c r="E191" t="s">
        <v>103</v>
      </c>
      <c r="F191" t="s">
        <v>96</v>
      </c>
      <c r="G191" s="10">
        <v>45971</v>
      </c>
      <c r="H191" t="s">
        <v>80</v>
      </c>
      <c r="I191" s="11">
        <v>1599.2</v>
      </c>
      <c r="J191" t="s">
        <v>80</v>
      </c>
      <c r="K191" t="s">
        <v>149</v>
      </c>
      <c r="L191">
        <v>9</v>
      </c>
    </row>
    <row r="192" spans="1:12" ht="15" customHeight="1" x14ac:dyDescent="0.3">
      <c r="A192" t="s">
        <v>514</v>
      </c>
      <c r="B192" t="s">
        <v>515</v>
      </c>
      <c r="C192" t="s">
        <v>76</v>
      </c>
      <c r="D192" t="s">
        <v>215</v>
      </c>
      <c r="E192" t="s">
        <v>103</v>
      </c>
      <c r="F192" t="s">
        <v>104</v>
      </c>
      <c r="G192" s="10">
        <v>45990</v>
      </c>
      <c r="H192" t="s">
        <v>80</v>
      </c>
      <c r="I192" s="11">
        <v>1599.2</v>
      </c>
      <c r="J192" t="s">
        <v>86</v>
      </c>
      <c r="K192" t="s">
        <v>158</v>
      </c>
    </row>
    <row r="193" spans="1:12" ht="15" customHeight="1" x14ac:dyDescent="0.3">
      <c r="A193" t="s">
        <v>516</v>
      </c>
      <c r="B193" t="s">
        <v>517</v>
      </c>
      <c r="C193" t="s">
        <v>76</v>
      </c>
      <c r="D193" t="s">
        <v>120</v>
      </c>
      <c r="E193" t="s">
        <v>103</v>
      </c>
      <c r="F193" t="s">
        <v>104</v>
      </c>
      <c r="G193" s="10">
        <v>45985</v>
      </c>
      <c r="H193" t="s">
        <v>80</v>
      </c>
      <c r="I193" s="11">
        <v>1599.2</v>
      </c>
      <c r="J193" t="s">
        <v>80</v>
      </c>
      <c r="K193" t="s">
        <v>97</v>
      </c>
    </row>
    <row r="194" spans="1:12" ht="15" customHeight="1" x14ac:dyDescent="0.3">
      <c r="A194" t="s">
        <v>518</v>
      </c>
      <c r="B194" t="s">
        <v>519</v>
      </c>
      <c r="C194" t="s">
        <v>76</v>
      </c>
      <c r="D194" t="s">
        <v>207</v>
      </c>
      <c r="E194" t="s">
        <v>103</v>
      </c>
      <c r="F194" t="s">
        <v>104</v>
      </c>
      <c r="G194" s="10">
        <v>46010</v>
      </c>
      <c r="H194" t="s">
        <v>86</v>
      </c>
      <c r="I194" s="11">
        <v>1999</v>
      </c>
      <c r="J194" t="s">
        <v>80</v>
      </c>
      <c r="K194" t="s">
        <v>145</v>
      </c>
      <c r="L194">
        <v>9</v>
      </c>
    </row>
    <row r="195" spans="1:12" ht="15" customHeight="1" x14ac:dyDescent="0.3">
      <c r="A195" t="s">
        <v>520</v>
      </c>
      <c r="B195" t="s">
        <v>521</v>
      </c>
      <c r="C195" t="s">
        <v>90</v>
      </c>
      <c r="D195" t="s">
        <v>142</v>
      </c>
      <c r="E195" t="s">
        <v>103</v>
      </c>
      <c r="F195" t="s">
        <v>79</v>
      </c>
      <c r="G195" s="10">
        <v>45996</v>
      </c>
      <c r="H195" t="s">
        <v>86</v>
      </c>
      <c r="I195" s="11">
        <v>1999</v>
      </c>
      <c r="J195" t="s">
        <v>80</v>
      </c>
      <c r="K195" t="s">
        <v>117</v>
      </c>
      <c r="L195">
        <v>7</v>
      </c>
    </row>
    <row r="196" spans="1:12" ht="15" customHeight="1" x14ac:dyDescent="0.3">
      <c r="A196" t="s">
        <v>522</v>
      </c>
      <c r="B196" t="s">
        <v>523</v>
      </c>
      <c r="C196" t="s">
        <v>76</v>
      </c>
      <c r="D196" t="s">
        <v>142</v>
      </c>
      <c r="E196" t="s">
        <v>78</v>
      </c>
      <c r="F196" t="s">
        <v>85</v>
      </c>
      <c r="G196" s="10">
        <v>45984</v>
      </c>
      <c r="H196" t="s">
        <v>80</v>
      </c>
      <c r="I196" s="11">
        <v>399.2</v>
      </c>
      <c r="J196" t="s">
        <v>80</v>
      </c>
      <c r="K196" t="s">
        <v>97</v>
      </c>
      <c r="L196">
        <v>9</v>
      </c>
    </row>
    <row r="197" spans="1:12" ht="15" customHeight="1" x14ac:dyDescent="0.3">
      <c r="A197" t="s">
        <v>524</v>
      </c>
      <c r="B197" t="s">
        <v>525</v>
      </c>
      <c r="C197" t="s">
        <v>76</v>
      </c>
      <c r="D197" t="s">
        <v>84</v>
      </c>
      <c r="E197" t="s">
        <v>103</v>
      </c>
      <c r="F197" t="s">
        <v>85</v>
      </c>
      <c r="G197" s="10">
        <v>45969</v>
      </c>
      <c r="H197" t="s">
        <v>80</v>
      </c>
      <c r="I197" s="11">
        <v>1599.2</v>
      </c>
      <c r="J197" t="s">
        <v>80</v>
      </c>
      <c r="K197" t="s">
        <v>81</v>
      </c>
    </row>
    <row r="198" spans="1:12" ht="15" customHeight="1" x14ac:dyDescent="0.3">
      <c r="A198" t="s">
        <v>526</v>
      </c>
      <c r="B198" t="s">
        <v>527</v>
      </c>
      <c r="C198" t="s">
        <v>90</v>
      </c>
      <c r="D198" t="s">
        <v>95</v>
      </c>
      <c r="E198" t="s">
        <v>78</v>
      </c>
      <c r="F198" t="s">
        <v>109</v>
      </c>
      <c r="G198" s="10">
        <v>45967</v>
      </c>
      <c r="H198" t="s">
        <v>80</v>
      </c>
      <c r="I198" s="11">
        <v>399.2</v>
      </c>
      <c r="J198" t="s">
        <v>80</v>
      </c>
      <c r="K198" t="s">
        <v>149</v>
      </c>
      <c r="L198">
        <v>9</v>
      </c>
    </row>
    <row r="199" spans="1:12" ht="15" customHeight="1" x14ac:dyDescent="0.3">
      <c r="A199" t="s">
        <v>528</v>
      </c>
      <c r="B199" t="s">
        <v>529</v>
      </c>
      <c r="C199" t="s">
        <v>90</v>
      </c>
      <c r="D199" t="s">
        <v>260</v>
      </c>
      <c r="E199" t="s">
        <v>103</v>
      </c>
      <c r="F199" t="s">
        <v>79</v>
      </c>
      <c r="G199" s="10">
        <v>45972</v>
      </c>
      <c r="H199" t="s">
        <v>80</v>
      </c>
      <c r="I199" s="11">
        <v>1599.2</v>
      </c>
      <c r="J199" t="s">
        <v>80</v>
      </c>
      <c r="K199" t="s">
        <v>316</v>
      </c>
    </row>
    <row r="200" spans="1:12" ht="15" customHeight="1" x14ac:dyDescent="0.3">
      <c r="A200" t="s">
        <v>530</v>
      </c>
      <c r="B200" t="s">
        <v>531</v>
      </c>
      <c r="C200" t="s">
        <v>90</v>
      </c>
      <c r="D200" t="s">
        <v>113</v>
      </c>
      <c r="E200" t="s">
        <v>116</v>
      </c>
      <c r="F200" t="s">
        <v>109</v>
      </c>
      <c r="G200" s="10">
        <v>46006</v>
      </c>
      <c r="H200" t="s">
        <v>86</v>
      </c>
      <c r="I200" s="11">
        <v>0</v>
      </c>
      <c r="J200" t="s">
        <v>80</v>
      </c>
      <c r="K200" t="s">
        <v>149</v>
      </c>
      <c r="L200">
        <v>10</v>
      </c>
    </row>
    <row r="201" spans="1:12" ht="15" customHeight="1" x14ac:dyDescent="0.3">
      <c r="A201" t="s">
        <v>532</v>
      </c>
      <c r="B201" t="s">
        <v>533</v>
      </c>
      <c r="C201" t="s">
        <v>76</v>
      </c>
      <c r="D201" t="s">
        <v>100</v>
      </c>
      <c r="E201" t="s">
        <v>132</v>
      </c>
      <c r="F201" t="s">
        <v>91</v>
      </c>
      <c r="G201" s="10">
        <v>46006</v>
      </c>
      <c r="H201" t="s">
        <v>86</v>
      </c>
      <c r="I201" s="11">
        <v>999</v>
      </c>
      <c r="J201" t="s">
        <v>80</v>
      </c>
      <c r="K201" t="s">
        <v>81</v>
      </c>
    </row>
    <row r="202" spans="1:12" ht="15" customHeight="1" x14ac:dyDescent="0.3">
      <c r="A202" t="s">
        <v>534</v>
      </c>
      <c r="B202" t="s">
        <v>535</v>
      </c>
      <c r="C202" t="s">
        <v>76</v>
      </c>
      <c r="D202" t="s">
        <v>128</v>
      </c>
      <c r="E202" t="s">
        <v>103</v>
      </c>
      <c r="F202" t="s">
        <v>104</v>
      </c>
      <c r="G202" s="10">
        <v>45985</v>
      </c>
      <c r="H202" t="s">
        <v>80</v>
      </c>
      <c r="I202" s="11">
        <v>1599.2</v>
      </c>
      <c r="J202" t="s">
        <v>80</v>
      </c>
      <c r="K202" t="s">
        <v>202</v>
      </c>
      <c r="L202">
        <v>8</v>
      </c>
    </row>
    <row r="203" spans="1:12" ht="15" customHeight="1" x14ac:dyDescent="0.3">
      <c r="A203" t="s">
        <v>536</v>
      </c>
      <c r="B203" t="s">
        <v>537</v>
      </c>
      <c r="C203" t="s">
        <v>76</v>
      </c>
      <c r="D203" t="s">
        <v>138</v>
      </c>
      <c r="E203" t="s">
        <v>116</v>
      </c>
      <c r="F203" t="s">
        <v>79</v>
      </c>
      <c r="G203" s="10">
        <v>45991</v>
      </c>
      <c r="H203" t="s">
        <v>80</v>
      </c>
      <c r="I203" s="11">
        <v>0</v>
      </c>
      <c r="J203" t="s">
        <v>86</v>
      </c>
      <c r="K203" t="s">
        <v>538</v>
      </c>
    </row>
    <row r="204" spans="1:12" ht="15" customHeight="1" x14ac:dyDescent="0.3">
      <c r="A204" t="s">
        <v>539</v>
      </c>
      <c r="B204" t="s">
        <v>540</v>
      </c>
      <c r="C204" t="s">
        <v>76</v>
      </c>
      <c r="D204" t="s">
        <v>108</v>
      </c>
      <c r="E204" t="s">
        <v>103</v>
      </c>
      <c r="F204" t="s">
        <v>109</v>
      </c>
      <c r="G204" s="10">
        <v>45966</v>
      </c>
      <c r="H204" t="s">
        <v>80</v>
      </c>
      <c r="I204" s="11">
        <v>1599.2</v>
      </c>
      <c r="J204" t="s">
        <v>80</v>
      </c>
      <c r="K204" t="s">
        <v>105</v>
      </c>
    </row>
    <row r="205" spans="1:12" ht="15" customHeight="1" x14ac:dyDescent="0.3">
      <c r="A205" t="s">
        <v>541</v>
      </c>
      <c r="B205" t="s">
        <v>542</v>
      </c>
      <c r="C205" t="s">
        <v>90</v>
      </c>
      <c r="D205" t="s">
        <v>84</v>
      </c>
      <c r="E205" t="s">
        <v>78</v>
      </c>
      <c r="F205" t="s">
        <v>79</v>
      </c>
      <c r="G205" s="10">
        <v>45977</v>
      </c>
      <c r="H205" t="s">
        <v>80</v>
      </c>
      <c r="I205" s="11">
        <v>399.2</v>
      </c>
      <c r="J205" t="s">
        <v>80</v>
      </c>
      <c r="K205" t="s">
        <v>87</v>
      </c>
    </row>
    <row r="206" spans="1:12" ht="15" customHeight="1" x14ac:dyDescent="0.3">
      <c r="A206" t="s">
        <v>543</v>
      </c>
      <c r="B206" t="s">
        <v>544</v>
      </c>
      <c r="C206" t="s">
        <v>76</v>
      </c>
      <c r="D206" t="s">
        <v>138</v>
      </c>
      <c r="E206" t="s">
        <v>116</v>
      </c>
      <c r="F206" t="s">
        <v>85</v>
      </c>
      <c r="G206" s="10">
        <v>46007</v>
      </c>
      <c r="H206" t="s">
        <v>86</v>
      </c>
      <c r="I206" s="11">
        <v>0</v>
      </c>
      <c r="J206" t="s">
        <v>80</v>
      </c>
      <c r="K206" t="s">
        <v>253</v>
      </c>
      <c r="L206">
        <v>9</v>
      </c>
    </row>
    <row r="207" spans="1:12" ht="15" customHeight="1" x14ac:dyDescent="0.3">
      <c r="A207" t="s">
        <v>545</v>
      </c>
      <c r="B207" t="s">
        <v>546</v>
      </c>
      <c r="C207" t="s">
        <v>90</v>
      </c>
      <c r="D207" t="s">
        <v>287</v>
      </c>
      <c r="E207" t="s">
        <v>103</v>
      </c>
      <c r="F207" t="s">
        <v>104</v>
      </c>
      <c r="G207" s="10">
        <v>45978</v>
      </c>
      <c r="H207" t="s">
        <v>80</v>
      </c>
      <c r="I207" s="11">
        <v>1599.2</v>
      </c>
      <c r="J207" t="s">
        <v>80</v>
      </c>
      <c r="K207" t="s">
        <v>105</v>
      </c>
      <c r="L207">
        <v>7</v>
      </c>
    </row>
    <row r="208" spans="1:12" ht="15" customHeight="1" x14ac:dyDescent="0.3">
      <c r="A208" t="s">
        <v>547</v>
      </c>
      <c r="B208" t="s">
        <v>201</v>
      </c>
      <c r="C208" t="s">
        <v>90</v>
      </c>
      <c r="D208" t="s">
        <v>120</v>
      </c>
      <c r="E208" t="s">
        <v>78</v>
      </c>
      <c r="F208" t="s">
        <v>79</v>
      </c>
      <c r="G208" s="10">
        <v>46020</v>
      </c>
      <c r="H208" t="s">
        <v>86</v>
      </c>
      <c r="I208" s="11">
        <v>499</v>
      </c>
      <c r="J208" t="s">
        <v>80</v>
      </c>
      <c r="K208" t="s">
        <v>97</v>
      </c>
      <c r="L208">
        <v>8</v>
      </c>
    </row>
    <row r="209" spans="1:12" ht="15" customHeight="1" x14ac:dyDescent="0.3">
      <c r="A209" t="s">
        <v>548</v>
      </c>
      <c r="B209" t="s">
        <v>549</v>
      </c>
      <c r="C209" t="s">
        <v>90</v>
      </c>
      <c r="D209" t="s">
        <v>128</v>
      </c>
      <c r="E209" t="s">
        <v>103</v>
      </c>
      <c r="F209" t="s">
        <v>85</v>
      </c>
      <c r="G209" s="10">
        <v>46007</v>
      </c>
      <c r="H209" t="s">
        <v>86</v>
      </c>
      <c r="I209" s="11">
        <v>1999</v>
      </c>
      <c r="J209" t="s">
        <v>80</v>
      </c>
      <c r="K209" t="s">
        <v>105</v>
      </c>
      <c r="L209">
        <v>7</v>
      </c>
    </row>
    <row r="210" spans="1:12" ht="15" customHeight="1" x14ac:dyDescent="0.3">
      <c r="A210" t="s">
        <v>550</v>
      </c>
      <c r="B210" t="s">
        <v>551</v>
      </c>
      <c r="C210" t="s">
        <v>76</v>
      </c>
      <c r="D210" t="s">
        <v>84</v>
      </c>
      <c r="E210" t="s">
        <v>103</v>
      </c>
      <c r="F210" t="s">
        <v>109</v>
      </c>
      <c r="G210" s="10">
        <v>45979</v>
      </c>
      <c r="H210" t="s">
        <v>80</v>
      </c>
      <c r="I210" s="11">
        <v>1599.2</v>
      </c>
      <c r="J210" t="s">
        <v>80</v>
      </c>
      <c r="K210" t="s">
        <v>87</v>
      </c>
      <c r="L210">
        <v>8</v>
      </c>
    </row>
    <row r="211" spans="1:12" ht="15" customHeight="1" x14ac:dyDescent="0.3">
      <c r="A211" t="s">
        <v>552</v>
      </c>
      <c r="B211" t="s">
        <v>553</v>
      </c>
      <c r="C211" t="s">
        <v>76</v>
      </c>
      <c r="D211" t="s">
        <v>142</v>
      </c>
      <c r="E211" t="s">
        <v>78</v>
      </c>
      <c r="F211" t="s">
        <v>85</v>
      </c>
      <c r="G211" s="10">
        <v>45964</v>
      </c>
      <c r="H211" t="s">
        <v>80</v>
      </c>
      <c r="I211" s="11">
        <v>399.2</v>
      </c>
      <c r="J211" t="s">
        <v>80</v>
      </c>
      <c r="K211" t="s">
        <v>240</v>
      </c>
      <c r="L211">
        <v>9</v>
      </c>
    </row>
    <row r="212" spans="1:12" ht="15" customHeight="1" x14ac:dyDescent="0.3">
      <c r="A212" t="s">
        <v>554</v>
      </c>
      <c r="B212" t="s">
        <v>371</v>
      </c>
      <c r="C212" t="s">
        <v>90</v>
      </c>
      <c r="D212" t="s">
        <v>157</v>
      </c>
      <c r="E212" t="s">
        <v>78</v>
      </c>
      <c r="F212" t="s">
        <v>104</v>
      </c>
      <c r="G212" s="10">
        <v>45979</v>
      </c>
      <c r="H212" t="s">
        <v>80</v>
      </c>
      <c r="I212" s="11">
        <v>399.2</v>
      </c>
      <c r="J212" t="s">
        <v>80</v>
      </c>
      <c r="K212" t="s">
        <v>110</v>
      </c>
      <c r="L212">
        <v>8</v>
      </c>
    </row>
    <row r="213" spans="1:12" ht="15" customHeight="1" x14ac:dyDescent="0.3">
      <c r="A213" t="s">
        <v>555</v>
      </c>
      <c r="B213" t="s">
        <v>556</v>
      </c>
      <c r="C213" t="s">
        <v>76</v>
      </c>
      <c r="D213" t="s">
        <v>124</v>
      </c>
      <c r="E213" t="s">
        <v>132</v>
      </c>
      <c r="F213" t="s">
        <v>79</v>
      </c>
      <c r="G213" s="10">
        <v>45992</v>
      </c>
      <c r="H213" t="s">
        <v>86</v>
      </c>
      <c r="I213" s="11">
        <v>999</v>
      </c>
      <c r="J213" t="s">
        <v>80</v>
      </c>
      <c r="K213" t="s">
        <v>97</v>
      </c>
    </row>
    <row r="214" spans="1:12" ht="15" customHeight="1" x14ac:dyDescent="0.3">
      <c r="A214" t="s">
        <v>557</v>
      </c>
      <c r="B214" t="s">
        <v>558</v>
      </c>
      <c r="C214" t="s">
        <v>76</v>
      </c>
      <c r="D214" t="s">
        <v>113</v>
      </c>
      <c r="E214" t="s">
        <v>78</v>
      </c>
      <c r="F214" t="s">
        <v>85</v>
      </c>
      <c r="G214" s="10">
        <v>45971</v>
      </c>
      <c r="H214" t="s">
        <v>80</v>
      </c>
      <c r="I214" s="11">
        <v>399.2</v>
      </c>
      <c r="J214" t="s">
        <v>80</v>
      </c>
      <c r="K214" t="s">
        <v>486</v>
      </c>
    </row>
    <row r="215" spans="1:12" ht="15" customHeight="1" x14ac:dyDescent="0.3">
      <c r="A215" t="s">
        <v>559</v>
      </c>
      <c r="B215" t="s">
        <v>560</v>
      </c>
      <c r="C215" t="s">
        <v>76</v>
      </c>
      <c r="D215" t="s">
        <v>142</v>
      </c>
      <c r="E215" t="s">
        <v>116</v>
      </c>
      <c r="F215" t="s">
        <v>85</v>
      </c>
      <c r="G215" s="10">
        <v>45989</v>
      </c>
      <c r="H215" t="s">
        <v>80</v>
      </c>
      <c r="I215" s="11">
        <v>0</v>
      </c>
      <c r="J215" t="s">
        <v>86</v>
      </c>
      <c r="K215" t="s">
        <v>240</v>
      </c>
    </row>
    <row r="216" spans="1:12" ht="15" customHeight="1" x14ac:dyDescent="0.3">
      <c r="A216" t="s">
        <v>561</v>
      </c>
      <c r="B216" t="s">
        <v>465</v>
      </c>
      <c r="C216" t="s">
        <v>90</v>
      </c>
      <c r="D216" t="s">
        <v>138</v>
      </c>
      <c r="E216" t="s">
        <v>78</v>
      </c>
      <c r="F216" t="s">
        <v>91</v>
      </c>
      <c r="G216" s="10">
        <v>46001</v>
      </c>
      <c r="H216" t="s">
        <v>86</v>
      </c>
      <c r="I216" s="11">
        <v>499</v>
      </c>
      <c r="J216" t="s">
        <v>86</v>
      </c>
      <c r="K216" t="s">
        <v>418</v>
      </c>
    </row>
    <row r="217" spans="1:12" ht="15" customHeight="1" x14ac:dyDescent="0.3">
      <c r="A217" t="s">
        <v>562</v>
      </c>
      <c r="B217" t="s">
        <v>303</v>
      </c>
      <c r="C217" t="s">
        <v>76</v>
      </c>
      <c r="D217" t="s">
        <v>95</v>
      </c>
      <c r="E217" t="s">
        <v>78</v>
      </c>
      <c r="F217" t="s">
        <v>104</v>
      </c>
      <c r="G217" s="10">
        <v>46015</v>
      </c>
      <c r="H217" t="s">
        <v>86</v>
      </c>
      <c r="I217" s="11">
        <v>499</v>
      </c>
      <c r="J217" t="s">
        <v>80</v>
      </c>
      <c r="K217" t="s">
        <v>145</v>
      </c>
    </row>
    <row r="218" spans="1:12" ht="15" customHeight="1" x14ac:dyDescent="0.3">
      <c r="A218" t="s">
        <v>563</v>
      </c>
      <c r="B218" t="s">
        <v>296</v>
      </c>
      <c r="C218" t="s">
        <v>90</v>
      </c>
      <c r="D218" t="s">
        <v>113</v>
      </c>
      <c r="E218" t="s">
        <v>103</v>
      </c>
      <c r="F218" t="s">
        <v>91</v>
      </c>
      <c r="G218" s="10">
        <v>46005</v>
      </c>
      <c r="H218" t="s">
        <v>86</v>
      </c>
      <c r="I218" s="11">
        <v>1999</v>
      </c>
      <c r="J218" t="s">
        <v>80</v>
      </c>
      <c r="K218" t="s">
        <v>158</v>
      </c>
      <c r="L218">
        <v>10</v>
      </c>
    </row>
    <row r="219" spans="1:12" ht="15" customHeight="1" x14ac:dyDescent="0.3">
      <c r="A219" t="s">
        <v>564</v>
      </c>
      <c r="B219" t="s">
        <v>565</v>
      </c>
      <c r="C219" t="s">
        <v>90</v>
      </c>
      <c r="D219" t="s">
        <v>157</v>
      </c>
      <c r="E219" t="s">
        <v>132</v>
      </c>
      <c r="F219" t="s">
        <v>79</v>
      </c>
      <c r="G219" s="10">
        <v>45983</v>
      </c>
      <c r="H219" t="s">
        <v>80</v>
      </c>
      <c r="I219" s="11">
        <v>799.2</v>
      </c>
      <c r="J219" t="s">
        <v>80</v>
      </c>
      <c r="K219" t="s">
        <v>81</v>
      </c>
      <c r="L219">
        <v>8</v>
      </c>
    </row>
    <row r="220" spans="1:12" ht="15" customHeight="1" x14ac:dyDescent="0.3">
      <c r="A220" t="s">
        <v>566</v>
      </c>
      <c r="B220" t="s">
        <v>567</v>
      </c>
      <c r="C220" t="s">
        <v>76</v>
      </c>
      <c r="D220" t="s">
        <v>157</v>
      </c>
      <c r="E220" t="s">
        <v>78</v>
      </c>
      <c r="F220" t="s">
        <v>104</v>
      </c>
      <c r="G220" s="10">
        <v>46019</v>
      </c>
      <c r="H220" t="s">
        <v>86</v>
      </c>
      <c r="I220" s="11">
        <v>499</v>
      </c>
      <c r="J220" t="s">
        <v>80</v>
      </c>
      <c r="K220" t="s">
        <v>105</v>
      </c>
      <c r="L220">
        <v>9</v>
      </c>
    </row>
    <row r="221" spans="1:12" ht="15" customHeight="1" x14ac:dyDescent="0.3">
      <c r="A221" t="s">
        <v>568</v>
      </c>
      <c r="B221" t="s">
        <v>569</v>
      </c>
      <c r="C221" t="s">
        <v>90</v>
      </c>
      <c r="D221" t="s">
        <v>124</v>
      </c>
      <c r="E221" t="s">
        <v>103</v>
      </c>
      <c r="F221" t="s">
        <v>96</v>
      </c>
      <c r="G221" s="10">
        <v>46017</v>
      </c>
      <c r="H221" t="s">
        <v>86</v>
      </c>
      <c r="I221" s="11">
        <v>1999</v>
      </c>
      <c r="J221" t="s">
        <v>80</v>
      </c>
      <c r="K221" t="s">
        <v>169</v>
      </c>
    </row>
    <row r="222" spans="1:12" ht="15" customHeight="1" x14ac:dyDescent="0.3">
      <c r="A222" t="s">
        <v>570</v>
      </c>
      <c r="B222" t="s">
        <v>571</v>
      </c>
      <c r="C222" t="s">
        <v>90</v>
      </c>
      <c r="D222" t="s">
        <v>231</v>
      </c>
      <c r="E222" t="s">
        <v>132</v>
      </c>
      <c r="F222" t="s">
        <v>79</v>
      </c>
      <c r="G222" s="10">
        <v>45988</v>
      </c>
      <c r="H222" t="s">
        <v>80</v>
      </c>
      <c r="I222" s="11">
        <v>799.2</v>
      </c>
      <c r="J222" t="s">
        <v>80</v>
      </c>
      <c r="K222" t="s">
        <v>105</v>
      </c>
      <c r="L222">
        <v>10</v>
      </c>
    </row>
    <row r="223" spans="1:12" ht="15" customHeight="1" x14ac:dyDescent="0.3">
      <c r="A223" t="s">
        <v>572</v>
      </c>
      <c r="B223" t="s">
        <v>573</v>
      </c>
      <c r="C223" t="s">
        <v>76</v>
      </c>
      <c r="D223" t="s">
        <v>157</v>
      </c>
      <c r="E223" t="s">
        <v>78</v>
      </c>
      <c r="F223" t="s">
        <v>109</v>
      </c>
      <c r="G223" s="10">
        <v>45974</v>
      </c>
      <c r="H223" t="s">
        <v>80</v>
      </c>
      <c r="I223" s="11">
        <v>399.2</v>
      </c>
      <c r="J223" t="s">
        <v>86</v>
      </c>
      <c r="K223" t="s">
        <v>173</v>
      </c>
    </row>
    <row r="224" spans="1:12" ht="15" customHeight="1" x14ac:dyDescent="0.3">
      <c r="A224" t="s">
        <v>574</v>
      </c>
      <c r="B224" t="s">
        <v>521</v>
      </c>
      <c r="C224" t="s">
        <v>90</v>
      </c>
      <c r="D224" t="s">
        <v>128</v>
      </c>
      <c r="E224" t="s">
        <v>78</v>
      </c>
      <c r="F224" t="s">
        <v>91</v>
      </c>
      <c r="G224" s="10">
        <v>45988</v>
      </c>
      <c r="H224" t="s">
        <v>80</v>
      </c>
      <c r="I224" s="11">
        <v>399.2</v>
      </c>
      <c r="J224" t="s">
        <v>80</v>
      </c>
      <c r="K224" t="s">
        <v>149</v>
      </c>
      <c r="L224">
        <v>6</v>
      </c>
    </row>
    <row r="225" spans="1:12" ht="15" customHeight="1" x14ac:dyDescent="0.3">
      <c r="A225" t="s">
        <v>575</v>
      </c>
      <c r="B225" t="s">
        <v>576</v>
      </c>
      <c r="C225" t="s">
        <v>90</v>
      </c>
      <c r="D225" t="s">
        <v>95</v>
      </c>
      <c r="E225" t="s">
        <v>78</v>
      </c>
      <c r="F225" t="s">
        <v>104</v>
      </c>
      <c r="G225" s="10">
        <v>45968</v>
      </c>
      <c r="H225" t="s">
        <v>80</v>
      </c>
      <c r="I225" s="11">
        <v>399.2</v>
      </c>
      <c r="J225" t="s">
        <v>80</v>
      </c>
      <c r="K225" t="s">
        <v>105</v>
      </c>
      <c r="L225">
        <v>8</v>
      </c>
    </row>
    <row r="226" spans="1:12" ht="15" customHeight="1" x14ac:dyDescent="0.3">
      <c r="A226" t="s">
        <v>577</v>
      </c>
      <c r="B226" t="s">
        <v>578</v>
      </c>
      <c r="C226" t="s">
        <v>76</v>
      </c>
      <c r="D226" t="s">
        <v>100</v>
      </c>
      <c r="E226" t="s">
        <v>78</v>
      </c>
      <c r="F226" t="s">
        <v>91</v>
      </c>
      <c r="G226" s="10">
        <v>45985</v>
      </c>
      <c r="H226" t="s">
        <v>80</v>
      </c>
      <c r="I226" s="11">
        <v>399.2</v>
      </c>
      <c r="J226" t="s">
        <v>80</v>
      </c>
      <c r="K226" t="s">
        <v>399</v>
      </c>
    </row>
    <row r="227" spans="1:12" ht="15" customHeight="1" x14ac:dyDescent="0.3">
      <c r="A227" t="s">
        <v>579</v>
      </c>
      <c r="B227" t="s">
        <v>553</v>
      </c>
      <c r="C227" t="s">
        <v>76</v>
      </c>
      <c r="D227" t="s">
        <v>124</v>
      </c>
      <c r="E227" t="s">
        <v>103</v>
      </c>
      <c r="F227" t="s">
        <v>96</v>
      </c>
      <c r="G227" s="10">
        <v>45972</v>
      </c>
      <c r="H227" t="s">
        <v>80</v>
      </c>
      <c r="I227" s="11">
        <v>1599.2</v>
      </c>
      <c r="J227" t="s">
        <v>80</v>
      </c>
      <c r="K227" t="s">
        <v>538</v>
      </c>
      <c r="L227">
        <v>9</v>
      </c>
    </row>
    <row r="228" spans="1:12" ht="15" customHeight="1" x14ac:dyDescent="0.3">
      <c r="A228" t="s">
        <v>580</v>
      </c>
      <c r="B228" t="s">
        <v>581</v>
      </c>
      <c r="C228" t="s">
        <v>90</v>
      </c>
      <c r="D228" t="s">
        <v>77</v>
      </c>
      <c r="E228" t="s">
        <v>103</v>
      </c>
      <c r="F228" t="s">
        <v>96</v>
      </c>
      <c r="G228" s="10">
        <v>45962</v>
      </c>
      <c r="H228" t="s">
        <v>80</v>
      </c>
      <c r="I228" s="11">
        <v>1599.2</v>
      </c>
      <c r="J228" t="s">
        <v>80</v>
      </c>
      <c r="K228" t="s">
        <v>117</v>
      </c>
    </row>
    <row r="229" spans="1:12" ht="15" customHeight="1" x14ac:dyDescent="0.3">
      <c r="A229" t="s">
        <v>582</v>
      </c>
      <c r="B229" t="s">
        <v>282</v>
      </c>
      <c r="C229" t="s">
        <v>90</v>
      </c>
      <c r="D229" t="s">
        <v>120</v>
      </c>
      <c r="E229" t="s">
        <v>78</v>
      </c>
      <c r="F229" t="s">
        <v>91</v>
      </c>
      <c r="G229" s="10">
        <v>46002</v>
      </c>
      <c r="H229" t="s">
        <v>86</v>
      </c>
      <c r="I229" s="11">
        <v>499</v>
      </c>
      <c r="J229" t="s">
        <v>80</v>
      </c>
      <c r="K229" t="s">
        <v>538</v>
      </c>
    </row>
    <row r="230" spans="1:12" ht="15" customHeight="1" x14ac:dyDescent="0.3">
      <c r="A230" t="s">
        <v>583</v>
      </c>
      <c r="B230" t="s">
        <v>556</v>
      </c>
      <c r="C230" t="s">
        <v>76</v>
      </c>
      <c r="D230" t="s">
        <v>95</v>
      </c>
      <c r="E230" t="s">
        <v>103</v>
      </c>
      <c r="F230" t="s">
        <v>104</v>
      </c>
      <c r="G230" s="10">
        <v>45974</v>
      </c>
      <c r="H230" t="s">
        <v>80</v>
      </c>
      <c r="I230" s="11">
        <v>1599.2</v>
      </c>
      <c r="J230" t="s">
        <v>80</v>
      </c>
      <c r="K230" t="s">
        <v>129</v>
      </c>
      <c r="L230">
        <v>9</v>
      </c>
    </row>
    <row r="231" spans="1:12" ht="15" customHeight="1" x14ac:dyDescent="0.3">
      <c r="A231" t="s">
        <v>584</v>
      </c>
      <c r="B231" t="s">
        <v>585</v>
      </c>
      <c r="C231" t="s">
        <v>76</v>
      </c>
      <c r="D231" t="s">
        <v>124</v>
      </c>
      <c r="E231" t="s">
        <v>78</v>
      </c>
      <c r="F231" t="s">
        <v>85</v>
      </c>
      <c r="G231" s="10">
        <v>46016</v>
      </c>
      <c r="H231" t="s">
        <v>86</v>
      </c>
      <c r="I231" s="11">
        <v>499</v>
      </c>
      <c r="J231" t="s">
        <v>80</v>
      </c>
      <c r="K231" t="s">
        <v>81</v>
      </c>
    </row>
    <row r="232" spans="1:12" ht="15" customHeight="1" x14ac:dyDescent="0.3">
      <c r="A232" t="s">
        <v>586</v>
      </c>
      <c r="B232" t="s">
        <v>587</v>
      </c>
      <c r="C232" t="s">
        <v>90</v>
      </c>
      <c r="D232" t="s">
        <v>148</v>
      </c>
      <c r="E232" t="s">
        <v>132</v>
      </c>
      <c r="F232" t="s">
        <v>104</v>
      </c>
      <c r="G232" s="10">
        <v>46014</v>
      </c>
      <c r="H232" t="s">
        <v>86</v>
      </c>
      <c r="I232" s="11">
        <v>999</v>
      </c>
      <c r="J232" t="s">
        <v>80</v>
      </c>
      <c r="K232" t="s">
        <v>110</v>
      </c>
      <c r="L232">
        <v>7</v>
      </c>
    </row>
    <row r="233" spans="1:12" ht="15" customHeight="1" x14ac:dyDescent="0.3">
      <c r="A233" t="s">
        <v>588</v>
      </c>
      <c r="B233" t="s">
        <v>273</v>
      </c>
      <c r="C233" t="s">
        <v>90</v>
      </c>
      <c r="D233" t="s">
        <v>128</v>
      </c>
      <c r="E233" t="s">
        <v>103</v>
      </c>
      <c r="F233" t="s">
        <v>85</v>
      </c>
      <c r="G233" s="10">
        <v>46014</v>
      </c>
      <c r="H233" t="s">
        <v>86</v>
      </c>
      <c r="I233" s="11">
        <v>1999</v>
      </c>
      <c r="J233" t="s">
        <v>80</v>
      </c>
      <c r="K233" t="s">
        <v>195</v>
      </c>
    </row>
    <row r="234" spans="1:12" ht="15" customHeight="1" x14ac:dyDescent="0.3">
      <c r="A234" t="s">
        <v>589</v>
      </c>
      <c r="B234" t="s">
        <v>590</v>
      </c>
      <c r="C234" t="s">
        <v>76</v>
      </c>
      <c r="D234" t="s">
        <v>287</v>
      </c>
      <c r="E234" t="s">
        <v>103</v>
      </c>
      <c r="F234" t="s">
        <v>79</v>
      </c>
      <c r="G234" s="10">
        <v>45973</v>
      </c>
      <c r="H234" t="s">
        <v>80</v>
      </c>
      <c r="I234" s="11">
        <v>1599.2</v>
      </c>
      <c r="J234" t="s">
        <v>80</v>
      </c>
      <c r="K234" t="s">
        <v>158</v>
      </c>
    </row>
    <row r="235" spans="1:12" ht="15" customHeight="1" x14ac:dyDescent="0.3">
      <c r="A235" t="s">
        <v>591</v>
      </c>
      <c r="B235" t="s">
        <v>592</v>
      </c>
      <c r="C235" t="s">
        <v>90</v>
      </c>
      <c r="D235" t="s">
        <v>113</v>
      </c>
      <c r="E235" t="s">
        <v>103</v>
      </c>
      <c r="F235" t="s">
        <v>85</v>
      </c>
      <c r="G235" s="10">
        <v>45983</v>
      </c>
      <c r="H235" t="s">
        <v>80</v>
      </c>
      <c r="I235" s="11">
        <v>1599.2</v>
      </c>
      <c r="J235" t="s">
        <v>80</v>
      </c>
      <c r="K235" t="s">
        <v>139</v>
      </c>
      <c r="L235">
        <v>9</v>
      </c>
    </row>
    <row r="236" spans="1:12" ht="15" customHeight="1" x14ac:dyDescent="0.3">
      <c r="A236" t="s">
        <v>593</v>
      </c>
      <c r="B236" t="s">
        <v>137</v>
      </c>
      <c r="C236" t="s">
        <v>90</v>
      </c>
      <c r="D236" t="s">
        <v>148</v>
      </c>
      <c r="E236" t="s">
        <v>78</v>
      </c>
      <c r="F236" t="s">
        <v>91</v>
      </c>
      <c r="G236" s="10">
        <v>45976</v>
      </c>
      <c r="H236" t="s">
        <v>80</v>
      </c>
      <c r="I236" s="11">
        <v>399.2</v>
      </c>
      <c r="J236" t="s">
        <v>80</v>
      </c>
      <c r="K236" t="s">
        <v>149</v>
      </c>
      <c r="L236">
        <v>9</v>
      </c>
    </row>
    <row r="237" spans="1:12" ht="15" customHeight="1" x14ac:dyDescent="0.3">
      <c r="A237" t="s">
        <v>594</v>
      </c>
      <c r="B237" t="s">
        <v>500</v>
      </c>
      <c r="C237" t="s">
        <v>90</v>
      </c>
      <c r="D237" t="s">
        <v>287</v>
      </c>
      <c r="E237" t="s">
        <v>78</v>
      </c>
      <c r="F237" t="s">
        <v>79</v>
      </c>
      <c r="G237" s="10">
        <v>46019</v>
      </c>
      <c r="H237" t="s">
        <v>86</v>
      </c>
      <c r="I237" s="11">
        <v>499</v>
      </c>
      <c r="J237" t="s">
        <v>80</v>
      </c>
      <c r="K237" t="s">
        <v>117</v>
      </c>
      <c r="L237">
        <v>8</v>
      </c>
    </row>
    <row r="238" spans="1:12" ht="15" customHeight="1" x14ac:dyDescent="0.3">
      <c r="A238" t="s">
        <v>595</v>
      </c>
      <c r="B238" t="s">
        <v>596</v>
      </c>
      <c r="C238" t="s">
        <v>76</v>
      </c>
      <c r="D238" t="s">
        <v>207</v>
      </c>
      <c r="E238" t="s">
        <v>103</v>
      </c>
      <c r="F238" t="s">
        <v>96</v>
      </c>
      <c r="G238" s="10">
        <v>45972</v>
      </c>
      <c r="H238" t="s">
        <v>80</v>
      </c>
      <c r="I238" s="11">
        <v>1599.2</v>
      </c>
      <c r="J238" t="s">
        <v>80</v>
      </c>
      <c r="K238" t="s">
        <v>81</v>
      </c>
    </row>
    <row r="239" spans="1:12" ht="15" customHeight="1" x14ac:dyDescent="0.3">
      <c r="A239" t="s">
        <v>597</v>
      </c>
      <c r="B239" t="s">
        <v>598</v>
      </c>
      <c r="C239" t="s">
        <v>90</v>
      </c>
      <c r="D239" t="s">
        <v>128</v>
      </c>
      <c r="E239" t="s">
        <v>78</v>
      </c>
      <c r="F239" t="s">
        <v>79</v>
      </c>
      <c r="G239" s="10">
        <v>45983</v>
      </c>
      <c r="H239" t="s">
        <v>80</v>
      </c>
      <c r="I239" s="11">
        <v>399.2</v>
      </c>
      <c r="J239" t="s">
        <v>80</v>
      </c>
      <c r="K239" t="s">
        <v>306</v>
      </c>
    </row>
    <row r="240" spans="1:12" ht="15" customHeight="1" x14ac:dyDescent="0.3">
      <c r="A240" t="s">
        <v>599</v>
      </c>
      <c r="B240" t="s">
        <v>600</v>
      </c>
      <c r="C240" t="s">
        <v>76</v>
      </c>
      <c r="D240" t="s">
        <v>128</v>
      </c>
      <c r="E240" t="s">
        <v>132</v>
      </c>
      <c r="F240" t="s">
        <v>96</v>
      </c>
      <c r="G240" s="10">
        <v>45978</v>
      </c>
      <c r="H240" t="s">
        <v>80</v>
      </c>
      <c r="I240" s="11">
        <v>799.2</v>
      </c>
      <c r="J240" t="s">
        <v>80</v>
      </c>
      <c r="K240" t="s">
        <v>105</v>
      </c>
      <c r="L240">
        <v>6</v>
      </c>
    </row>
    <row r="241" spans="1:12" ht="15" customHeight="1" x14ac:dyDescent="0.3">
      <c r="A241" t="s">
        <v>601</v>
      </c>
      <c r="B241" t="s">
        <v>602</v>
      </c>
      <c r="C241" t="s">
        <v>76</v>
      </c>
      <c r="D241" t="s">
        <v>172</v>
      </c>
      <c r="E241" t="s">
        <v>78</v>
      </c>
      <c r="F241" t="s">
        <v>104</v>
      </c>
      <c r="G241" s="10">
        <v>45975</v>
      </c>
      <c r="H241" t="s">
        <v>80</v>
      </c>
      <c r="I241" s="11">
        <v>399.2</v>
      </c>
      <c r="J241" t="s">
        <v>80</v>
      </c>
      <c r="K241" t="s">
        <v>297</v>
      </c>
      <c r="L241">
        <v>9</v>
      </c>
    </row>
    <row r="242" spans="1:12" ht="15" customHeight="1" x14ac:dyDescent="0.3">
      <c r="A242" t="s">
        <v>603</v>
      </c>
      <c r="B242" t="s">
        <v>604</v>
      </c>
      <c r="C242" t="s">
        <v>90</v>
      </c>
      <c r="D242" t="s">
        <v>77</v>
      </c>
      <c r="E242" t="s">
        <v>103</v>
      </c>
      <c r="F242" t="s">
        <v>104</v>
      </c>
      <c r="G242" s="10">
        <v>45995</v>
      </c>
      <c r="H242" t="s">
        <v>86</v>
      </c>
      <c r="I242" s="11">
        <v>1999</v>
      </c>
      <c r="J242" t="s">
        <v>80</v>
      </c>
      <c r="K242" t="s">
        <v>253</v>
      </c>
      <c r="L242">
        <v>8</v>
      </c>
    </row>
    <row r="243" spans="1:12" ht="15" customHeight="1" x14ac:dyDescent="0.3">
      <c r="A243" t="s">
        <v>605</v>
      </c>
      <c r="B243" t="s">
        <v>606</v>
      </c>
      <c r="C243" t="s">
        <v>90</v>
      </c>
      <c r="D243" t="s">
        <v>84</v>
      </c>
      <c r="E243" t="s">
        <v>103</v>
      </c>
      <c r="F243" t="s">
        <v>104</v>
      </c>
      <c r="G243" s="10">
        <v>45972</v>
      </c>
      <c r="H243" t="s">
        <v>80</v>
      </c>
      <c r="I243" s="11">
        <v>1599.2</v>
      </c>
      <c r="J243" t="s">
        <v>80</v>
      </c>
      <c r="K243" t="s">
        <v>466</v>
      </c>
      <c r="L243">
        <v>6</v>
      </c>
    </row>
    <row r="244" spans="1:12" ht="15" customHeight="1" x14ac:dyDescent="0.3">
      <c r="A244" t="s">
        <v>607</v>
      </c>
      <c r="B244" t="s">
        <v>608</v>
      </c>
      <c r="C244" t="s">
        <v>76</v>
      </c>
      <c r="D244" t="s">
        <v>77</v>
      </c>
      <c r="E244" t="s">
        <v>103</v>
      </c>
      <c r="F244" t="s">
        <v>91</v>
      </c>
      <c r="G244" s="10">
        <v>45983</v>
      </c>
      <c r="H244" t="s">
        <v>80</v>
      </c>
      <c r="I244" s="11">
        <v>1599.2</v>
      </c>
      <c r="J244" t="s">
        <v>80</v>
      </c>
      <c r="K244" t="s">
        <v>117</v>
      </c>
      <c r="L244">
        <v>6</v>
      </c>
    </row>
    <row r="245" spans="1:12" ht="15" customHeight="1" x14ac:dyDescent="0.3">
      <c r="A245" t="s">
        <v>609</v>
      </c>
      <c r="B245" t="s">
        <v>610</v>
      </c>
      <c r="C245" t="s">
        <v>90</v>
      </c>
      <c r="D245" t="s">
        <v>100</v>
      </c>
      <c r="E245" t="s">
        <v>78</v>
      </c>
      <c r="F245" t="s">
        <v>96</v>
      </c>
      <c r="G245" s="10">
        <v>45986</v>
      </c>
      <c r="H245" t="s">
        <v>80</v>
      </c>
      <c r="I245" s="11">
        <v>399.2</v>
      </c>
      <c r="J245" t="s">
        <v>80</v>
      </c>
      <c r="K245" t="s">
        <v>415</v>
      </c>
    </row>
    <row r="246" spans="1:12" ht="15" customHeight="1" x14ac:dyDescent="0.3">
      <c r="A246" t="s">
        <v>611</v>
      </c>
      <c r="B246" t="s">
        <v>612</v>
      </c>
      <c r="C246" t="s">
        <v>90</v>
      </c>
      <c r="D246" t="s">
        <v>95</v>
      </c>
      <c r="E246" t="s">
        <v>78</v>
      </c>
      <c r="F246" t="s">
        <v>96</v>
      </c>
      <c r="G246" s="10">
        <v>46002</v>
      </c>
      <c r="H246" t="s">
        <v>86</v>
      </c>
      <c r="I246" s="11">
        <v>499</v>
      </c>
      <c r="J246" t="s">
        <v>80</v>
      </c>
      <c r="K246" t="s">
        <v>81</v>
      </c>
    </row>
    <row r="247" spans="1:12" ht="15" customHeight="1" x14ac:dyDescent="0.3">
      <c r="A247" t="s">
        <v>613</v>
      </c>
      <c r="B247" t="s">
        <v>614</v>
      </c>
      <c r="C247" t="s">
        <v>90</v>
      </c>
      <c r="D247" t="s">
        <v>207</v>
      </c>
      <c r="E247" t="s">
        <v>116</v>
      </c>
      <c r="F247" t="s">
        <v>109</v>
      </c>
      <c r="G247" s="10">
        <v>45999</v>
      </c>
      <c r="H247" t="s">
        <v>86</v>
      </c>
      <c r="I247" s="11">
        <v>0</v>
      </c>
      <c r="J247" t="s">
        <v>80</v>
      </c>
      <c r="K247" t="s">
        <v>306</v>
      </c>
    </row>
    <row r="248" spans="1:12" ht="15" customHeight="1" x14ac:dyDescent="0.3">
      <c r="A248" t="s">
        <v>615</v>
      </c>
      <c r="B248" t="s">
        <v>616</v>
      </c>
      <c r="C248" t="s">
        <v>76</v>
      </c>
      <c r="D248" t="s">
        <v>287</v>
      </c>
      <c r="E248" t="s">
        <v>78</v>
      </c>
      <c r="F248" t="s">
        <v>104</v>
      </c>
      <c r="G248" s="10">
        <v>45964</v>
      </c>
      <c r="H248" t="s">
        <v>80</v>
      </c>
      <c r="I248" s="11">
        <v>399.2</v>
      </c>
      <c r="J248" t="s">
        <v>80</v>
      </c>
      <c r="K248" t="s">
        <v>105</v>
      </c>
      <c r="L248">
        <v>7</v>
      </c>
    </row>
    <row r="249" spans="1:12" ht="15" customHeight="1" x14ac:dyDescent="0.3">
      <c r="A249" t="s">
        <v>617</v>
      </c>
      <c r="B249" t="s">
        <v>618</v>
      </c>
      <c r="C249" t="s">
        <v>76</v>
      </c>
      <c r="D249" t="s">
        <v>172</v>
      </c>
      <c r="E249" t="s">
        <v>78</v>
      </c>
      <c r="F249" t="s">
        <v>91</v>
      </c>
      <c r="G249" s="10">
        <v>46003</v>
      </c>
      <c r="H249" t="s">
        <v>86</v>
      </c>
      <c r="I249" s="11">
        <v>499</v>
      </c>
      <c r="J249" t="s">
        <v>80</v>
      </c>
      <c r="K249" t="s">
        <v>415</v>
      </c>
      <c r="L249">
        <v>6</v>
      </c>
    </row>
    <row r="250" spans="1:12" ht="15" customHeight="1" x14ac:dyDescent="0.3">
      <c r="A250" t="s">
        <v>619</v>
      </c>
      <c r="B250" t="s">
        <v>237</v>
      </c>
      <c r="C250" t="s">
        <v>76</v>
      </c>
      <c r="D250" t="s">
        <v>157</v>
      </c>
      <c r="E250" t="s">
        <v>78</v>
      </c>
      <c r="F250" t="s">
        <v>96</v>
      </c>
      <c r="G250" s="10">
        <v>45985</v>
      </c>
      <c r="H250" t="s">
        <v>80</v>
      </c>
      <c r="I250" s="11">
        <v>399.2</v>
      </c>
      <c r="J250" t="s">
        <v>80</v>
      </c>
      <c r="K250" t="s">
        <v>216</v>
      </c>
      <c r="L250">
        <v>7</v>
      </c>
    </row>
    <row r="251" spans="1:12" ht="15" customHeight="1" x14ac:dyDescent="0.3">
      <c r="A251" t="s">
        <v>620</v>
      </c>
      <c r="B251" t="s">
        <v>424</v>
      </c>
      <c r="C251" t="s">
        <v>76</v>
      </c>
      <c r="D251" t="s">
        <v>148</v>
      </c>
      <c r="E251" t="s">
        <v>78</v>
      </c>
      <c r="F251" t="s">
        <v>96</v>
      </c>
      <c r="G251" s="10">
        <v>46005</v>
      </c>
      <c r="H251" t="s">
        <v>86</v>
      </c>
      <c r="I251" s="11">
        <v>499</v>
      </c>
      <c r="J251" t="s">
        <v>80</v>
      </c>
      <c r="K251" t="s">
        <v>158</v>
      </c>
      <c r="L251">
        <v>8</v>
      </c>
    </row>
    <row r="252" spans="1:12" ht="15" customHeight="1" x14ac:dyDescent="0.3">
      <c r="A252" t="s">
        <v>621</v>
      </c>
      <c r="B252" t="s">
        <v>622</v>
      </c>
      <c r="C252" t="s">
        <v>76</v>
      </c>
      <c r="D252" t="s">
        <v>287</v>
      </c>
      <c r="E252" t="s">
        <v>78</v>
      </c>
      <c r="F252" t="s">
        <v>91</v>
      </c>
      <c r="G252" s="10">
        <v>45996</v>
      </c>
      <c r="H252" t="s">
        <v>86</v>
      </c>
      <c r="I252" s="11">
        <v>499</v>
      </c>
      <c r="J252" t="s">
        <v>80</v>
      </c>
      <c r="K252" t="s">
        <v>110</v>
      </c>
      <c r="L252">
        <v>8</v>
      </c>
    </row>
    <row r="253" spans="1:12" ht="15" customHeight="1" x14ac:dyDescent="0.3">
      <c r="A253" t="s">
        <v>623</v>
      </c>
      <c r="B253" t="s">
        <v>624</v>
      </c>
      <c r="C253" t="s">
        <v>90</v>
      </c>
      <c r="D253" t="s">
        <v>172</v>
      </c>
      <c r="E253" t="s">
        <v>78</v>
      </c>
      <c r="F253" t="s">
        <v>91</v>
      </c>
      <c r="G253" s="10">
        <v>45981</v>
      </c>
      <c r="H253" t="s">
        <v>80</v>
      </c>
      <c r="I253" s="11">
        <v>399.2</v>
      </c>
      <c r="J253" t="s">
        <v>80</v>
      </c>
      <c r="K253" t="s">
        <v>81</v>
      </c>
      <c r="L253">
        <v>8</v>
      </c>
    </row>
    <row r="254" spans="1:12" ht="15" customHeight="1" x14ac:dyDescent="0.3">
      <c r="A254" t="s">
        <v>625</v>
      </c>
      <c r="B254" t="s">
        <v>626</v>
      </c>
      <c r="C254" t="s">
        <v>76</v>
      </c>
      <c r="D254" t="s">
        <v>95</v>
      </c>
      <c r="E254" t="s">
        <v>78</v>
      </c>
      <c r="F254" t="s">
        <v>85</v>
      </c>
      <c r="G254" s="10">
        <v>45991</v>
      </c>
      <c r="H254" t="s">
        <v>80</v>
      </c>
      <c r="I254" s="11">
        <v>399.2</v>
      </c>
      <c r="J254" t="s">
        <v>80</v>
      </c>
      <c r="K254" t="s">
        <v>355</v>
      </c>
    </row>
    <row r="255" spans="1:12" ht="15" customHeight="1" x14ac:dyDescent="0.3">
      <c r="A255" t="s">
        <v>627</v>
      </c>
      <c r="B255" t="s">
        <v>628</v>
      </c>
      <c r="C255" t="s">
        <v>76</v>
      </c>
      <c r="D255" t="s">
        <v>148</v>
      </c>
      <c r="E255" t="s">
        <v>78</v>
      </c>
      <c r="F255" t="s">
        <v>104</v>
      </c>
      <c r="G255" s="10">
        <v>45976</v>
      </c>
      <c r="H255" t="s">
        <v>80</v>
      </c>
      <c r="I255" s="11">
        <v>399.2</v>
      </c>
      <c r="J255" t="s">
        <v>80</v>
      </c>
      <c r="K255" t="s">
        <v>629</v>
      </c>
    </row>
    <row r="256" spans="1:12" ht="15" customHeight="1" x14ac:dyDescent="0.3">
      <c r="A256" t="s">
        <v>630</v>
      </c>
      <c r="B256" t="s">
        <v>631</v>
      </c>
      <c r="C256" t="s">
        <v>76</v>
      </c>
      <c r="D256" t="s">
        <v>231</v>
      </c>
      <c r="E256" t="s">
        <v>132</v>
      </c>
      <c r="F256" t="s">
        <v>79</v>
      </c>
      <c r="G256" s="10">
        <v>45965</v>
      </c>
      <c r="H256" t="s">
        <v>80</v>
      </c>
      <c r="I256" s="11">
        <v>799.2</v>
      </c>
      <c r="J256" t="s">
        <v>80</v>
      </c>
      <c r="K256" t="s">
        <v>173</v>
      </c>
      <c r="L256">
        <v>10</v>
      </c>
    </row>
    <row r="257" spans="1:12" ht="15" customHeight="1" x14ac:dyDescent="0.3">
      <c r="A257" t="s">
        <v>632</v>
      </c>
      <c r="B257" t="s">
        <v>633</v>
      </c>
      <c r="C257" t="s">
        <v>90</v>
      </c>
      <c r="D257" t="s">
        <v>124</v>
      </c>
      <c r="E257" t="s">
        <v>132</v>
      </c>
      <c r="F257" t="s">
        <v>109</v>
      </c>
      <c r="G257" s="10">
        <v>45978</v>
      </c>
      <c r="H257" t="s">
        <v>80</v>
      </c>
      <c r="I257" s="11">
        <v>799.2</v>
      </c>
      <c r="J257" t="s">
        <v>80</v>
      </c>
      <c r="K257" t="s">
        <v>145</v>
      </c>
      <c r="L257">
        <v>7</v>
      </c>
    </row>
    <row r="258" spans="1:12" ht="15" customHeight="1" x14ac:dyDescent="0.3">
      <c r="A258" t="s">
        <v>634</v>
      </c>
      <c r="B258" t="s">
        <v>635</v>
      </c>
      <c r="C258" t="s">
        <v>90</v>
      </c>
      <c r="D258" t="s">
        <v>207</v>
      </c>
      <c r="E258" t="s">
        <v>78</v>
      </c>
      <c r="F258" t="s">
        <v>91</v>
      </c>
      <c r="G258" s="10">
        <v>46013</v>
      </c>
      <c r="H258" t="s">
        <v>86</v>
      </c>
      <c r="I258" s="11">
        <v>499</v>
      </c>
      <c r="J258" t="s">
        <v>80</v>
      </c>
      <c r="K258" t="s">
        <v>121</v>
      </c>
      <c r="L258">
        <v>8</v>
      </c>
    </row>
    <row r="259" spans="1:12" ht="15" customHeight="1" x14ac:dyDescent="0.3">
      <c r="A259" t="s">
        <v>636</v>
      </c>
      <c r="B259" t="s">
        <v>637</v>
      </c>
      <c r="C259" t="s">
        <v>90</v>
      </c>
      <c r="D259" t="s">
        <v>84</v>
      </c>
      <c r="E259" t="s">
        <v>78</v>
      </c>
      <c r="F259" t="s">
        <v>79</v>
      </c>
      <c r="G259" s="10">
        <v>45985</v>
      </c>
      <c r="H259" t="s">
        <v>80</v>
      </c>
      <c r="I259" s="11">
        <v>399.2</v>
      </c>
      <c r="J259" t="s">
        <v>86</v>
      </c>
      <c r="K259" t="s">
        <v>117</v>
      </c>
    </row>
    <row r="260" spans="1:12" ht="15" customHeight="1" x14ac:dyDescent="0.3">
      <c r="A260" t="s">
        <v>638</v>
      </c>
      <c r="B260" t="s">
        <v>596</v>
      </c>
      <c r="C260" t="s">
        <v>76</v>
      </c>
      <c r="D260" t="s">
        <v>260</v>
      </c>
      <c r="E260" t="s">
        <v>78</v>
      </c>
      <c r="F260" t="s">
        <v>79</v>
      </c>
      <c r="G260" s="10">
        <v>46006</v>
      </c>
      <c r="H260" t="s">
        <v>86</v>
      </c>
      <c r="I260" s="11">
        <v>499</v>
      </c>
      <c r="J260" t="s">
        <v>80</v>
      </c>
      <c r="K260" t="s">
        <v>87</v>
      </c>
      <c r="L260">
        <v>10</v>
      </c>
    </row>
    <row r="261" spans="1:12" ht="15" customHeight="1" x14ac:dyDescent="0.3">
      <c r="A261" t="s">
        <v>639</v>
      </c>
      <c r="B261" t="s">
        <v>640</v>
      </c>
      <c r="C261" t="s">
        <v>76</v>
      </c>
      <c r="D261" t="s">
        <v>215</v>
      </c>
      <c r="E261" t="s">
        <v>132</v>
      </c>
      <c r="F261" t="s">
        <v>79</v>
      </c>
      <c r="G261" s="10">
        <v>45966</v>
      </c>
      <c r="H261" t="s">
        <v>80</v>
      </c>
      <c r="I261" s="11">
        <v>799.2</v>
      </c>
      <c r="J261" t="s">
        <v>80</v>
      </c>
      <c r="K261" t="s">
        <v>117</v>
      </c>
    </row>
    <row r="262" spans="1:12" ht="15" customHeight="1" x14ac:dyDescent="0.3">
      <c r="A262" t="s">
        <v>641</v>
      </c>
      <c r="B262" t="s">
        <v>578</v>
      </c>
      <c r="C262" t="s">
        <v>76</v>
      </c>
      <c r="D262" t="s">
        <v>207</v>
      </c>
      <c r="E262" t="s">
        <v>78</v>
      </c>
      <c r="F262" t="s">
        <v>109</v>
      </c>
      <c r="G262" s="10">
        <v>45988</v>
      </c>
      <c r="H262" t="s">
        <v>80</v>
      </c>
      <c r="I262" s="11">
        <v>399.2</v>
      </c>
      <c r="J262" t="s">
        <v>80</v>
      </c>
      <c r="K262" t="s">
        <v>117</v>
      </c>
      <c r="L262">
        <v>7</v>
      </c>
    </row>
    <row r="263" spans="1:12" ht="15" customHeight="1" x14ac:dyDescent="0.3">
      <c r="A263" t="s">
        <v>642</v>
      </c>
      <c r="B263" t="s">
        <v>643</v>
      </c>
      <c r="C263" t="s">
        <v>90</v>
      </c>
      <c r="D263" t="s">
        <v>77</v>
      </c>
      <c r="E263" t="s">
        <v>103</v>
      </c>
      <c r="F263" t="s">
        <v>91</v>
      </c>
      <c r="G263" s="10">
        <v>46021</v>
      </c>
      <c r="H263" t="s">
        <v>86</v>
      </c>
      <c r="I263" s="11">
        <v>1999</v>
      </c>
      <c r="J263" t="s">
        <v>80</v>
      </c>
      <c r="K263" t="s">
        <v>240</v>
      </c>
      <c r="L263">
        <v>8</v>
      </c>
    </row>
    <row r="264" spans="1:12" ht="15" customHeight="1" x14ac:dyDescent="0.3">
      <c r="A264" t="s">
        <v>644</v>
      </c>
      <c r="B264" t="s">
        <v>645</v>
      </c>
      <c r="C264" t="s">
        <v>76</v>
      </c>
      <c r="D264" t="s">
        <v>124</v>
      </c>
      <c r="E264" t="s">
        <v>103</v>
      </c>
      <c r="F264" t="s">
        <v>91</v>
      </c>
      <c r="G264" s="10">
        <v>45979</v>
      </c>
      <c r="H264" t="s">
        <v>80</v>
      </c>
      <c r="I264" s="11">
        <v>1599.2</v>
      </c>
      <c r="J264" t="s">
        <v>80</v>
      </c>
      <c r="K264" t="s">
        <v>415</v>
      </c>
    </row>
    <row r="265" spans="1:12" ht="15" customHeight="1" x14ac:dyDescent="0.3">
      <c r="A265" t="s">
        <v>646</v>
      </c>
      <c r="B265" t="s">
        <v>647</v>
      </c>
      <c r="C265" t="s">
        <v>90</v>
      </c>
      <c r="D265" t="s">
        <v>108</v>
      </c>
      <c r="E265" t="s">
        <v>103</v>
      </c>
      <c r="F265" t="s">
        <v>104</v>
      </c>
      <c r="G265" s="10">
        <v>45965</v>
      </c>
      <c r="H265" t="s">
        <v>80</v>
      </c>
      <c r="I265" s="11">
        <v>1599.2</v>
      </c>
      <c r="J265" t="s">
        <v>80</v>
      </c>
      <c r="K265" t="s">
        <v>180</v>
      </c>
    </row>
    <row r="266" spans="1:12" ht="15" customHeight="1" x14ac:dyDescent="0.3">
      <c r="A266" t="s">
        <v>648</v>
      </c>
      <c r="B266" t="s">
        <v>649</v>
      </c>
      <c r="C266" t="s">
        <v>76</v>
      </c>
      <c r="D266" t="s">
        <v>142</v>
      </c>
      <c r="E266" t="s">
        <v>132</v>
      </c>
      <c r="F266" t="s">
        <v>79</v>
      </c>
      <c r="G266" s="10">
        <v>45999</v>
      </c>
      <c r="H266" t="s">
        <v>86</v>
      </c>
      <c r="I266" s="11">
        <v>999</v>
      </c>
      <c r="J266" t="s">
        <v>80</v>
      </c>
      <c r="K266" t="s">
        <v>418</v>
      </c>
      <c r="L266">
        <v>9</v>
      </c>
    </row>
    <row r="267" spans="1:12" ht="15" customHeight="1" x14ac:dyDescent="0.3">
      <c r="A267" t="s">
        <v>650</v>
      </c>
      <c r="B267" t="s">
        <v>651</v>
      </c>
      <c r="C267" t="s">
        <v>90</v>
      </c>
      <c r="D267" t="s">
        <v>157</v>
      </c>
      <c r="E267" t="s">
        <v>132</v>
      </c>
      <c r="F267" t="s">
        <v>96</v>
      </c>
      <c r="G267" s="10">
        <v>45965</v>
      </c>
      <c r="H267" t="s">
        <v>80</v>
      </c>
      <c r="I267" s="11">
        <v>799.2</v>
      </c>
      <c r="J267" t="s">
        <v>80</v>
      </c>
      <c r="K267" t="s">
        <v>158</v>
      </c>
      <c r="L267">
        <v>8</v>
      </c>
    </row>
    <row r="268" spans="1:12" ht="15" customHeight="1" x14ac:dyDescent="0.3">
      <c r="A268" t="s">
        <v>652</v>
      </c>
      <c r="B268" t="s">
        <v>653</v>
      </c>
      <c r="C268" t="s">
        <v>76</v>
      </c>
      <c r="D268" t="s">
        <v>142</v>
      </c>
      <c r="E268" t="s">
        <v>103</v>
      </c>
      <c r="F268" t="s">
        <v>104</v>
      </c>
      <c r="G268" s="10">
        <v>45969</v>
      </c>
      <c r="H268" t="s">
        <v>80</v>
      </c>
      <c r="I268" s="11">
        <v>1599.2</v>
      </c>
      <c r="J268" t="s">
        <v>80</v>
      </c>
      <c r="K268" t="s">
        <v>418</v>
      </c>
      <c r="L268">
        <v>8</v>
      </c>
    </row>
    <row r="269" spans="1:12" ht="15" customHeight="1" x14ac:dyDescent="0.3">
      <c r="A269" t="s">
        <v>654</v>
      </c>
      <c r="B269" t="s">
        <v>655</v>
      </c>
      <c r="C269" t="s">
        <v>76</v>
      </c>
      <c r="D269" t="s">
        <v>172</v>
      </c>
      <c r="E269" t="s">
        <v>116</v>
      </c>
      <c r="F269" t="s">
        <v>109</v>
      </c>
      <c r="G269" s="10">
        <v>46016</v>
      </c>
      <c r="H269" t="s">
        <v>86</v>
      </c>
      <c r="I269" s="11">
        <v>0</v>
      </c>
      <c r="J269" t="s">
        <v>80</v>
      </c>
      <c r="K269" t="s">
        <v>81</v>
      </c>
      <c r="L269">
        <v>7</v>
      </c>
    </row>
    <row r="270" spans="1:12" ht="15" customHeight="1" x14ac:dyDescent="0.3">
      <c r="A270" t="s">
        <v>656</v>
      </c>
      <c r="B270" t="s">
        <v>657</v>
      </c>
      <c r="C270" t="s">
        <v>90</v>
      </c>
      <c r="D270" t="s">
        <v>113</v>
      </c>
      <c r="E270" t="s">
        <v>132</v>
      </c>
      <c r="F270" t="s">
        <v>96</v>
      </c>
      <c r="G270" s="10">
        <v>45970</v>
      </c>
      <c r="H270" t="s">
        <v>80</v>
      </c>
      <c r="I270" s="11">
        <v>799.2</v>
      </c>
      <c r="J270" t="s">
        <v>80</v>
      </c>
      <c r="K270" t="s">
        <v>306</v>
      </c>
    </row>
    <row r="271" spans="1:12" ht="15" customHeight="1" x14ac:dyDescent="0.3">
      <c r="A271" t="s">
        <v>658</v>
      </c>
      <c r="B271" t="s">
        <v>659</v>
      </c>
      <c r="C271" t="s">
        <v>90</v>
      </c>
      <c r="D271" t="s">
        <v>113</v>
      </c>
      <c r="E271" t="s">
        <v>103</v>
      </c>
      <c r="F271" t="s">
        <v>85</v>
      </c>
      <c r="G271" s="10">
        <v>46020</v>
      </c>
      <c r="H271" t="s">
        <v>86</v>
      </c>
      <c r="I271" s="11">
        <v>1999</v>
      </c>
      <c r="J271" t="s">
        <v>80</v>
      </c>
      <c r="K271" t="s">
        <v>81</v>
      </c>
    </row>
    <row r="272" spans="1:12" ht="15" customHeight="1" x14ac:dyDescent="0.3">
      <c r="A272" t="s">
        <v>660</v>
      </c>
      <c r="B272" t="s">
        <v>661</v>
      </c>
      <c r="C272" t="s">
        <v>90</v>
      </c>
      <c r="D272" t="s">
        <v>124</v>
      </c>
      <c r="E272" t="s">
        <v>78</v>
      </c>
      <c r="F272" t="s">
        <v>85</v>
      </c>
      <c r="G272" s="10">
        <v>45962</v>
      </c>
      <c r="H272" t="s">
        <v>80</v>
      </c>
      <c r="I272" s="11">
        <v>399.2</v>
      </c>
      <c r="J272" t="s">
        <v>80</v>
      </c>
      <c r="K272" t="s">
        <v>139</v>
      </c>
    </row>
    <row r="273" spans="1:12" ht="15" customHeight="1" x14ac:dyDescent="0.3">
      <c r="A273" t="s">
        <v>662</v>
      </c>
      <c r="B273" t="s">
        <v>663</v>
      </c>
      <c r="C273" t="s">
        <v>76</v>
      </c>
      <c r="D273" t="s">
        <v>128</v>
      </c>
      <c r="E273" t="s">
        <v>116</v>
      </c>
      <c r="F273" t="s">
        <v>79</v>
      </c>
      <c r="G273" s="10">
        <v>46003</v>
      </c>
      <c r="H273" t="s">
        <v>86</v>
      </c>
      <c r="I273" s="11">
        <v>0</v>
      </c>
      <c r="J273" t="s">
        <v>86</v>
      </c>
      <c r="K273" t="s">
        <v>149</v>
      </c>
    </row>
    <row r="274" spans="1:12" ht="15" customHeight="1" x14ac:dyDescent="0.3">
      <c r="A274" t="s">
        <v>664</v>
      </c>
      <c r="B274" t="s">
        <v>665</v>
      </c>
      <c r="C274" t="s">
        <v>90</v>
      </c>
      <c r="D274" t="s">
        <v>142</v>
      </c>
      <c r="E274" t="s">
        <v>78</v>
      </c>
      <c r="F274" t="s">
        <v>85</v>
      </c>
      <c r="G274" s="10">
        <v>45980</v>
      </c>
      <c r="H274" t="s">
        <v>80</v>
      </c>
      <c r="I274" s="11">
        <v>399.2</v>
      </c>
      <c r="J274" t="s">
        <v>86</v>
      </c>
      <c r="K274" t="s">
        <v>129</v>
      </c>
    </row>
    <row r="275" spans="1:12" ht="15" customHeight="1" x14ac:dyDescent="0.3">
      <c r="A275" t="s">
        <v>666</v>
      </c>
      <c r="B275" t="s">
        <v>89</v>
      </c>
      <c r="C275" t="s">
        <v>90</v>
      </c>
      <c r="D275" t="s">
        <v>113</v>
      </c>
      <c r="E275" t="s">
        <v>78</v>
      </c>
      <c r="F275" t="s">
        <v>96</v>
      </c>
      <c r="G275" s="10">
        <v>45963</v>
      </c>
      <c r="H275" t="s">
        <v>80</v>
      </c>
      <c r="I275" s="11">
        <v>399.2</v>
      </c>
      <c r="J275" t="s">
        <v>86</v>
      </c>
      <c r="K275" t="s">
        <v>479</v>
      </c>
    </row>
    <row r="276" spans="1:12" ht="15" customHeight="1" x14ac:dyDescent="0.3">
      <c r="A276" t="s">
        <v>667</v>
      </c>
      <c r="B276" t="s">
        <v>668</v>
      </c>
      <c r="C276" t="s">
        <v>90</v>
      </c>
      <c r="D276" t="s">
        <v>265</v>
      </c>
      <c r="E276" t="s">
        <v>78</v>
      </c>
      <c r="F276" t="s">
        <v>85</v>
      </c>
      <c r="G276" s="10">
        <v>45998</v>
      </c>
      <c r="H276" t="s">
        <v>86</v>
      </c>
      <c r="I276" s="11">
        <v>499</v>
      </c>
      <c r="J276" t="s">
        <v>80</v>
      </c>
      <c r="K276" t="s">
        <v>129</v>
      </c>
      <c r="L276">
        <v>6</v>
      </c>
    </row>
    <row r="277" spans="1:12" ht="15" customHeight="1" x14ac:dyDescent="0.3">
      <c r="A277" t="s">
        <v>669</v>
      </c>
      <c r="B277" t="s">
        <v>670</v>
      </c>
      <c r="C277" t="s">
        <v>90</v>
      </c>
      <c r="D277" t="s">
        <v>157</v>
      </c>
      <c r="E277" t="s">
        <v>103</v>
      </c>
      <c r="F277" t="s">
        <v>104</v>
      </c>
      <c r="G277" s="10">
        <v>45968</v>
      </c>
      <c r="H277" t="s">
        <v>80</v>
      </c>
      <c r="I277" s="11">
        <v>1599.2</v>
      </c>
      <c r="J277" t="s">
        <v>80</v>
      </c>
      <c r="K277" t="s">
        <v>629</v>
      </c>
    </row>
    <row r="278" spans="1:12" ht="15" customHeight="1" x14ac:dyDescent="0.3">
      <c r="A278" t="s">
        <v>671</v>
      </c>
      <c r="B278" t="s">
        <v>672</v>
      </c>
      <c r="C278" t="s">
        <v>90</v>
      </c>
      <c r="D278" t="s">
        <v>124</v>
      </c>
      <c r="E278" t="s">
        <v>103</v>
      </c>
      <c r="F278" t="s">
        <v>79</v>
      </c>
      <c r="G278" s="10">
        <v>46017</v>
      </c>
      <c r="H278" t="s">
        <v>86</v>
      </c>
      <c r="I278" s="11">
        <v>1999</v>
      </c>
      <c r="J278" t="s">
        <v>80</v>
      </c>
      <c r="K278" t="s">
        <v>173</v>
      </c>
    </row>
    <row r="279" spans="1:12" ht="15" customHeight="1" x14ac:dyDescent="0.3">
      <c r="A279" t="s">
        <v>673</v>
      </c>
      <c r="B279" t="s">
        <v>674</v>
      </c>
      <c r="C279" t="s">
        <v>90</v>
      </c>
      <c r="D279" t="s">
        <v>138</v>
      </c>
      <c r="E279" t="s">
        <v>78</v>
      </c>
      <c r="F279" t="s">
        <v>79</v>
      </c>
      <c r="G279" s="10">
        <v>45978</v>
      </c>
      <c r="H279" t="s">
        <v>80</v>
      </c>
      <c r="I279" s="11">
        <v>399.2</v>
      </c>
      <c r="J279" t="s">
        <v>80</v>
      </c>
      <c r="K279" t="s">
        <v>81</v>
      </c>
      <c r="L279">
        <v>9</v>
      </c>
    </row>
    <row r="280" spans="1:12" ht="15" customHeight="1" x14ac:dyDescent="0.3">
      <c r="A280" t="s">
        <v>675</v>
      </c>
      <c r="B280" t="s">
        <v>676</v>
      </c>
      <c r="C280" t="s">
        <v>76</v>
      </c>
      <c r="D280" t="s">
        <v>128</v>
      </c>
      <c r="E280" t="s">
        <v>78</v>
      </c>
      <c r="F280" t="s">
        <v>79</v>
      </c>
      <c r="G280" s="10">
        <v>46002</v>
      </c>
      <c r="H280" t="s">
        <v>86</v>
      </c>
      <c r="I280" s="11">
        <v>499</v>
      </c>
      <c r="J280" t="s">
        <v>80</v>
      </c>
      <c r="K280" t="s">
        <v>117</v>
      </c>
    </row>
    <row r="281" spans="1:12" ht="15" customHeight="1" x14ac:dyDescent="0.3">
      <c r="A281" t="s">
        <v>677</v>
      </c>
      <c r="B281" t="s">
        <v>678</v>
      </c>
      <c r="C281" t="s">
        <v>76</v>
      </c>
      <c r="D281" t="s">
        <v>128</v>
      </c>
      <c r="E281" t="s">
        <v>78</v>
      </c>
      <c r="F281" t="s">
        <v>109</v>
      </c>
      <c r="G281" s="10">
        <v>46012</v>
      </c>
      <c r="H281" t="s">
        <v>86</v>
      </c>
      <c r="I281" s="11">
        <v>499</v>
      </c>
      <c r="J281" t="s">
        <v>80</v>
      </c>
      <c r="K281" t="s">
        <v>145</v>
      </c>
      <c r="L281">
        <v>6</v>
      </c>
    </row>
    <row r="282" spans="1:12" ht="15" customHeight="1" x14ac:dyDescent="0.3">
      <c r="A282" t="s">
        <v>679</v>
      </c>
      <c r="B282" t="s">
        <v>680</v>
      </c>
      <c r="C282" t="s">
        <v>90</v>
      </c>
      <c r="D282" t="s">
        <v>142</v>
      </c>
      <c r="E282" t="s">
        <v>116</v>
      </c>
      <c r="F282" t="s">
        <v>91</v>
      </c>
      <c r="G282" s="10">
        <v>45984</v>
      </c>
      <c r="H282" t="s">
        <v>80</v>
      </c>
      <c r="I282" s="11">
        <v>0</v>
      </c>
      <c r="J282" t="s">
        <v>86</v>
      </c>
      <c r="K282" t="s">
        <v>202</v>
      </c>
    </row>
    <row r="283" spans="1:12" ht="15" customHeight="1" x14ac:dyDescent="0.3">
      <c r="A283" t="s">
        <v>681</v>
      </c>
      <c r="B283" t="s">
        <v>682</v>
      </c>
      <c r="C283" t="s">
        <v>90</v>
      </c>
      <c r="D283" t="s">
        <v>231</v>
      </c>
      <c r="E283" t="s">
        <v>103</v>
      </c>
      <c r="F283" t="s">
        <v>109</v>
      </c>
      <c r="G283" s="10">
        <v>45999</v>
      </c>
      <c r="H283" t="s">
        <v>86</v>
      </c>
      <c r="I283" s="11">
        <v>1999</v>
      </c>
      <c r="J283" t="s">
        <v>86</v>
      </c>
      <c r="K283" t="s">
        <v>117</v>
      </c>
    </row>
    <row r="284" spans="1:12" ht="15" customHeight="1" x14ac:dyDescent="0.3">
      <c r="A284" t="s">
        <v>683</v>
      </c>
      <c r="B284" t="s">
        <v>684</v>
      </c>
      <c r="C284" t="s">
        <v>90</v>
      </c>
      <c r="D284" t="s">
        <v>215</v>
      </c>
      <c r="E284" t="s">
        <v>132</v>
      </c>
      <c r="F284" t="s">
        <v>104</v>
      </c>
      <c r="G284" s="10">
        <v>46019</v>
      </c>
      <c r="H284" t="s">
        <v>86</v>
      </c>
      <c r="I284" s="11">
        <v>999</v>
      </c>
      <c r="J284" t="s">
        <v>80</v>
      </c>
      <c r="K284" t="s">
        <v>216</v>
      </c>
    </row>
    <row r="285" spans="1:12" ht="15" customHeight="1" x14ac:dyDescent="0.3">
      <c r="A285" t="s">
        <v>685</v>
      </c>
      <c r="B285" t="s">
        <v>686</v>
      </c>
      <c r="C285" t="s">
        <v>76</v>
      </c>
      <c r="D285" t="s">
        <v>157</v>
      </c>
      <c r="E285" t="s">
        <v>78</v>
      </c>
      <c r="F285" t="s">
        <v>79</v>
      </c>
      <c r="G285" s="10">
        <v>46019</v>
      </c>
      <c r="H285" t="s">
        <v>86</v>
      </c>
      <c r="I285" s="11">
        <v>499</v>
      </c>
      <c r="J285" t="s">
        <v>80</v>
      </c>
      <c r="K285" t="s">
        <v>149</v>
      </c>
      <c r="L285">
        <v>7</v>
      </c>
    </row>
    <row r="286" spans="1:12" ht="15" customHeight="1" x14ac:dyDescent="0.3">
      <c r="A286" t="s">
        <v>687</v>
      </c>
      <c r="B286" t="s">
        <v>688</v>
      </c>
      <c r="C286" t="s">
        <v>76</v>
      </c>
      <c r="D286" t="s">
        <v>157</v>
      </c>
      <c r="E286" t="s">
        <v>116</v>
      </c>
      <c r="F286" t="s">
        <v>104</v>
      </c>
      <c r="G286" s="10">
        <v>45963</v>
      </c>
      <c r="H286" t="s">
        <v>80</v>
      </c>
      <c r="I286" s="11">
        <v>0</v>
      </c>
      <c r="J286" t="s">
        <v>80</v>
      </c>
      <c r="K286" t="s">
        <v>81</v>
      </c>
      <c r="L286">
        <v>6</v>
      </c>
    </row>
    <row r="287" spans="1:12" ht="15" customHeight="1" x14ac:dyDescent="0.3">
      <c r="A287" t="s">
        <v>689</v>
      </c>
      <c r="B287" t="s">
        <v>690</v>
      </c>
      <c r="C287" t="s">
        <v>90</v>
      </c>
      <c r="D287" t="s">
        <v>84</v>
      </c>
      <c r="E287" t="s">
        <v>103</v>
      </c>
      <c r="F287" t="s">
        <v>91</v>
      </c>
      <c r="G287" s="10">
        <v>45987</v>
      </c>
      <c r="H287" t="s">
        <v>80</v>
      </c>
      <c r="I287" s="11">
        <v>1599.2</v>
      </c>
      <c r="J287" t="s">
        <v>80</v>
      </c>
      <c r="K287" t="s">
        <v>139</v>
      </c>
    </row>
    <row r="288" spans="1:12" ht="15" customHeight="1" x14ac:dyDescent="0.3">
      <c r="A288" t="s">
        <v>691</v>
      </c>
      <c r="B288" t="s">
        <v>556</v>
      </c>
      <c r="C288" t="s">
        <v>76</v>
      </c>
      <c r="D288" t="s">
        <v>108</v>
      </c>
      <c r="E288" t="s">
        <v>78</v>
      </c>
      <c r="F288" t="s">
        <v>96</v>
      </c>
      <c r="G288" s="10">
        <v>45969</v>
      </c>
      <c r="H288" t="s">
        <v>80</v>
      </c>
      <c r="I288" s="11">
        <v>399.2</v>
      </c>
      <c r="J288" t="s">
        <v>80</v>
      </c>
      <c r="K288" t="s">
        <v>240</v>
      </c>
      <c r="L288">
        <v>10</v>
      </c>
    </row>
    <row r="289" spans="1:12" ht="15" customHeight="1" x14ac:dyDescent="0.3">
      <c r="A289" t="s">
        <v>692</v>
      </c>
      <c r="B289" t="s">
        <v>693</v>
      </c>
      <c r="C289" t="s">
        <v>90</v>
      </c>
      <c r="D289" t="s">
        <v>77</v>
      </c>
      <c r="E289" t="s">
        <v>78</v>
      </c>
      <c r="F289" t="s">
        <v>104</v>
      </c>
      <c r="G289" s="10">
        <v>45969</v>
      </c>
      <c r="H289" t="s">
        <v>80</v>
      </c>
      <c r="I289" s="11">
        <v>399.2</v>
      </c>
      <c r="J289" t="s">
        <v>80</v>
      </c>
      <c r="K289" t="s">
        <v>629</v>
      </c>
      <c r="L289">
        <v>9</v>
      </c>
    </row>
    <row r="290" spans="1:12" ht="15" customHeight="1" x14ac:dyDescent="0.3">
      <c r="A290" t="s">
        <v>694</v>
      </c>
      <c r="B290" t="s">
        <v>695</v>
      </c>
      <c r="C290" t="s">
        <v>90</v>
      </c>
      <c r="D290" t="s">
        <v>172</v>
      </c>
      <c r="E290" t="s">
        <v>132</v>
      </c>
      <c r="F290" t="s">
        <v>79</v>
      </c>
      <c r="G290" s="10">
        <v>45997</v>
      </c>
      <c r="H290" t="s">
        <v>86</v>
      </c>
      <c r="I290" s="11">
        <v>999</v>
      </c>
      <c r="J290" t="s">
        <v>80</v>
      </c>
      <c r="K290" t="s">
        <v>87</v>
      </c>
    </row>
    <row r="291" spans="1:12" ht="15" customHeight="1" x14ac:dyDescent="0.3">
      <c r="A291" t="s">
        <v>696</v>
      </c>
      <c r="B291" t="s">
        <v>697</v>
      </c>
      <c r="C291" t="s">
        <v>90</v>
      </c>
      <c r="D291" t="s">
        <v>148</v>
      </c>
      <c r="E291" t="s">
        <v>78</v>
      </c>
      <c r="F291" t="s">
        <v>91</v>
      </c>
      <c r="G291" s="10">
        <v>46009</v>
      </c>
      <c r="H291" t="s">
        <v>86</v>
      </c>
      <c r="I291" s="11">
        <v>499</v>
      </c>
      <c r="J291" t="s">
        <v>80</v>
      </c>
      <c r="K291" t="s">
        <v>355</v>
      </c>
    </row>
    <row r="292" spans="1:12" ht="15" customHeight="1" x14ac:dyDescent="0.3">
      <c r="A292" t="s">
        <v>698</v>
      </c>
      <c r="B292" t="s">
        <v>699</v>
      </c>
      <c r="C292" t="s">
        <v>76</v>
      </c>
      <c r="D292" t="s">
        <v>108</v>
      </c>
      <c r="E292" t="s">
        <v>78</v>
      </c>
      <c r="F292" t="s">
        <v>79</v>
      </c>
      <c r="G292" s="10">
        <v>45969</v>
      </c>
      <c r="H292" t="s">
        <v>80</v>
      </c>
      <c r="I292" s="11">
        <v>399.2</v>
      </c>
      <c r="J292" t="s">
        <v>80</v>
      </c>
      <c r="K292" t="s">
        <v>117</v>
      </c>
      <c r="L292">
        <v>8</v>
      </c>
    </row>
    <row r="293" spans="1:12" ht="15" customHeight="1" x14ac:dyDescent="0.3">
      <c r="A293" t="s">
        <v>700</v>
      </c>
      <c r="B293" t="s">
        <v>701</v>
      </c>
      <c r="C293" t="s">
        <v>90</v>
      </c>
      <c r="D293" t="s">
        <v>260</v>
      </c>
      <c r="E293" t="s">
        <v>103</v>
      </c>
      <c r="F293" t="s">
        <v>96</v>
      </c>
      <c r="G293" s="10">
        <v>45972</v>
      </c>
      <c r="H293" t="s">
        <v>80</v>
      </c>
      <c r="I293" s="11">
        <v>1599.2</v>
      </c>
      <c r="J293" t="s">
        <v>80</v>
      </c>
      <c r="K293" t="s">
        <v>129</v>
      </c>
    </row>
    <row r="294" spans="1:12" ht="15" customHeight="1" x14ac:dyDescent="0.3">
      <c r="A294" t="s">
        <v>702</v>
      </c>
      <c r="B294" t="s">
        <v>703</v>
      </c>
      <c r="C294" t="s">
        <v>90</v>
      </c>
      <c r="D294" t="s">
        <v>84</v>
      </c>
      <c r="E294" t="s">
        <v>78</v>
      </c>
      <c r="F294" t="s">
        <v>85</v>
      </c>
      <c r="G294" s="10">
        <v>45966</v>
      </c>
      <c r="H294" t="s">
        <v>80</v>
      </c>
      <c r="I294" s="11">
        <v>399.2</v>
      </c>
      <c r="J294" t="s">
        <v>80</v>
      </c>
      <c r="K294" t="s">
        <v>202</v>
      </c>
      <c r="L294">
        <v>8</v>
      </c>
    </row>
    <row r="295" spans="1:12" ht="15" customHeight="1" x14ac:dyDescent="0.3">
      <c r="A295" t="s">
        <v>704</v>
      </c>
      <c r="B295" t="s">
        <v>705</v>
      </c>
      <c r="C295" t="s">
        <v>76</v>
      </c>
      <c r="D295" t="s">
        <v>157</v>
      </c>
      <c r="E295" t="s">
        <v>116</v>
      </c>
      <c r="F295" t="s">
        <v>109</v>
      </c>
      <c r="G295" s="10">
        <v>46005</v>
      </c>
      <c r="H295" t="s">
        <v>86</v>
      </c>
      <c r="I295" s="11">
        <v>0</v>
      </c>
      <c r="J295" t="s">
        <v>86</v>
      </c>
      <c r="K295" t="s">
        <v>158</v>
      </c>
    </row>
    <row r="296" spans="1:12" ht="15" customHeight="1" x14ac:dyDescent="0.3">
      <c r="A296" t="s">
        <v>706</v>
      </c>
      <c r="B296" t="s">
        <v>94</v>
      </c>
      <c r="C296" t="s">
        <v>76</v>
      </c>
      <c r="D296" t="s">
        <v>100</v>
      </c>
      <c r="E296" t="s">
        <v>78</v>
      </c>
      <c r="F296" t="s">
        <v>79</v>
      </c>
      <c r="G296" s="10">
        <v>45984</v>
      </c>
      <c r="H296" t="s">
        <v>80</v>
      </c>
      <c r="I296" s="11">
        <v>399.2</v>
      </c>
      <c r="J296" t="s">
        <v>80</v>
      </c>
      <c r="K296" t="s">
        <v>149</v>
      </c>
      <c r="L296">
        <v>6</v>
      </c>
    </row>
    <row r="297" spans="1:12" ht="15" customHeight="1" x14ac:dyDescent="0.3">
      <c r="A297" t="s">
        <v>707</v>
      </c>
      <c r="B297" t="s">
        <v>708</v>
      </c>
      <c r="C297" t="s">
        <v>90</v>
      </c>
      <c r="D297" t="s">
        <v>108</v>
      </c>
      <c r="E297" t="s">
        <v>132</v>
      </c>
      <c r="F297" t="s">
        <v>79</v>
      </c>
      <c r="G297" s="10">
        <v>45994</v>
      </c>
      <c r="H297" t="s">
        <v>86</v>
      </c>
      <c r="I297" s="11">
        <v>999</v>
      </c>
      <c r="J297" t="s">
        <v>80</v>
      </c>
      <c r="K297" t="s">
        <v>149</v>
      </c>
      <c r="L297">
        <v>8</v>
      </c>
    </row>
    <row r="298" spans="1:12" ht="15" customHeight="1" x14ac:dyDescent="0.3">
      <c r="A298" t="s">
        <v>709</v>
      </c>
      <c r="B298" t="s">
        <v>710</v>
      </c>
      <c r="C298" t="s">
        <v>90</v>
      </c>
      <c r="D298" t="s">
        <v>108</v>
      </c>
      <c r="E298" t="s">
        <v>132</v>
      </c>
      <c r="F298" t="s">
        <v>109</v>
      </c>
      <c r="G298" s="10">
        <v>46021</v>
      </c>
      <c r="H298" t="s">
        <v>86</v>
      </c>
      <c r="I298" s="11">
        <v>999</v>
      </c>
      <c r="J298" t="s">
        <v>86</v>
      </c>
      <c r="K298" t="s">
        <v>121</v>
      </c>
    </row>
    <row r="299" spans="1:12" ht="15" customHeight="1" x14ac:dyDescent="0.3">
      <c r="A299" t="s">
        <v>711</v>
      </c>
      <c r="B299" t="s">
        <v>712</v>
      </c>
      <c r="C299" t="s">
        <v>90</v>
      </c>
      <c r="D299" t="s">
        <v>231</v>
      </c>
      <c r="E299" t="s">
        <v>116</v>
      </c>
      <c r="F299" t="s">
        <v>91</v>
      </c>
      <c r="G299" s="10">
        <v>46003</v>
      </c>
      <c r="H299" t="s">
        <v>86</v>
      </c>
      <c r="I299" s="11">
        <v>0</v>
      </c>
      <c r="J299" t="s">
        <v>80</v>
      </c>
      <c r="K299" t="s">
        <v>288</v>
      </c>
      <c r="L299">
        <v>9</v>
      </c>
    </row>
    <row r="300" spans="1:12" ht="15" customHeight="1" x14ac:dyDescent="0.3">
      <c r="A300" t="s">
        <v>713</v>
      </c>
      <c r="B300" t="s">
        <v>714</v>
      </c>
      <c r="C300" t="s">
        <v>76</v>
      </c>
      <c r="D300" t="s">
        <v>172</v>
      </c>
      <c r="E300" t="s">
        <v>116</v>
      </c>
      <c r="F300" t="s">
        <v>109</v>
      </c>
      <c r="G300" s="10">
        <v>45975</v>
      </c>
      <c r="H300" t="s">
        <v>80</v>
      </c>
      <c r="I300" s="11">
        <v>0</v>
      </c>
      <c r="J300" t="s">
        <v>86</v>
      </c>
      <c r="K300" t="s">
        <v>240</v>
      </c>
    </row>
    <row r="301" spans="1:12" ht="15" customHeight="1" x14ac:dyDescent="0.3">
      <c r="A301" t="s">
        <v>715</v>
      </c>
      <c r="B301" t="s">
        <v>716</v>
      </c>
      <c r="C301" t="s">
        <v>90</v>
      </c>
      <c r="D301" t="s">
        <v>142</v>
      </c>
      <c r="E301" t="s">
        <v>78</v>
      </c>
      <c r="F301" t="s">
        <v>85</v>
      </c>
      <c r="G301" s="10">
        <v>45970</v>
      </c>
      <c r="H301" t="s">
        <v>80</v>
      </c>
      <c r="I301" s="11">
        <v>399.2</v>
      </c>
      <c r="J301" t="s">
        <v>80</v>
      </c>
      <c r="K301" t="s">
        <v>240</v>
      </c>
    </row>
    <row r="302" spans="1:12" ht="15" customHeight="1" x14ac:dyDescent="0.3">
      <c r="A302" t="s">
        <v>717</v>
      </c>
      <c r="B302" t="s">
        <v>718</v>
      </c>
      <c r="C302" t="s">
        <v>76</v>
      </c>
      <c r="D302" t="s">
        <v>100</v>
      </c>
      <c r="E302" t="s">
        <v>78</v>
      </c>
      <c r="F302" t="s">
        <v>79</v>
      </c>
      <c r="G302" s="10">
        <v>46019</v>
      </c>
      <c r="H302" t="s">
        <v>86</v>
      </c>
      <c r="I302" s="11">
        <v>499</v>
      </c>
      <c r="J302" t="s">
        <v>80</v>
      </c>
      <c r="K302" t="s">
        <v>87</v>
      </c>
      <c r="L302">
        <v>9</v>
      </c>
    </row>
    <row r="303" spans="1:12" ht="15" customHeight="1" x14ac:dyDescent="0.3">
      <c r="A303" t="s">
        <v>719</v>
      </c>
      <c r="B303" t="s">
        <v>720</v>
      </c>
      <c r="C303" t="s">
        <v>90</v>
      </c>
      <c r="D303" t="s">
        <v>84</v>
      </c>
      <c r="E303" t="s">
        <v>103</v>
      </c>
      <c r="F303" t="s">
        <v>91</v>
      </c>
      <c r="G303" s="10">
        <v>45985</v>
      </c>
      <c r="H303" t="s">
        <v>80</v>
      </c>
      <c r="I303" s="11">
        <v>1599.2</v>
      </c>
      <c r="J303" t="s">
        <v>80</v>
      </c>
      <c r="K303" t="s">
        <v>105</v>
      </c>
    </row>
    <row r="304" spans="1:12" ht="15" customHeight="1" x14ac:dyDescent="0.3">
      <c r="A304" t="s">
        <v>721</v>
      </c>
      <c r="B304" t="s">
        <v>722</v>
      </c>
      <c r="C304" t="s">
        <v>76</v>
      </c>
      <c r="D304" t="s">
        <v>172</v>
      </c>
      <c r="E304" t="s">
        <v>116</v>
      </c>
      <c r="F304" t="s">
        <v>96</v>
      </c>
      <c r="G304" s="10">
        <v>45997</v>
      </c>
      <c r="H304" t="s">
        <v>86</v>
      </c>
      <c r="I304" s="11">
        <v>0</v>
      </c>
      <c r="J304" t="s">
        <v>80</v>
      </c>
      <c r="K304" t="s">
        <v>158</v>
      </c>
    </row>
    <row r="305" spans="1:12" ht="15" customHeight="1" x14ac:dyDescent="0.3">
      <c r="A305" t="s">
        <v>723</v>
      </c>
      <c r="B305" t="s">
        <v>724</v>
      </c>
      <c r="C305" t="s">
        <v>90</v>
      </c>
      <c r="D305" t="s">
        <v>287</v>
      </c>
      <c r="E305" t="s">
        <v>103</v>
      </c>
      <c r="F305" t="s">
        <v>91</v>
      </c>
      <c r="G305" s="10">
        <v>45967</v>
      </c>
      <c r="H305" t="s">
        <v>80</v>
      </c>
      <c r="I305" s="11">
        <v>1599.2</v>
      </c>
      <c r="J305" t="s">
        <v>80</v>
      </c>
      <c r="K305" t="s">
        <v>97</v>
      </c>
      <c r="L305">
        <v>6</v>
      </c>
    </row>
    <row r="306" spans="1:12" ht="15" customHeight="1" x14ac:dyDescent="0.3">
      <c r="A306" t="s">
        <v>725</v>
      </c>
      <c r="B306" t="s">
        <v>153</v>
      </c>
      <c r="C306" t="s">
        <v>90</v>
      </c>
      <c r="D306" t="s">
        <v>142</v>
      </c>
      <c r="E306" t="s">
        <v>78</v>
      </c>
      <c r="F306" t="s">
        <v>79</v>
      </c>
      <c r="G306" s="10">
        <v>45972</v>
      </c>
      <c r="H306" t="s">
        <v>80</v>
      </c>
      <c r="I306" s="11">
        <v>399.2</v>
      </c>
      <c r="J306" t="s">
        <v>80</v>
      </c>
      <c r="K306" t="s">
        <v>121</v>
      </c>
    </row>
    <row r="307" spans="1:12" ht="15" customHeight="1" x14ac:dyDescent="0.3">
      <c r="A307" t="s">
        <v>726</v>
      </c>
      <c r="B307" t="s">
        <v>727</v>
      </c>
      <c r="C307" t="s">
        <v>90</v>
      </c>
      <c r="D307" t="s">
        <v>260</v>
      </c>
      <c r="E307" t="s">
        <v>103</v>
      </c>
      <c r="F307" t="s">
        <v>79</v>
      </c>
      <c r="G307" s="10">
        <v>45979</v>
      </c>
      <c r="H307" t="s">
        <v>80</v>
      </c>
      <c r="I307" s="11">
        <v>1599.2</v>
      </c>
      <c r="J307" t="s">
        <v>80</v>
      </c>
      <c r="K307" t="s">
        <v>629</v>
      </c>
      <c r="L307">
        <v>6</v>
      </c>
    </row>
    <row r="308" spans="1:12" ht="15" customHeight="1" x14ac:dyDescent="0.3">
      <c r="A308" t="s">
        <v>728</v>
      </c>
      <c r="B308" t="s">
        <v>729</v>
      </c>
      <c r="C308" t="s">
        <v>90</v>
      </c>
      <c r="D308" t="s">
        <v>124</v>
      </c>
      <c r="E308" t="s">
        <v>103</v>
      </c>
      <c r="F308" t="s">
        <v>91</v>
      </c>
      <c r="G308" s="10">
        <v>46007</v>
      </c>
      <c r="H308" t="s">
        <v>86</v>
      </c>
      <c r="I308" s="11">
        <v>1999</v>
      </c>
      <c r="J308" t="s">
        <v>80</v>
      </c>
      <c r="K308" t="s">
        <v>173</v>
      </c>
      <c r="L308">
        <v>7</v>
      </c>
    </row>
    <row r="309" spans="1:12" ht="15" customHeight="1" x14ac:dyDescent="0.3">
      <c r="A309" t="s">
        <v>730</v>
      </c>
      <c r="B309" t="s">
        <v>731</v>
      </c>
      <c r="C309" t="s">
        <v>90</v>
      </c>
      <c r="D309" t="s">
        <v>138</v>
      </c>
      <c r="E309" t="s">
        <v>78</v>
      </c>
      <c r="F309" t="s">
        <v>104</v>
      </c>
      <c r="G309" s="10">
        <v>45978</v>
      </c>
      <c r="H309" t="s">
        <v>80</v>
      </c>
      <c r="I309" s="11">
        <v>399.2</v>
      </c>
      <c r="J309" t="s">
        <v>80</v>
      </c>
      <c r="K309" t="s">
        <v>117</v>
      </c>
      <c r="L309">
        <v>6</v>
      </c>
    </row>
    <row r="310" spans="1:12" ht="15" customHeight="1" x14ac:dyDescent="0.3">
      <c r="A310" t="s">
        <v>732</v>
      </c>
      <c r="B310" t="s">
        <v>733</v>
      </c>
      <c r="C310" t="s">
        <v>90</v>
      </c>
      <c r="D310" t="s">
        <v>148</v>
      </c>
      <c r="E310" t="s">
        <v>78</v>
      </c>
      <c r="F310" t="s">
        <v>79</v>
      </c>
      <c r="G310" s="10">
        <v>45968</v>
      </c>
      <c r="H310" t="s">
        <v>80</v>
      </c>
      <c r="I310" s="11">
        <v>399.2</v>
      </c>
      <c r="J310" t="s">
        <v>80</v>
      </c>
      <c r="K310" t="s">
        <v>145</v>
      </c>
    </row>
    <row r="311" spans="1:12" ht="15" customHeight="1" x14ac:dyDescent="0.3">
      <c r="A311" t="s">
        <v>734</v>
      </c>
      <c r="B311" t="s">
        <v>204</v>
      </c>
      <c r="C311" t="s">
        <v>76</v>
      </c>
      <c r="D311" t="s">
        <v>142</v>
      </c>
      <c r="E311" t="s">
        <v>132</v>
      </c>
      <c r="F311" t="s">
        <v>79</v>
      </c>
      <c r="G311" s="10">
        <v>45972</v>
      </c>
      <c r="H311" t="s">
        <v>80</v>
      </c>
      <c r="I311" s="11">
        <v>799.2</v>
      </c>
      <c r="J311" t="s">
        <v>80</v>
      </c>
      <c r="K311" t="s">
        <v>87</v>
      </c>
    </row>
    <row r="312" spans="1:12" ht="15" customHeight="1" x14ac:dyDescent="0.3">
      <c r="A312" t="s">
        <v>735</v>
      </c>
      <c r="B312" t="s">
        <v>736</v>
      </c>
      <c r="C312" t="s">
        <v>76</v>
      </c>
      <c r="D312" t="s">
        <v>265</v>
      </c>
      <c r="E312" t="s">
        <v>78</v>
      </c>
      <c r="F312" t="s">
        <v>104</v>
      </c>
      <c r="G312" s="10">
        <v>46019</v>
      </c>
      <c r="H312" t="s">
        <v>86</v>
      </c>
      <c r="I312" s="11">
        <v>499</v>
      </c>
      <c r="J312" t="s">
        <v>80</v>
      </c>
      <c r="K312" t="s">
        <v>92</v>
      </c>
    </row>
    <row r="313" spans="1:12" ht="15" customHeight="1" x14ac:dyDescent="0.3">
      <c r="A313" t="s">
        <v>737</v>
      </c>
      <c r="B313" t="s">
        <v>738</v>
      </c>
      <c r="C313" t="s">
        <v>90</v>
      </c>
      <c r="D313" t="s">
        <v>108</v>
      </c>
      <c r="E313" t="s">
        <v>103</v>
      </c>
      <c r="F313" t="s">
        <v>96</v>
      </c>
      <c r="G313" s="10">
        <v>45974</v>
      </c>
      <c r="H313" t="s">
        <v>80</v>
      </c>
      <c r="I313" s="11">
        <v>1599.2</v>
      </c>
      <c r="J313" t="s">
        <v>80</v>
      </c>
      <c r="K313" t="s">
        <v>117</v>
      </c>
      <c r="L313">
        <v>10</v>
      </c>
    </row>
    <row r="314" spans="1:12" ht="15" customHeight="1" x14ac:dyDescent="0.3">
      <c r="A314" t="s">
        <v>739</v>
      </c>
      <c r="B314" t="s">
        <v>740</v>
      </c>
      <c r="C314" t="s">
        <v>76</v>
      </c>
      <c r="D314" t="s">
        <v>172</v>
      </c>
      <c r="E314" t="s">
        <v>78</v>
      </c>
      <c r="F314" t="s">
        <v>91</v>
      </c>
      <c r="G314" s="10">
        <v>46018</v>
      </c>
      <c r="H314" t="s">
        <v>86</v>
      </c>
      <c r="I314" s="11">
        <v>499</v>
      </c>
      <c r="J314" t="s">
        <v>80</v>
      </c>
      <c r="K314" t="s">
        <v>253</v>
      </c>
    </row>
    <row r="315" spans="1:12" ht="15" customHeight="1" x14ac:dyDescent="0.3">
      <c r="A315" t="s">
        <v>741</v>
      </c>
      <c r="B315" t="s">
        <v>742</v>
      </c>
      <c r="C315" t="s">
        <v>90</v>
      </c>
      <c r="D315" t="s">
        <v>265</v>
      </c>
      <c r="E315" t="s">
        <v>78</v>
      </c>
      <c r="F315" t="s">
        <v>79</v>
      </c>
      <c r="G315" s="10">
        <v>45990</v>
      </c>
      <c r="H315" t="s">
        <v>80</v>
      </c>
      <c r="I315" s="11">
        <v>399.2</v>
      </c>
      <c r="J315" t="s">
        <v>80</v>
      </c>
      <c r="K315" t="s">
        <v>384</v>
      </c>
    </row>
    <row r="316" spans="1:12" ht="15" customHeight="1" x14ac:dyDescent="0.3">
      <c r="A316" t="s">
        <v>743</v>
      </c>
      <c r="B316" t="s">
        <v>744</v>
      </c>
      <c r="C316" t="s">
        <v>90</v>
      </c>
      <c r="D316" t="s">
        <v>128</v>
      </c>
      <c r="E316" t="s">
        <v>78</v>
      </c>
      <c r="F316" t="s">
        <v>91</v>
      </c>
      <c r="G316" s="10">
        <v>45983</v>
      </c>
      <c r="H316" t="s">
        <v>80</v>
      </c>
      <c r="I316" s="11">
        <v>399.2</v>
      </c>
      <c r="J316" t="s">
        <v>86</v>
      </c>
      <c r="K316" t="s">
        <v>297</v>
      </c>
    </row>
    <row r="317" spans="1:12" ht="15" customHeight="1" x14ac:dyDescent="0.3">
      <c r="A317" t="s">
        <v>745</v>
      </c>
      <c r="B317" t="s">
        <v>746</v>
      </c>
      <c r="C317" t="s">
        <v>76</v>
      </c>
      <c r="D317" t="s">
        <v>108</v>
      </c>
      <c r="E317" t="s">
        <v>103</v>
      </c>
      <c r="F317" t="s">
        <v>109</v>
      </c>
      <c r="G317" s="10">
        <v>46004</v>
      </c>
      <c r="H317" t="s">
        <v>86</v>
      </c>
      <c r="I317" s="11">
        <v>1999</v>
      </c>
      <c r="J317" t="s">
        <v>80</v>
      </c>
      <c r="K317" t="s">
        <v>149</v>
      </c>
      <c r="L317">
        <v>6</v>
      </c>
    </row>
    <row r="318" spans="1:12" ht="15" customHeight="1" x14ac:dyDescent="0.3">
      <c r="A318" t="s">
        <v>747</v>
      </c>
      <c r="B318" t="s">
        <v>748</v>
      </c>
      <c r="C318" t="s">
        <v>76</v>
      </c>
      <c r="D318" t="s">
        <v>113</v>
      </c>
      <c r="E318" t="s">
        <v>103</v>
      </c>
      <c r="F318" t="s">
        <v>91</v>
      </c>
      <c r="G318" s="10">
        <v>46008</v>
      </c>
      <c r="H318" t="s">
        <v>86</v>
      </c>
      <c r="I318" s="11">
        <v>1999</v>
      </c>
      <c r="J318" t="s">
        <v>80</v>
      </c>
      <c r="K318" t="s">
        <v>486</v>
      </c>
      <c r="L318">
        <v>9</v>
      </c>
    </row>
    <row r="319" spans="1:12" ht="15" customHeight="1" x14ac:dyDescent="0.3">
      <c r="A319" t="s">
        <v>749</v>
      </c>
      <c r="B319" t="s">
        <v>750</v>
      </c>
      <c r="C319" t="s">
        <v>90</v>
      </c>
      <c r="D319" t="s">
        <v>95</v>
      </c>
      <c r="E319" t="s">
        <v>103</v>
      </c>
      <c r="F319" t="s">
        <v>109</v>
      </c>
      <c r="G319" s="10">
        <v>45996</v>
      </c>
      <c r="H319" t="s">
        <v>86</v>
      </c>
      <c r="I319" s="11">
        <v>1999</v>
      </c>
      <c r="J319" t="s">
        <v>80</v>
      </c>
      <c r="K319" t="s">
        <v>117</v>
      </c>
      <c r="L319">
        <v>10</v>
      </c>
    </row>
    <row r="320" spans="1:12" ht="15" customHeight="1" x14ac:dyDescent="0.3">
      <c r="A320" t="s">
        <v>751</v>
      </c>
      <c r="B320" t="s">
        <v>752</v>
      </c>
      <c r="C320" t="s">
        <v>76</v>
      </c>
      <c r="D320" t="s">
        <v>215</v>
      </c>
      <c r="E320" t="s">
        <v>103</v>
      </c>
      <c r="F320" t="s">
        <v>96</v>
      </c>
      <c r="G320" s="10">
        <v>45981</v>
      </c>
      <c r="H320" t="s">
        <v>80</v>
      </c>
      <c r="I320" s="11">
        <v>1599.2</v>
      </c>
      <c r="J320" t="s">
        <v>80</v>
      </c>
      <c r="K320" t="s">
        <v>81</v>
      </c>
      <c r="L320">
        <v>9</v>
      </c>
    </row>
    <row r="321" spans="1:12" ht="15" customHeight="1" x14ac:dyDescent="0.3">
      <c r="A321" t="s">
        <v>753</v>
      </c>
      <c r="B321" t="s">
        <v>754</v>
      </c>
      <c r="C321" t="s">
        <v>76</v>
      </c>
      <c r="D321" t="s">
        <v>138</v>
      </c>
      <c r="E321" t="s">
        <v>103</v>
      </c>
      <c r="F321" t="s">
        <v>91</v>
      </c>
      <c r="G321" s="10">
        <v>46007</v>
      </c>
      <c r="H321" t="s">
        <v>86</v>
      </c>
      <c r="I321" s="11">
        <v>1999</v>
      </c>
      <c r="J321" t="s">
        <v>80</v>
      </c>
      <c r="K321" t="s">
        <v>135</v>
      </c>
    </row>
    <row r="322" spans="1:12" ht="15" customHeight="1" x14ac:dyDescent="0.3">
      <c r="A322" t="s">
        <v>755</v>
      </c>
      <c r="B322" t="s">
        <v>756</v>
      </c>
      <c r="C322" t="s">
        <v>90</v>
      </c>
      <c r="D322" t="s">
        <v>128</v>
      </c>
      <c r="E322" t="s">
        <v>132</v>
      </c>
      <c r="F322" t="s">
        <v>79</v>
      </c>
      <c r="G322" s="10">
        <v>46020</v>
      </c>
      <c r="H322" t="s">
        <v>86</v>
      </c>
      <c r="I322" s="11">
        <v>999</v>
      </c>
      <c r="J322" t="s">
        <v>80</v>
      </c>
      <c r="K322" t="s">
        <v>158</v>
      </c>
    </row>
    <row r="323" spans="1:12" ht="15" customHeight="1" x14ac:dyDescent="0.3">
      <c r="A323" t="s">
        <v>757</v>
      </c>
      <c r="B323" t="s">
        <v>758</v>
      </c>
      <c r="C323" t="s">
        <v>90</v>
      </c>
      <c r="D323" t="s">
        <v>108</v>
      </c>
      <c r="E323" t="s">
        <v>78</v>
      </c>
      <c r="F323" t="s">
        <v>85</v>
      </c>
      <c r="G323" s="10">
        <v>45975</v>
      </c>
      <c r="H323" t="s">
        <v>80</v>
      </c>
      <c r="I323" s="11">
        <v>399.2</v>
      </c>
      <c r="J323" t="s">
        <v>80</v>
      </c>
      <c r="K323" t="s">
        <v>149</v>
      </c>
      <c r="L323">
        <v>9</v>
      </c>
    </row>
    <row r="324" spans="1:12" ht="15" customHeight="1" x14ac:dyDescent="0.3">
      <c r="A324" t="s">
        <v>759</v>
      </c>
      <c r="B324" t="s">
        <v>760</v>
      </c>
      <c r="C324" t="s">
        <v>90</v>
      </c>
      <c r="D324" t="s">
        <v>231</v>
      </c>
      <c r="E324" t="s">
        <v>78</v>
      </c>
      <c r="F324" t="s">
        <v>109</v>
      </c>
      <c r="G324" s="10">
        <v>46003</v>
      </c>
      <c r="H324" t="s">
        <v>86</v>
      </c>
      <c r="I324" s="11">
        <v>499</v>
      </c>
      <c r="J324" t="s">
        <v>80</v>
      </c>
      <c r="K324" t="s">
        <v>135</v>
      </c>
      <c r="L324">
        <v>9</v>
      </c>
    </row>
    <row r="325" spans="1:12" ht="15" customHeight="1" x14ac:dyDescent="0.3">
      <c r="A325" t="s">
        <v>761</v>
      </c>
      <c r="B325" t="s">
        <v>762</v>
      </c>
      <c r="C325" t="s">
        <v>76</v>
      </c>
      <c r="D325" t="s">
        <v>157</v>
      </c>
      <c r="E325" t="s">
        <v>78</v>
      </c>
      <c r="F325" t="s">
        <v>91</v>
      </c>
      <c r="G325" s="10">
        <v>45992</v>
      </c>
      <c r="H325" t="s">
        <v>86</v>
      </c>
      <c r="I325" s="11">
        <v>499</v>
      </c>
      <c r="J325" t="s">
        <v>80</v>
      </c>
      <c r="K325" t="s">
        <v>105</v>
      </c>
      <c r="L325">
        <v>8</v>
      </c>
    </row>
    <row r="326" spans="1:12" ht="15" customHeight="1" x14ac:dyDescent="0.3">
      <c r="A326" t="s">
        <v>763</v>
      </c>
      <c r="B326" t="s">
        <v>764</v>
      </c>
      <c r="C326" t="s">
        <v>90</v>
      </c>
      <c r="D326" t="s">
        <v>124</v>
      </c>
      <c r="E326" t="s">
        <v>132</v>
      </c>
      <c r="F326" t="s">
        <v>104</v>
      </c>
      <c r="G326" s="10">
        <v>45964</v>
      </c>
      <c r="H326" t="s">
        <v>80</v>
      </c>
      <c r="I326" s="11">
        <v>799.2</v>
      </c>
      <c r="J326" t="s">
        <v>80</v>
      </c>
      <c r="K326" t="s">
        <v>135</v>
      </c>
    </row>
    <row r="327" spans="1:12" ht="15" customHeight="1" x14ac:dyDescent="0.3">
      <c r="A327" t="s">
        <v>765</v>
      </c>
      <c r="B327" t="s">
        <v>766</v>
      </c>
      <c r="C327" t="s">
        <v>76</v>
      </c>
      <c r="D327" t="s">
        <v>95</v>
      </c>
      <c r="E327" t="s">
        <v>78</v>
      </c>
      <c r="F327" t="s">
        <v>96</v>
      </c>
      <c r="G327" s="10">
        <v>45978</v>
      </c>
      <c r="H327" t="s">
        <v>80</v>
      </c>
      <c r="I327" s="11">
        <v>399.2</v>
      </c>
      <c r="J327" t="s">
        <v>80</v>
      </c>
      <c r="K327" t="s">
        <v>216</v>
      </c>
    </row>
    <row r="328" spans="1:12" ht="15" customHeight="1" x14ac:dyDescent="0.3">
      <c r="A328" t="s">
        <v>767</v>
      </c>
      <c r="B328" t="s">
        <v>768</v>
      </c>
      <c r="C328" t="s">
        <v>76</v>
      </c>
      <c r="D328" t="s">
        <v>265</v>
      </c>
      <c r="E328" t="s">
        <v>78</v>
      </c>
      <c r="F328" t="s">
        <v>104</v>
      </c>
      <c r="G328" s="10">
        <v>45968</v>
      </c>
      <c r="H328" t="s">
        <v>80</v>
      </c>
      <c r="I328" s="11">
        <v>399.2</v>
      </c>
      <c r="J328" t="s">
        <v>80</v>
      </c>
      <c r="K328" t="s">
        <v>173</v>
      </c>
      <c r="L328">
        <v>10</v>
      </c>
    </row>
    <row r="329" spans="1:12" ht="15" customHeight="1" x14ac:dyDescent="0.3">
      <c r="A329" t="s">
        <v>769</v>
      </c>
      <c r="B329" t="s">
        <v>770</v>
      </c>
      <c r="C329" t="s">
        <v>76</v>
      </c>
      <c r="D329" t="s">
        <v>128</v>
      </c>
      <c r="E329" t="s">
        <v>132</v>
      </c>
      <c r="F329" t="s">
        <v>91</v>
      </c>
      <c r="G329" s="10">
        <v>46013</v>
      </c>
      <c r="H329" t="s">
        <v>86</v>
      </c>
      <c r="I329" s="11">
        <v>999</v>
      </c>
      <c r="J329" t="s">
        <v>80</v>
      </c>
      <c r="K329" t="s">
        <v>240</v>
      </c>
      <c r="L329">
        <v>7</v>
      </c>
    </row>
    <row r="330" spans="1:12" ht="15" customHeight="1" x14ac:dyDescent="0.3">
      <c r="A330" t="s">
        <v>771</v>
      </c>
      <c r="B330" t="s">
        <v>500</v>
      </c>
      <c r="C330" t="s">
        <v>90</v>
      </c>
      <c r="D330" t="s">
        <v>128</v>
      </c>
      <c r="E330" t="s">
        <v>103</v>
      </c>
      <c r="F330" t="s">
        <v>91</v>
      </c>
      <c r="G330" s="10">
        <v>45976</v>
      </c>
      <c r="H330" t="s">
        <v>80</v>
      </c>
      <c r="I330" s="11">
        <v>1599.2</v>
      </c>
      <c r="J330" t="s">
        <v>80</v>
      </c>
      <c r="K330" t="s">
        <v>216</v>
      </c>
    </row>
    <row r="331" spans="1:12" ht="15" customHeight="1" x14ac:dyDescent="0.3">
      <c r="A331" t="s">
        <v>772</v>
      </c>
      <c r="B331" t="s">
        <v>214</v>
      </c>
      <c r="C331" t="s">
        <v>76</v>
      </c>
      <c r="D331" t="s">
        <v>215</v>
      </c>
      <c r="E331" t="s">
        <v>78</v>
      </c>
      <c r="F331" t="s">
        <v>109</v>
      </c>
      <c r="G331" s="10">
        <v>45995</v>
      </c>
      <c r="H331" t="s">
        <v>86</v>
      </c>
      <c r="I331" s="11">
        <v>499</v>
      </c>
      <c r="J331" t="s">
        <v>80</v>
      </c>
      <c r="K331" t="s">
        <v>418</v>
      </c>
      <c r="L331">
        <v>10</v>
      </c>
    </row>
    <row r="332" spans="1:12" ht="15" customHeight="1" x14ac:dyDescent="0.3">
      <c r="A332" t="s">
        <v>773</v>
      </c>
      <c r="B332" t="s">
        <v>774</v>
      </c>
      <c r="C332" t="s">
        <v>90</v>
      </c>
      <c r="D332" t="s">
        <v>77</v>
      </c>
      <c r="E332" t="s">
        <v>103</v>
      </c>
      <c r="F332" t="s">
        <v>91</v>
      </c>
      <c r="G332" s="10">
        <v>45996</v>
      </c>
      <c r="H332" t="s">
        <v>86</v>
      </c>
      <c r="I332" s="11">
        <v>1999</v>
      </c>
      <c r="J332" t="s">
        <v>80</v>
      </c>
      <c r="K332" t="s">
        <v>92</v>
      </c>
    </row>
    <row r="333" spans="1:12" ht="15" customHeight="1" x14ac:dyDescent="0.3">
      <c r="A333" t="s">
        <v>775</v>
      </c>
      <c r="B333" t="s">
        <v>776</v>
      </c>
      <c r="C333" t="s">
        <v>76</v>
      </c>
      <c r="D333" t="s">
        <v>207</v>
      </c>
      <c r="E333" t="s">
        <v>103</v>
      </c>
      <c r="F333" t="s">
        <v>79</v>
      </c>
      <c r="G333" s="10">
        <v>46017</v>
      </c>
      <c r="H333" t="s">
        <v>86</v>
      </c>
      <c r="I333" s="11">
        <v>1999</v>
      </c>
      <c r="J333" t="s">
        <v>80</v>
      </c>
      <c r="K333" t="s">
        <v>149</v>
      </c>
      <c r="L333">
        <v>7</v>
      </c>
    </row>
    <row r="334" spans="1:12" ht="15" customHeight="1" x14ac:dyDescent="0.3">
      <c r="A334" t="s">
        <v>777</v>
      </c>
      <c r="B334" t="s">
        <v>778</v>
      </c>
      <c r="C334" t="s">
        <v>76</v>
      </c>
      <c r="D334" t="s">
        <v>95</v>
      </c>
      <c r="E334" t="s">
        <v>132</v>
      </c>
      <c r="F334" t="s">
        <v>96</v>
      </c>
      <c r="G334" s="10">
        <v>46001</v>
      </c>
      <c r="H334" t="s">
        <v>86</v>
      </c>
      <c r="I334" s="11">
        <v>999</v>
      </c>
      <c r="J334" t="s">
        <v>80</v>
      </c>
      <c r="K334" t="s">
        <v>117</v>
      </c>
      <c r="L334">
        <v>8</v>
      </c>
    </row>
    <row r="335" spans="1:12" ht="15" customHeight="1" x14ac:dyDescent="0.3">
      <c r="A335" t="s">
        <v>779</v>
      </c>
      <c r="B335" t="s">
        <v>780</v>
      </c>
      <c r="C335" t="s">
        <v>76</v>
      </c>
      <c r="D335" t="s">
        <v>120</v>
      </c>
      <c r="E335" t="s">
        <v>116</v>
      </c>
      <c r="F335" t="s">
        <v>96</v>
      </c>
      <c r="G335" s="10">
        <v>45984</v>
      </c>
      <c r="H335" t="s">
        <v>80</v>
      </c>
      <c r="I335" s="11">
        <v>0</v>
      </c>
      <c r="J335" t="s">
        <v>80</v>
      </c>
      <c r="K335" t="s">
        <v>306</v>
      </c>
    </row>
    <row r="336" spans="1:12" ht="15" customHeight="1" x14ac:dyDescent="0.3">
      <c r="A336" t="s">
        <v>781</v>
      </c>
      <c r="B336" t="s">
        <v>782</v>
      </c>
      <c r="C336" t="s">
        <v>90</v>
      </c>
      <c r="D336" t="s">
        <v>120</v>
      </c>
      <c r="E336" t="s">
        <v>78</v>
      </c>
      <c r="F336" t="s">
        <v>79</v>
      </c>
      <c r="G336" s="10">
        <v>45992</v>
      </c>
      <c r="H336" t="s">
        <v>86</v>
      </c>
      <c r="I336" s="11">
        <v>499</v>
      </c>
      <c r="J336" t="s">
        <v>80</v>
      </c>
      <c r="K336" t="s">
        <v>87</v>
      </c>
    </row>
    <row r="337" spans="1:12" ht="15" customHeight="1" x14ac:dyDescent="0.3">
      <c r="A337" t="s">
        <v>783</v>
      </c>
      <c r="B337" t="s">
        <v>784</v>
      </c>
      <c r="C337" t="s">
        <v>76</v>
      </c>
      <c r="D337" t="s">
        <v>231</v>
      </c>
      <c r="E337" t="s">
        <v>78</v>
      </c>
      <c r="F337" t="s">
        <v>79</v>
      </c>
      <c r="G337" s="10">
        <v>46018</v>
      </c>
      <c r="H337" t="s">
        <v>86</v>
      </c>
      <c r="I337" s="11">
        <v>499</v>
      </c>
      <c r="J337" t="s">
        <v>80</v>
      </c>
      <c r="K337" t="s">
        <v>216</v>
      </c>
      <c r="L337">
        <v>7</v>
      </c>
    </row>
    <row r="338" spans="1:12" ht="15" customHeight="1" x14ac:dyDescent="0.3">
      <c r="A338" t="s">
        <v>785</v>
      </c>
      <c r="B338" t="s">
        <v>786</v>
      </c>
      <c r="C338" t="s">
        <v>90</v>
      </c>
      <c r="D338" t="s">
        <v>113</v>
      </c>
      <c r="E338" t="s">
        <v>132</v>
      </c>
      <c r="F338" t="s">
        <v>109</v>
      </c>
      <c r="G338" s="10">
        <v>46015</v>
      </c>
      <c r="H338" t="s">
        <v>86</v>
      </c>
      <c r="I338" s="11">
        <v>999</v>
      </c>
      <c r="J338" t="s">
        <v>80</v>
      </c>
      <c r="K338" t="s">
        <v>280</v>
      </c>
      <c r="L338">
        <v>9</v>
      </c>
    </row>
    <row r="339" spans="1:12" ht="15" customHeight="1" x14ac:dyDescent="0.3">
      <c r="A339" t="s">
        <v>787</v>
      </c>
      <c r="B339" t="s">
        <v>788</v>
      </c>
      <c r="C339" t="s">
        <v>76</v>
      </c>
      <c r="D339" t="s">
        <v>138</v>
      </c>
      <c r="E339" t="s">
        <v>103</v>
      </c>
      <c r="F339" t="s">
        <v>109</v>
      </c>
      <c r="G339" s="10">
        <v>45965</v>
      </c>
      <c r="H339" t="s">
        <v>80</v>
      </c>
      <c r="I339" s="11">
        <v>1599.2</v>
      </c>
      <c r="J339" t="s">
        <v>80</v>
      </c>
      <c r="K339" t="s">
        <v>81</v>
      </c>
      <c r="L339">
        <v>8</v>
      </c>
    </row>
    <row r="340" spans="1:12" ht="15" customHeight="1" x14ac:dyDescent="0.3">
      <c r="A340" t="s">
        <v>789</v>
      </c>
      <c r="B340" t="s">
        <v>790</v>
      </c>
      <c r="C340" t="s">
        <v>76</v>
      </c>
      <c r="D340" t="s">
        <v>128</v>
      </c>
      <c r="E340" t="s">
        <v>78</v>
      </c>
      <c r="F340" t="s">
        <v>85</v>
      </c>
      <c r="G340" s="10">
        <v>46001</v>
      </c>
      <c r="H340" t="s">
        <v>86</v>
      </c>
      <c r="I340" s="11">
        <v>499</v>
      </c>
      <c r="J340" t="s">
        <v>80</v>
      </c>
      <c r="K340" t="s">
        <v>129</v>
      </c>
      <c r="L340">
        <v>6</v>
      </c>
    </row>
    <row r="341" spans="1:12" ht="15" customHeight="1" x14ac:dyDescent="0.3">
      <c r="A341" t="s">
        <v>791</v>
      </c>
      <c r="B341" t="s">
        <v>792</v>
      </c>
      <c r="C341" t="s">
        <v>90</v>
      </c>
      <c r="D341" t="s">
        <v>287</v>
      </c>
      <c r="E341" t="s">
        <v>78</v>
      </c>
      <c r="F341" t="s">
        <v>85</v>
      </c>
      <c r="G341" s="10">
        <v>46002</v>
      </c>
      <c r="H341" t="s">
        <v>86</v>
      </c>
      <c r="I341" s="11">
        <v>499</v>
      </c>
      <c r="J341" t="s">
        <v>86</v>
      </c>
      <c r="K341" t="s">
        <v>117</v>
      </c>
    </row>
    <row r="342" spans="1:12" ht="15" customHeight="1" x14ac:dyDescent="0.3">
      <c r="A342" t="s">
        <v>793</v>
      </c>
      <c r="B342" t="s">
        <v>794</v>
      </c>
      <c r="C342" t="s">
        <v>76</v>
      </c>
      <c r="D342" t="s">
        <v>148</v>
      </c>
      <c r="E342" t="s">
        <v>103</v>
      </c>
      <c r="F342" t="s">
        <v>96</v>
      </c>
      <c r="G342" s="10">
        <v>45995</v>
      </c>
      <c r="H342" t="s">
        <v>86</v>
      </c>
      <c r="I342" s="11">
        <v>1999</v>
      </c>
      <c r="J342" t="s">
        <v>80</v>
      </c>
      <c r="K342" t="s">
        <v>240</v>
      </c>
      <c r="L342">
        <v>9</v>
      </c>
    </row>
    <row r="343" spans="1:12" ht="15" customHeight="1" x14ac:dyDescent="0.3">
      <c r="A343" t="s">
        <v>795</v>
      </c>
      <c r="B343" t="s">
        <v>796</v>
      </c>
      <c r="C343" t="s">
        <v>76</v>
      </c>
      <c r="D343" t="s">
        <v>231</v>
      </c>
      <c r="E343" t="s">
        <v>132</v>
      </c>
      <c r="F343" t="s">
        <v>109</v>
      </c>
      <c r="G343" s="10">
        <v>46012</v>
      </c>
      <c r="H343" t="s">
        <v>86</v>
      </c>
      <c r="I343" s="11">
        <v>999</v>
      </c>
      <c r="J343" t="s">
        <v>80</v>
      </c>
      <c r="K343" t="s">
        <v>97</v>
      </c>
      <c r="L343">
        <v>10</v>
      </c>
    </row>
    <row r="344" spans="1:12" ht="15" customHeight="1" x14ac:dyDescent="0.3">
      <c r="A344" t="s">
        <v>797</v>
      </c>
      <c r="B344" t="s">
        <v>798</v>
      </c>
      <c r="C344" t="s">
        <v>76</v>
      </c>
      <c r="D344" t="s">
        <v>148</v>
      </c>
      <c r="E344" t="s">
        <v>103</v>
      </c>
      <c r="F344" t="s">
        <v>109</v>
      </c>
      <c r="G344" s="10">
        <v>45977</v>
      </c>
      <c r="H344" t="s">
        <v>80</v>
      </c>
      <c r="I344" s="11">
        <v>1599.2</v>
      </c>
      <c r="J344" t="s">
        <v>86</v>
      </c>
      <c r="K344" t="s">
        <v>110</v>
      </c>
    </row>
    <row r="345" spans="1:12" ht="15" customHeight="1" x14ac:dyDescent="0.3">
      <c r="A345" t="s">
        <v>799</v>
      </c>
      <c r="B345" t="s">
        <v>194</v>
      </c>
      <c r="C345" t="s">
        <v>76</v>
      </c>
      <c r="D345" t="s">
        <v>287</v>
      </c>
      <c r="E345" t="s">
        <v>78</v>
      </c>
      <c r="F345" t="s">
        <v>79</v>
      </c>
      <c r="G345" s="10">
        <v>45993</v>
      </c>
      <c r="H345" t="s">
        <v>86</v>
      </c>
      <c r="I345" s="11">
        <v>499</v>
      </c>
      <c r="J345" t="s">
        <v>80</v>
      </c>
      <c r="K345" t="s">
        <v>202</v>
      </c>
    </row>
    <row r="346" spans="1:12" ht="15" customHeight="1" x14ac:dyDescent="0.3">
      <c r="A346" t="s">
        <v>800</v>
      </c>
      <c r="B346" t="s">
        <v>801</v>
      </c>
      <c r="C346" t="s">
        <v>76</v>
      </c>
      <c r="D346" t="s">
        <v>231</v>
      </c>
      <c r="E346" t="s">
        <v>78</v>
      </c>
      <c r="F346" t="s">
        <v>79</v>
      </c>
      <c r="G346" s="10">
        <v>46006</v>
      </c>
      <c r="H346" t="s">
        <v>86</v>
      </c>
      <c r="I346" s="11">
        <v>499</v>
      </c>
      <c r="J346" t="s">
        <v>80</v>
      </c>
      <c r="K346" t="s">
        <v>117</v>
      </c>
      <c r="L346">
        <v>9</v>
      </c>
    </row>
    <row r="347" spans="1:12" ht="15" customHeight="1" x14ac:dyDescent="0.3">
      <c r="A347" t="s">
        <v>802</v>
      </c>
      <c r="B347" t="s">
        <v>279</v>
      </c>
      <c r="C347" t="s">
        <v>90</v>
      </c>
      <c r="D347" t="s">
        <v>157</v>
      </c>
      <c r="E347" t="s">
        <v>103</v>
      </c>
      <c r="F347" t="s">
        <v>85</v>
      </c>
      <c r="G347" s="10">
        <v>45997</v>
      </c>
      <c r="H347" t="s">
        <v>86</v>
      </c>
      <c r="I347" s="11">
        <v>1999</v>
      </c>
      <c r="J347" t="s">
        <v>80</v>
      </c>
      <c r="K347" t="s">
        <v>129</v>
      </c>
      <c r="L347">
        <v>6</v>
      </c>
    </row>
    <row r="348" spans="1:12" ht="15" customHeight="1" x14ac:dyDescent="0.3">
      <c r="A348" t="s">
        <v>803</v>
      </c>
      <c r="B348" t="s">
        <v>804</v>
      </c>
      <c r="C348" t="s">
        <v>76</v>
      </c>
      <c r="D348" t="s">
        <v>95</v>
      </c>
      <c r="E348" t="s">
        <v>132</v>
      </c>
      <c r="F348" t="s">
        <v>85</v>
      </c>
      <c r="G348" s="10">
        <v>46011</v>
      </c>
      <c r="H348" t="s">
        <v>86</v>
      </c>
      <c r="I348" s="11">
        <v>999</v>
      </c>
      <c r="J348" t="s">
        <v>80</v>
      </c>
      <c r="K348" t="s">
        <v>125</v>
      </c>
      <c r="L348">
        <v>8</v>
      </c>
    </row>
    <row r="349" spans="1:12" ht="15" customHeight="1" x14ac:dyDescent="0.3">
      <c r="A349" t="s">
        <v>805</v>
      </c>
      <c r="B349" t="s">
        <v>806</v>
      </c>
      <c r="C349" t="s">
        <v>76</v>
      </c>
      <c r="D349" t="s">
        <v>108</v>
      </c>
      <c r="E349" t="s">
        <v>116</v>
      </c>
      <c r="F349" t="s">
        <v>91</v>
      </c>
      <c r="G349" s="10">
        <v>45963</v>
      </c>
      <c r="H349" t="s">
        <v>80</v>
      </c>
      <c r="I349" s="11">
        <v>0</v>
      </c>
      <c r="J349" t="s">
        <v>80</v>
      </c>
      <c r="K349" t="s">
        <v>154</v>
      </c>
      <c r="L349">
        <v>7</v>
      </c>
    </row>
    <row r="350" spans="1:12" ht="15" customHeight="1" x14ac:dyDescent="0.3">
      <c r="A350" t="s">
        <v>807</v>
      </c>
      <c r="B350" t="s">
        <v>523</v>
      </c>
      <c r="C350" t="s">
        <v>76</v>
      </c>
      <c r="D350" t="s">
        <v>172</v>
      </c>
      <c r="E350" t="s">
        <v>78</v>
      </c>
      <c r="F350" t="s">
        <v>109</v>
      </c>
      <c r="G350" s="10">
        <v>45985</v>
      </c>
      <c r="H350" t="s">
        <v>80</v>
      </c>
      <c r="I350" s="11">
        <v>399.2</v>
      </c>
      <c r="J350" t="s">
        <v>80</v>
      </c>
      <c r="K350" t="s">
        <v>87</v>
      </c>
      <c r="L350">
        <v>10</v>
      </c>
    </row>
    <row r="351" spans="1:12" ht="15" customHeight="1" x14ac:dyDescent="0.3">
      <c r="A351" t="s">
        <v>808</v>
      </c>
      <c r="B351" t="s">
        <v>809</v>
      </c>
      <c r="C351" t="s">
        <v>76</v>
      </c>
      <c r="D351" t="s">
        <v>260</v>
      </c>
      <c r="E351" t="s">
        <v>103</v>
      </c>
      <c r="F351" t="s">
        <v>79</v>
      </c>
      <c r="G351" s="10">
        <v>45995</v>
      </c>
      <c r="H351" t="s">
        <v>86</v>
      </c>
      <c r="I351" s="11">
        <v>1999</v>
      </c>
      <c r="J351" t="s">
        <v>80</v>
      </c>
      <c r="K351" t="s">
        <v>105</v>
      </c>
    </row>
    <row r="352" spans="1:12" ht="15" customHeight="1" x14ac:dyDescent="0.3">
      <c r="A352" t="s">
        <v>810</v>
      </c>
      <c r="B352" t="s">
        <v>811</v>
      </c>
      <c r="C352" t="s">
        <v>90</v>
      </c>
      <c r="D352" t="s">
        <v>215</v>
      </c>
      <c r="E352" t="s">
        <v>78</v>
      </c>
      <c r="F352" t="s">
        <v>79</v>
      </c>
      <c r="G352" s="10">
        <v>45980</v>
      </c>
      <c r="H352" t="s">
        <v>80</v>
      </c>
      <c r="I352" s="11">
        <v>399.2</v>
      </c>
      <c r="J352" t="s">
        <v>80</v>
      </c>
      <c r="K352" t="s">
        <v>253</v>
      </c>
    </row>
    <row r="353" spans="1:12" ht="15" customHeight="1" x14ac:dyDescent="0.3">
      <c r="A353" t="s">
        <v>812</v>
      </c>
      <c r="B353" t="s">
        <v>674</v>
      </c>
      <c r="C353" t="s">
        <v>90</v>
      </c>
      <c r="D353" t="s">
        <v>128</v>
      </c>
      <c r="E353" t="s">
        <v>103</v>
      </c>
      <c r="F353" t="s">
        <v>85</v>
      </c>
      <c r="G353" s="10">
        <v>46002</v>
      </c>
      <c r="H353" t="s">
        <v>86</v>
      </c>
      <c r="I353" s="11">
        <v>1999</v>
      </c>
      <c r="J353" t="s">
        <v>80</v>
      </c>
      <c r="K353" t="s">
        <v>87</v>
      </c>
      <c r="L353">
        <v>10</v>
      </c>
    </row>
    <row r="354" spans="1:12" ht="15" customHeight="1" x14ac:dyDescent="0.3">
      <c r="A354" t="s">
        <v>813</v>
      </c>
      <c r="B354" t="s">
        <v>814</v>
      </c>
      <c r="C354" t="s">
        <v>90</v>
      </c>
      <c r="D354" t="s">
        <v>142</v>
      </c>
      <c r="E354" t="s">
        <v>78</v>
      </c>
      <c r="F354" t="s">
        <v>91</v>
      </c>
      <c r="G354" s="10">
        <v>45998</v>
      </c>
      <c r="H354" t="s">
        <v>86</v>
      </c>
      <c r="I354" s="11">
        <v>499</v>
      </c>
      <c r="J354" t="s">
        <v>86</v>
      </c>
      <c r="K354" t="s">
        <v>306</v>
      </c>
    </row>
    <row r="355" spans="1:12" ht="15" customHeight="1" x14ac:dyDescent="0.3">
      <c r="A355" t="s">
        <v>815</v>
      </c>
      <c r="B355" t="s">
        <v>816</v>
      </c>
      <c r="C355" t="s">
        <v>76</v>
      </c>
      <c r="D355" t="s">
        <v>287</v>
      </c>
      <c r="E355" t="s">
        <v>78</v>
      </c>
      <c r="F355" t="s">
        <v>104</v>
      </c>
      <c r="G355" s="10">
        <v>46005</v>
      </c>
      <c r="H355" t="s">
        <v>86</v>
      </c>
      <c r="I355" s="11">
        <v>499</v>
      </c>
      <c r="J355" t="s">
        <v>80</v>
      </c>
      <c r="K355" t="s">
        <v>105</v>
      </c>
    </row>
    <row r="356" spans="1:12" ht="15" customHeight="1" x14ac:dyDescent="0.3">
      <c r="A356" t="s">
        <v>817</v>
      </c>
      <c r="B356" t="s">
        <v>818</v>
      </c>
      <c r="C356" t="s">
        <v>90</v>
      </c>
      <c r="D356" t="s">
        <v>108</v>
      </c>
      <c r="E356" t="s">
        <v>78</v>
      </c>
      <c r="F356" t="s">
        <v>85</v>
      </c>
      <c r="G356" s="10">
        <v>45989</v>
      </c>
      <c r="H356" t="s">
        <v>80</v>
      </c>
      <c r="I356" s="11">
        <v>399.2</v>
      </c>
      <c r="J356" t="s">
        <v>80</v>
      </c>
      <c r="K356" t="s">
        <v>240</v>
      </c>
      <c r="L356">
        <v>10</v>
      </c>
    </row>
    <row r="357" spans="1:12" ht="15" customHeight="1" x14ac:dyDescent="0.3">
      <c r="A357" t="s">
        <v>819</v>
      </c>
      <c r="B357" t="s">
        <v>820</v>
      </c>
      <c r="C357" t="s">
        <v>90</v>
      </c>
      <c r="D357" t="s">
        <v>172</v>
      </c>
      <c r="E357" t="s">
        <v>78</v>
      </c>
      <c r="F357" t="s">
        <v>96</v>
      </c>
      <c r="G357" s="10">
        <v>46020</v>
      </c>
      <c r="H357" t="s">
        <v>86</v>
      </c>
      <c r="I357" s="11">
        <v>499</v>
      </c>
      <c r="J357" t="s">
        <v>80</v>
      </c>
      <c r="K357" t="s">
        <v>173</v>
      </c>
      <c r="L357">
        <v>7</v>
      </c>
    </row>
    <row r="358" spans="1:12" ht="15" customHeight="1" x14ac:dyDescent="0.3">
      <c r="A358" t="s">
        <v>821</v>
      </c>
      <c r="B358" t="s">
        <v>822</v>
      </c>
      <c r="C358" t="s">
        <v>76</v>
      </c>
      <c r="D358" t="s">
        <v>77</v>
      </c>
      <c r="E358" t="s">
        <v>132</v>
      </c>
      <c r="F358" t="s">
        <v>85</v>
      </c>
      <c r="G358" s="10">
        <v>46021</v>
      </c>
      <c r="H358" t="s">
        <v>86</v>
      </c>
      <c r="I358" s="11">
        <v>999</v>
      </c>
      <c r="J358" t="s">
        <v>86</v>
      </c>
      <c r="K358" t="s">
        <v>92</v>
      </c>
    </row>
    <row r="359" spans="1:12" ht="15" customHeight="1" x14ac:dyDescent="0.3">
      <c r="A359" t="s">
        <v>823</v>
      </c>
      <c r="B359" t="s">
        <v>824</v>
      </c>
      <c r="C359" t="s">
        <v>76</v>
      </c>
      <c r="D359" t="s">
        <v>77</v>
      </c>
      <c r="E359" t="s">
        <v>78</v>
      </c>
      <c r="F359" t="s">
        <v>85</v>
      </c>
      <c r="G359" s="10">
        <v>46005</v>
      </c>
      <c r="H359" t="s">
        <v>86</v>
      </c>
      <c r="I359" s="11">
        <v>499</v>
      </c>
      <c r="J359" t="s">
        <v>80</v>
      </c>
      <c r="K359" t="s">
        <v>158</v>
      </c>
      <c r="L359">
        <v>8</v>
      </c>
    </row>
    <row r="360" spans="1:12" ht="15" customHeight="1" x14ac:dyDescent="0.3">
      <c r="A360" t="s">
        <v>825</v>
      </c>
      <c r="B360" t="s">
        <v>826</v>
      </c>
      <c r="C360" t="s">
        <v>76</v>
      </c>
      <c r="D360" t="s">
        <v>100</v>
      </c>
      <c r="E360" t="s">
        <v>103</v>
      </c>
      <c r="F360" t="s">
        <v>109</v>
      </c>
      <c r="G360" s="10">
        <v>46019</v>
      </c>
      <c r="H360" t="s">
        <v>86</v>
      </c>
      <c r="I360" s="11">
        <v>1999</v>
      </c>
      <c r="J360" t="s">
        <v>80</v>
      </c>
      <c r="K360" t="s">
        <v>117</v>
      </c>
      <c r="L360">
        <v>10</v>
      </c>
    </row>
    <row r="361" spans="1:12" ht="15" customHeight="1" x14ac:dyDescent="0.3">
      <c r="A361" t="s">
        <v>827</v>
      </c>
      <c r="B361" t="s">
        <v>828</v>
      </c>
      <c r="C361" t="s">
        <v>90</v>
      </c>
      <c r="D361" t="s">
        <v>113</v>
      </c>
      <c r="E361" t="s">
        <v>78</v>
      </c>
      <c r="F361" t="s">
        <v>79</v>
      </c>
      <c r="G361" s="10">
        <v>45979</v>
      </c>
      <c r="H361" t="s">
        <v>80</v>
      </c>
      <c r="I361" s="11">
        <v>399.2</v>
      </c>
      <c r="J361" t="s">
        <v>80</v>
      </c>
      <c r="K361" t="s">
        <v>341</v>
      </c>
    </row>
    <row r="362" spans="1:12" ht="15" customHeight="1" x14ac:dyDescent="0.3">
      <c r="A362" t="s">
        <v>829</v>
      </c>
      <c r="B362" t="s">
        <v>830</v>
      </c>
      <c r="C362" t="s">
        <v>76</v>
      </c>
      <c r="D362" t="s">
        <v>128</v>
      </c>
      <c r="E362" t="s">
        <v>132</v>
      </c>
      <c r="F362" t="s">
        <v>109</v>
      </c>
      <c r="G362" s="10">
        <v>45964</v>
      </c>
      <c r="H362" t="s">
        <v>80</v>
      </c>
      <c r="I362" s="11">
        <v>799.2</v>
      </c>
      <c r="J362" t="s">
        <v>80</v>
      </c>
      <c r="K362" t="s">
        <v>158</v>
      </c>
      <c r="L362">
        <v>6</v>
      </c>
    </row>
    <row r="363" spans="1:12" ht="15" customHeight="1" x14ac:dyDescent="0.3">
      <c r="A363" t="s">
        <v>831</v>
      </c>
      <c r="B363" t="s">
        <v>832</v>
      </c>
      <c r="C363" t="s">
        <v>76</v>
      </c>
      <c r="D363" t="s">
        <v>142</v>
      </c>
      <c r="E363" t="s">
        <v>132</v>
      </c>
      <c r="F363" t="s">
        <v>96</v>
      </c>
      <c r="G363" s="10">
        <v>45968</v>
      </c>
      <c r="H363" t="s">
        <v>80</v>
      </c>
      <c r="I363" s="11">
        <v>799.2</v>
      </c>
      <c r="J363" t="s">
        <v>80</v>
      </c>
      <c r="K363" t="s">
        <v>288</v>
      </c>
    </row>
    <row r="364" spans="1:12" ht="15" customHeight="1" x14ac:dyDescent="0.3">
      <c r="A364" t="s">
        <v>833</v>
      </c>
      <c r="B364" t="s">
        <v>376</v>
      </c>
      <c r="C364" t="s">
        <v>76</v>
      </c>
      <c r="D364" t="s">
        <v>207</v>
      </c>
      <c r="E364" t="s">
        <v>132</v>
      </c>
      <c r="F364" t="s">
        <v>79</v>
      </c>
      <c r="G364" s="10">
        <v>45980</v>
      </c>
      <c r="H364" t="s">
        <v>80</v>
      </c>
      <c r="I364" s="11">
        <v>799.2</v>
      </c>
      <c r="J364" t="s">
        <v>80</v>
      </c>
      <c r="K364" t="s">
        <v>81</v>
      </c>
      <c r="L364">
        <v>7</v>
      </c>
    </row>
    <row r="365" spans="1:12" ht="15" customHeight="1" x14ac:dyDescent="0.3">
      <c r="A365" t="s">
        <v>834</v>
      </c>
      <c r="B365" t="s">
        <v>835</v>
      </c>
      <c r="C365" t="s">
        <v>90</v>
      </c>
      <c r="D365" t="s">
        <v>124</v>
      </c>
      <c r="E365" t="s">
        <v>132</v>
      </c>
      <c r="F365" t="s">
        <v>85</v>
      </c>
      <c r="G365" s="10">
        <v>45995</v>
      </c>
      <c r="H365" t="s">
        <v>86</v>
      </c>
      <c r="I365" s="11">
        <v>999</v>
      </c>
      <c r="J365" t="s">
        <v>80</v>
      </c>
      <c r="K365" t="s">
        <v>92</v>
      </c>
      <c r="L365">
        <v>10</v>
      </c>
    </row>
    <row r="366" spans="1:12" ht="15" customHeight="1" x14ac:dyDescent="0.3">
      <c r="A366" t="s">
        <v>836</v>
      </c>
      <c r="B366" t="s">
        <v>837</v>
      </c>
      <c r="C366" t="s">
        <v>76</v>
      </c>
      <c r="D366" t="s">
        <v>113</v>
      </c>
      <c r="E366" t="s">
        <v>78</v>
      </c>
      <c r="F366" t="s">
        <v>79</v>
      </c>
      <c r="G366" s="10">
        <v>45987</v>
      </c>
      <c r="H366" t="s">
        <v>80</v>
      </c>
      <c r="I366" s="11">
        <v>399.2</v>
      </c>
      <c r="J366" t="s">
        <v>80</v>
      </c>
      <c r="K366" t="s">
        <v>105</v>
      </c>
      <c r="L366">
        <v>6</v>
      </c>
    </row>
    <row r="367" spans="1:12" ht="15" customHeight="1" x14ac:dyDescent="0.3">
      <c r="A367" t="s">
        <v>838</v>
      </c>
      <c r="B367" t="s">
        <v>839</v>
      </c>
      <c r="C367" t="s">
        <v>76</v>
      </c>
      <c r="D367" t="s">
        <v>120</v>
      </c>
      <c r="E367" t="s">
        <v>103</v>
      </c>
      <c r="F367" t="s">
        <v>79</v>
      </c>
      <c r="G367" s="10">
        <v>45997</v>
      </c>
      <c r="H367" t="s">
        <v>86</v>
      </c>
      <c r="I367" s="11">
        <v>1999</v>
      </c>
      <c r="J367" t="s">
        <v>80</v>
      </c>
      <c r="K367" t="s">
        <v>216</v>
      </c>
    </row>
    <row r="368" spans="1:12" ht="15" customHeight="1" x14ac:dyDescent="0.3">
      <c r="A368" t="s">
        <v>840</v>
      </c>
      <c r="B368" t="s">
        <v>841</v>
      </c>
      <c r="C368" t="s">
        <v>90</v>
      </c>
      <c r="D368" t="s">
        <v>207</v>
      </c>
      <c r="E368" t="s">
        <v>103</v>
      </c>
      <c r="F368" t="s">
        <v>109</v>
      </c>
      <c r="G368" s="10">
        <v>45985</v>
      </c>
      <c r="H368" t="s">
        <v>80</v>
      </c>
      <c r="I368" s="11">
        <v>1599.2</v>
      </c>
      <c r="J368" t="s">
        <v>80</v>
      </c>
      <c r="K368" t="s">
        <v>117</v>
      </c>
      <c r="L368">
        <v>10</v>
      </c>
    </row>
    <row r="369" spans="1:12" ht="15" customHeight="1" x14ac:dyDescent="0.3">
      <c r="A369" t="s">
        <v>842</v>
      </c>
      <c r="B369" t="s">
        <v>843</v>
      </c>
      <c r="C369" t="s">
        <v>90</v>
      </c>
      <c r="D369" t="s">
        <v>128</v>
      </c>
      <c r="E369" t="s">
        <v>103</v>
      </c>
      <c r="F369" t="s">
        <v>109</v>
      </c>
      <c r="G369" s="10">
        <v>46010</v>
      </c>
      <c r="H369" t="s">
        <v>86</v>
      </c>
      <c r="I369" s="11">
        <v>1999</v>
      </c>
      <c r="J369" t="s">
        <v>80</v>
      </c>
      <c r="K369" t="s">
        <v>149</v>
      </c>
      <c r="L369">
        <v>7</v>
      </c>
    </row>
    <row r="370" spans="1:12" ht="15" customHeight="1" x14ac:dyDescent="0.3">
      <c r="A370" t="s">
        <v>844</v>
      </c>
      <c r="B370" t="s">
        <v>845</v>
      </c>
      <c r="C370" t="s">
        <v>90</v>
      </c>
      <c r="D370" t="s">
        <v>207</v>
      </c>
      <c r="E370" t="s">
        <v>116</v>
      </c>
      <c r="F370" t="s">
        <v>109</v>
      </c>
      <c r="G370" s="10">
        <v>46010</v>
      </c>
      <c r="H370" t="s">
        <v>86</v>
      </c>
      <c r="I370" s="11">
        <v>0</v>
      </c>
      <c r="J370" t="s">
        <v>86</v>
      </c>
      <c r="K370" t="s">
        <v>173</v>
      </c>
    </row>
    <row r="371" spans="1:12" ht="15" customHeight="1" x14ac:dyDescent="0.3">
      <c r="A371" t="s">
        <v>846</v>
      </c>
      <c r="B371" t="s">
        <v>847</v>
      </c>
      <c r="C371" t="s">
        <v>90</v>
      </c>
      <c r="D371" t="s">
        <v>120</v>
      </c>
      <c r="E371" t="s">
        <v>103</v>
      </c>
      <c r="F371" t="s">
        <v>79</v>
      </c>
      <c r="G371" s="10">
        <v>46005</v>
      </c>
      <c r="H371" t="s">
        <v>86</v>
      </c>
      <c r="I371" s="11">
        <v>1999</v>
      </c>
      <c r="J371" t="s">
        <v>80</v>
      </c>
      <c r="K371" t="s">
        <v>110</v>
      </c>
      <c r="L371">
        <v>7</v>
      </c>
    </row>
    <row r="372" spans="1:12" ht="15" customHeight="1" x14ac:dyDescent="0.3">
      <c r="A372" t="s">
        <v>848</v>
      </c>
      <c r="B372" t="s">
        <v>849</v>
      </c>
      <c r="C372" t="s">
        <v>76</v>
      </c>
      <c r="D372" t="s">
        <v>148</v>
      </c>
      <c r="E372" t="s">
        <v>78</v>
      </c>
      <c r="F372" t="s">
        <v>96</v>
      </c>
      <c r="G372" s="10">
        <v>45972</v>
      </c>
      <c r="H372" t="s">
        <v>80</v>
      </c>
      <c r="I372" s="11">
        <v>399.2</v>
      </c>
      <c r="J372" t="s">
        <v>80</v>
      </c>
      <c r="K372" t="s">
        <v>117</v>
      </c>
    </row>
    <row r="373" spans="1:12" ht="15" customHeight="1" x14ac:dyDescent="0.3">
      <c r="A373" t="s">
        <v>850</v>
      </c>
      <c r="B373" t="s">
        <v>851</v>
      </c>
      <c r="C373" t="s">
        <v>76</v>
      </c>
      <c r="D373" t="s">
        <v>207</v>
      </c>
      <c r="E373" t="s">
        <v>116</v>
      </c>
      <c r="F373" t="s">
        <v>79</v>
      </c>
      <c r="G373" s="10">
        <v>46017</v>
      </c>
      <c r="H373" t="s">
        <v>86</v>
      </c>
      <c r="I373" s="11">
        <v>0</v>
      </c>
      <c r="J373" t="s">
        <v>80</v>
      </c>
      <c r="K373" t="s">
        <v>240</v>
      </c>
    </row>
    <row r="374" spans="1:12" ht="15" customHeight="1" x14ac:dyDescent="0.3">
      <c r="A374" t="s">
        <v>852</v>
      </c>
      <c r="B374" t="s">
        <v>606</v>
      </c>
      <c r="C374" t="s">
        <v>90</v>
      </c>
      <c r="D374" t="s">
        <v>172</v>
      </c>
      <c r="E374" t="s">
        <v>103</v>
      </c>
      <c r="F374" t="s">
        <v>96</v>
      </c>
      <c r="G374" s="10">
        <v>45984</v>
      </c>
      <c r="H374" t="s">
        <v>80</v>
      </c>
      <c r="I374" s="11">
        <v>1599.2</v>
      </c>
      <c r="J374" t="s">
        <v>86</v>
      </c>
      <c r="K374" t="s">
        <v>92</v>
      </c>
    </row>
    <row r="375" spans="1:12" ht="15" customHeight="1" x14ac:dyDescent="0.3">
      <c r="A375" t="s">
        <v>853</v>
      </c>
      <c r="B375" t="s">
        <v>854</v>
      </c>
      <c r="C375" t="s">
        <v>90</v>
      </c>
      <c r="D375" t="s">
        <v>260</v>
      </c>
      <c r="E375" t="s">
        <v>132</v>
      </c>
      <c r="F375" t="s">
        <v>85</v>
      </c>
      <c r="G375" s="10">
        <v>45976</v>
      </c>
      <c r="H375" t="s">
        <v>80</v>
      </c>
      <c r="I375" s="11">
        <v>799.2</v>
      </c>
      <c r="J375" t="s">
        <v>80</v>
      </c>
      <c r="K375" t="s">
        <v>117</v>
      </c>
    </row>
    <row r="376" spans="1:12" ht="15" customHeight="1" x14ac:dyDescent="0.3">
      <c r="A376" t="s">
        <v>855</v>
      </c>
      <c r="B376" t="s">
        <v>856</v>
      </c>
      <c r="C376" t="s">
        <v>90</v>
      </c>
      <c r="D376" t="s">
        <v>148</v>
      </c>
      <c r="E376" t="s">
        <v>78</v>
      </c>
      <c r="F376" t="s">
        <v>91</v>
      </c>
      <c r="G376" s="10">
        <v>46004</v>
      </c>
      <c r="H376" t="s">
        <v>86</v>
      </c>
      <c r="I376" s="11">
        <v>499</v>
      </c>
      <c r="J376" t="s">
        <v>80</v>
      </c>
      <c r="K376" t="s">
        <v>87</v>
      </c>
      <c r="L376">
        <v>10</v>
      </c>
    </row>
    <row r="377" spans="1:12" ht="15" customHeight="1" x14ac:dyDescent="0.3">
      <c r="A377" t="s">
        <v>857</v>
      </c>
      <c r="B377" t="s">
        <v>858</v>
      </c>
      <c r="C377" t="s">
        <v>90</v>
      </c>
      <c r="D377" t="s">
        <v>100</v>
      </c>
      <c r="E377" t="s">
        <v>78</v>
      </c>
      <c r="F377" t="s">
        <v>79</v>
      </c>
      <c r="G377" s="10">
        <v>46006</v>
      </c>
      <c r="H377" t="s">
        <v>86</v>
      </c>
      <c r="I377" s="11">
        <v>499</v>
      </c>
      <c r="J377" t="s">
        <v>80</v>
      </c>
      <c r="K377" t="s">
        <v>538</v>
      </c>
      <c r="L377">
        <v>10</v>
      </c>
    </row>
    <row r="378" spans="1:12" ht="15" customHeight="1" x14ac:dyDescent="0.3">
      <c r="A378" t="s">
        <v>859</v>
      </c>
      <c r="B378" t="s">
        <v>860</v>
      </c>
      <c r="C378" t="s">
        <v>90</v>
      </c>
      <c r="D378" t="s">
        <v>77</v>
      </c>
      <c r="E378" t="s">
        <v>78</v>
      </c>
      <c r="F378" t="s">
        <v>104</v>
      </c>
      <c r="G378" s="10">
        <v>45971</v>
      </c>
      <c r="H378" t="s">
        <v>80</v>
      </c>
      <c r="I378" s="11">
        <v>399.2</v>
      </c>
      <c r="J378" t="s">
        <v>80</v>
      </c>
      <c r="K378" t="s">
        <v>240</v>
      </c>
      <c r="L378">
        <v>6</v>
      </c>
    </row>
    <row r="379" spans="1:12" ht="15" customHeight="1" x14ac:dyDescent="0.3">
      <c r="A379" t="s">
        <v>861</v>
      </c>
      <c r="B379" t="s">
        <v>357</v>
      </c>
      <c r="C379" t="s">
        <v>90</v>
      </c>
      <c r="D379" t="s">
        <v>287</v>
      </c>
      <c r="E379" t="s">
        <v>78</v>
      </c>
      <c r="F379" t="s">
        <v>104</v>
      </c>
      <c r="G379" s="10">
        <v>45968</v>
      </c>
      <c r="H379" t="s">
        <v>80</v>
      </c>
      <c r="I379" s="11">
        <v>399.2</v>
      </c>
      <c r="J379" t="s">
        <v>80</v>
      </c>
      <c r="K379" t="s">
        <v>87</v>
      </c>
      <c r="L379">
        <v>9</v>
      </c>
    </row>
    <row r="380" spans="1:12" ht="15" customHeight="1" x14ac:dyDescent="0.3">
      <c r="A380" t="s">
        <v>862</v>
      </c>
      <c r="B380" t="s">
        <v>684</v>
      </c>
      <c r="C380" t="s">
        <v>90</v>
      </c>
      <c r="D380" t="s">
        <v>172</v>
      </c>
      <c r="E380" t="s">
        <v>78</v>
      </c>
      <c r="F380" t="s">
        <v>91</v>
      </c>
      <c r="G380" s="10">
        <v>45988</v>
      </c>
      <c r="H380" t="s">
        <v>80</v>
      </c>
      <c r="I380" s="11">
        <v>399.2</v>
      </c>
      <c r="J380" t="s">
        <v>80</v>
      </c>
      <c r="K380" t="s">
        <v>306</v>
      </c>
      <c r="L380">
        <v>6</v>
      </c>
    </row>
    <row r="381" spans="1:12" ht="15" customHeight="1" x14ac:dyDescent="0.3">
      <c r="A381" t="s">
        <v>863</v>
      </c>
      <c r="B381" t="s">
        <v>746</v>
      </c>
      <c r="C381" t="s">
        <v>76</v>
      </c>
      <c r="D381" t="s">
        <v>142</v>
      </c>
      <c r="E381" t="s">
        <v>78</v>
      </c>
      <c r="F381" t="s">
        <v>85</v>
      </c>
      <c r="G381" s="10">
        <v>45986</v>
      </c>
      <c r="H381" t="s">
        <v>80</v>
      </c>
      <c r="I381" s="11">
        <v>399.2</v>
      </c>
      <c r="J381" t="s">
        <v>80</v>
      </c>
      <c r="K381" t="s">
        <v>149</v>
      </c>
    </row>
    <row r="382" spans="1:12" ht="15" customHeight="1" x14ac:dyDescent="0.3">
      <c r="A382" t="s">
        <v>864</v>
      </c>
      <c r="B382" t="s">
        <v>865</v>
      </c>
      <c r="C382" t="s">
        <v>76</v>
      </c>
      <c r="D382" t="s">
        <v>100</v>
      </c>
      <c r="E382" t="s">
        <v>78</v>
      </c>
      <c r="F382" t="s">
        <v>104</v>
      </c>
      <c r="G382" s="10">
        <v>45978</v>
      </c>
      <c r="H382" t="s">
        <v>80</v>
      </c>
      <c r="I382" s="11">
        <v>399.2</v>
      </c>
      <c r="J382" t="s">
        <v>80</v>
      </c>
      <c r="K382" t="s">
        <v>117</v>
      </c>
    </row>
    <row r="383" spans="1:12" ht="15" customHeight="1" x14ac:dyDescent="0.3">
      <c r="A383" t="s">
        <v>866</v>
      </c>
      <c r="B383" t="s">
        <v>867</v>
      </c>
      <c r="C383" t="s">
        <v>76</v>
      </c>
      <c r="D383" t="s">
        <v>113</v>
      </c>
      <c r="E383" t="s">
        <v>78</v>
      </c>
      <c r="F383" t="s">
        <v>91</v>
      </c>
      <c r="G383" s="10">
        <v>46001</v>
      </c>
      <c r="H383" t="s">
        <v>86</v>
      </c>
      <c r="I383" s="11">
        <v>499</v>
      </c>
      <c r="J383" t="s">
        <v>86</v>
      </c>
      <c r="K383" t="s">
        <v>180</v>
      </c>
    </row>
    <row r="384" spans="1:12" ht="15" customHeight="1" x14ac:dyDescent="0.3">
      <c r="A384" t="s">
        <v>868</v>
      </c>
      <c r="B384" t="s">
        <v>869</v>
      </c>
      <c r="C384" t="s">
        <v>76</v>
      </c>
      <c r="D384" t="s">
        <v>108</v>
      </c>
      <c r="E384" t="s">
        <v>103</v>
      </c>
      <c r="F384" t="s">
        <v>96</v>
      </c>
      <c r="G384" s="10">
        <v>46000</v>
      </c>
      <c r="H384" t="s">
        <v>86</v>
      </c>
      <c r="I384" s="11">
        <v>1999</v>
      </c>
      <c r="J384" t="s">
        <v>80</v>
      </c>
      <c r="K384" t="s">
        <v>149</v>
      </c>
    </row>
    <row r="385" spans="1:12" ht="15" customHeight="1" x14ac:dyDescent="0.3">
      <c r="A385" t="s">
        <v>870</v>
      </c>
      <c r="B385" t="s">
        <v>871</v>
      </c>
      <c r="C385" t="s">
        <v>76</v>
      </c>
      <c r="D385" t="s">
        <v>120</v>
      </c>
      <c r="E385" t="s">
        <v>103</v>
      </c>
      <c r="F385" t="s">
        <v>96</v>
      </c>
      <c r="G385" s="10">
        <v>45977</v>
      </c>
      <c r="H385" t="s">
        <v>80</v>
      </c>
      <c r="I385" s="11">
        <v>1599.2</v>
      </c>
      <c r="J385" t="s">
        <v>80</v>
      </c>
      <c r="K385" t="s">
        <v>81</v>
      </c>
      <c r="L385">
        <v>10</v>
      </c>
    </row>
    <row r="386" spans="1:12" ht="15" customHeight="1" x14ac:dyDescent="0.3">
      <c r="A386" t="s">
        <v>872</v>
      </c>
      <c r="B386" t="s">
        <v>873</v>
      </c>
      <c r="C386" t="s">
        <v>90</v>
      </c>
      <c r="D386" t="s">
        <v>100</v>
      </c>
      <c r="E386" t="s">
        <v>78</v>
      </c>
      <c r="F386" t="s">
        <v>91</v>
      </c>
      <c r="G386" s="10">
        <v>46018</v>
      </c>
      <c r="H386" t="s">
        <v>86</v>
      </c>
      <c r="I386" s="11">
        <v>499</v>
      </c>
      <c r="J386" t="s">
        <v>80</v>
      </c>
      <c r="K386" t="s">
        <v>135</v>
      </c>
    </row>
    <row r="387" spans="1:12" ht="15" customHeight="1" x14ac:dyDescent="0.3">
      <c r="A387" t="s">
        <v>874</v>
      </c>
      <c r="B387" t="s">
        <v>875</v>
      </c>
      <c r="C387" t="s">
        <v>76</v>
      </c>
      <c r="D387" t="s">
        <v>215</v>
      </c>
      <c r="E387" t="s">
        <v>103</v>
      </c>
      <c r="F387" t="s">
        <v>96</v>
      </c>
      <c r="G387" s="10">
        <v>45988</v>
      </c>
      <c r="H387" t="s">
        <v>80</v>
      </c>
      <c r="I387" s="11">
        <v>1599.2</v>
      </c>
      <c r="J387" t="s">
        <v>80</v>
      </c>
      <c r="K387" t="s">
        <v>139</v>
      </c>
    </row>
    <row r="388" spans="1:12" ht="15" customHeight="1" x14ac:dyDescent="0.3">
      <c r="A388" t="s">
        <v>876</v>
      </c>
      <c r="B388" t="s">
        <v>877</v>
      </c>
      <c r="C388" t="s">
        <v>90</v>
      </c>
      <c r="D388" t="s">
        <v>207</v>
      </c>
      <c r="E388" t="s">
        <v>103</v>
      </c>
      <c r="F388" t="s">
        <v>104</v>
      </c>
      <c r="G388" s="10">
        <v>45980</v>
      </c>
      <c r="H388" t="s">
        <v>80</v>
      </c>
      <c r="I388" s="11">
        <v>1599.2</v>
      </c>
      <c r="J388" t="s">
        <v>80</v>
      </c>
      <c r="K388" t="s">
        <v>154</v>
      </c>
      <c r="L388">
        <v>7</v>
      </c>
    </row>
    <row r="389" spans="1:12" ht="15" customHeight="1" x14ac:dyDescent="0.3">
      <c r="A389" t="s">
        <v>878</v>
      </c>
      <c r="B389" t="s">
        <v>879</v>
      </c>
      <c r="C389" t="s">
        <v>76</v>
      </c>
      <c r="D389" t="s">
        <v>260</v>
      </c>
      <c r="E389" t="s">
        <v>103</v>
      </c>
      <c r="F389" t="s">
        <v>85</v>
      </c>
      <c r="G389" s="10">
        <v>45997</v>
      </c>
      <c r="H389" t="s">
        <v>86</v>
      </c>
      <c r="I389" s="11">
        <v>1999</v>
      </c>
      <c r="J389" t="s">
        <v>80</v>
      </c>
      <c r="K389" t="s">
        <v>97</v>
      </c>
    </row>
    <row r="390" spans="1:12" ht="15" customHeight="1" x14ac:dyDescent="0.3">
      <c r="A390" t="s">
        <v>880</v>
      </c>
      <c r="B390" t="s">
        <v>849</v>
      </c>
      <c r="C390" t="s">
        <v>76</v>
      </c>
      <c r="D390" t="s">
        <v>215</v>
      </c>
      <c r="E390" t="s">
        <v>78</v>
      </c>
      <c r="F390" t="s">
        <v>85</v>
      </c>
      <c r="G390" s="10">
        <v>45974</v>
      </c>
      <c r="H390" t="s">
        <v>80</v>
      </c>
      <c r="I390" s="11">
        <v>399.2</v>
      </c>
      <c r="J390" t="s">
        <v>80</v>
      </c>
      <c r="K390" t="s">
        <v>139</v>
      </c>
      <c r="L390">
        <v>9</v>
      </c>
    </row>
    <row r="391" spans="1:12" ht="15" customHeight="1" x14ac:dyDescent="0.3">
      <c r="A391" t="s">
        <v>881</v>
      </c>
      <c r="B391" t="s">
        <v>882</v>
      </c>
      <c r="C391" t="s">
        <v>90</v>
      </c>
      <c r="D391" t="s">
        <v>100</v>
      </c>
      <c r="E391" t="s">
        <v>78</v>
      </c>
      <c r="F391" t="s">
        <v>91</v>
      </c>
      <c r="G391" s="10">
        <v>45974</v>
      </c>
      <c r="H391" t="s">
        <v>80</v>
      </c>
      <c r="I391" s="11">
        <v>399.2</v>
      </c>
      <c r="J391" t="s">
        <v>80</v>
      </c>
      <c r="K391" t="s">
        <v>105</v>
      </c>
      <c r="L391">
        <v>6</v>
      </c>
    </row>
    <row r="392" spans="1:12" ht="15" customHeight="1" x14ac:dyDescent="0.3">
      <c r="A392" t="s">
        <v>883</v>
      </c>
      <c r="B392" t="s">
        <v>884</v>
      </c>
      <c r="C392" t="s">
        <v>90</v>
      </c>
      <c r="D392" t="s">
        <v>84</v>
      </c>
      <c r="E392" t="s">
        <v>78</v>
      </c>
      <c r="F392" t="s">
        <v>104</v>
      </c>
      <c r="G392" s="10">
        <v>46004</v>
      </c>
      <c r="H392" t="s">
        <v>86</v>
      </c>
      <c r="I392" s="11">
        <v>499</v>
      </c>
      <c r="J392" t="s">
        <v>80</v>
      </c>
      <c r="K392" t="s">
        <v>149</v>
      </c>
      <c r="L392">
        <v>10</v>
      </c>
    </row>
    <row r="393" spans="1:12" ht="15" customHeight="1" x14ac:dyDescent="0.3">
      <c r="A393" t="s">
        <v>885</v>
      </c>
      <c r="B393" t="s">
        <v>886</v>
      </c>
      <c r="C393" t="s">
        <v>90</v>
      </c>
      <c r="D393" t="s">
        <v>148</v>
      </c>
      <c r="E393" t="s">
        <v>103</v>
      </c>
      <c r="F393" t="s">
        <v>85</v>
      </c>
      <c r="G393" s="10">
        <v>45988</v>
      </c>
      <c r="H393" t="s">
        <v>80</v>
      </c>
      <c r="I393" s="11">
        <v>1599.2</v>
      </c>
      <c r="J393" t="s">
        <v>80</v>
      </c>
      <c r="K393" t="s">
        <v>154</v>
      </c>
    </row>
    <row r="394" spans="1:12" ht="15" customHeight="1" x14ac:dyDescent="0.3">
      <c r="A394" t="s">
        <v>887</v>
      </c>
      <c r="B394" t="s">
        <v>888</v>
      </c>
      <c r="C394" t="s">
        <v>90</v>
      </c>
      <c r="D394" t="s">
        <v>100</v>
      </c>
      <c r="E394" t="s">
        <v>103</v>
      </c>
      <c r="F394" t="s">
        <v>96</v>
      </c>
      <c r="G394" s="10">
        <v>45966</v>
      </c>
      <c r="H394" t="s">
        <v>80</v>
      </c>
      <c r="I394" s="11">
        <v>1599.2</v>
      </c>
      <c r="J394" t="s">
        <v>80</v>
      </c>
      <c r="K394" t="s">
        <v>117</v>
      </c>
      <c r="L394">
        <v>7</v>
      </c>
    </row>
    <row r="395" spans="1:12" ht="15" customHeight="1" x14ac:dyDescent="0.3">
      <c r="A395" t="s">
        <v>889</v>
      </c>
      <c r="B395" t="s">
        <v>890</v>
      </c>
      <c r="C395" t="s">
        <v>90</v>
      </c>
      <c r="D395" t="s">
        <v>113</v>
      </c>
      <c r="E395" t="s">
        <v>78</v>
      </c>
      <c r="F395" t="s">
        <v>79</v>
      </c>
      <c r="G395" s="10">
        <v>45966</v>
      </c>
      <c r="H395" t="s">
        <v>80</v>
      </c>
      <c r="I395" s="11">
        <v>399.2</v>
      </c>
      <c r="J395" t="s">
        <v>80</v>
      </c>
      <c r="K395" t="s">
        <v>117</v>
      </c>
      <c r="L395">
        <v>7</v>
      </c>
    </row>
    <row r="396" spans="1:12" ht="15" customHeight="1" x14ac:dyDescent="0.3">
      <c r="A396" t="s">
        <v>891</v>
      </c>
      <c r="B396" t="s">
        <v>892</v>
      </c>
      <c r="C396" t="s">
        <v>90</v>
      </c>
      <c r="D396" t="s">
        <v>172</v>
      </c>
      <c r="E396" t="s">
        <v>78</v>
      </c>
      <c r="F396" t="s">
        <v>109</v>
      </c>
      <c r="G396" s="10">
        <v>45997</v>
      </c>
      <c r="H396" t="s">
        <v>86</v>
      </c>
      <c r="I396" s="11">
        <v>499</v>
      </c>
      <c r="J396" t="s">
        <v>80</v>
      </c>
      <c r="K396" t="s">
        <v>97</v>
      </c>
      <c r="L396">
        <v>7</v>
      </c>
    </row>
    <row r="397" spans="1:12" ht="15" customHeight="1" x14ac:dyDescent="0.3">
      <c r="A397" t="s">
        <v>893</v>
      </c>
      <c r="B397" t="s">
        <v>894</v>
      </c>
      <c r="C397" t="s">
        <v>76</v>
      </c>
      <c r="D397" t="s">
        <v>77</v>
      </c>
      <c r="E397" t="s">
        <v>78</v>
      </c>
      <c r="F397" t="s">
        <v>104</v>
      </c>
      <c r="G397" s="10">
        <v>45995</v>
      </c>
      <c r="H397" t="s">
        <v>86</v>
      </c>
      <c r="I397" s="11">
        <v>499</v>
      </c>
      <c r="J397" t="s">
        <v>80</v>
      </c>
      <c r="K397" t="s">
        <v>129</v>
      </c>
    </row>
    <row r="398" spans="1:12" ht="15" customHeight="1" x14ac:dyDescent="0.3">
      <c r="A398" t="s">
        <v>895</v>
      </c>
      <c r="B398" t="s">
        <v>896</v>
      </c>
      <c r="C398" t="s">
        <v>90</v>
      </c>
      <c r="D398" t="s">
        <v>207</v>
      </c>
      <c r="E398" t="s">
        <v>78</v>
      </c>
      <c r="F398" t="s">
        <v>85</v>
      </c>
      <c r="G398" s="10">
        <v>46017</v>
      </c>
      <c r="H398" t="s">
        <v>86</v>
      </c>
      <c r="I398" s="11">
        <v>499</v>
      </c>
      <c r="J398" t="s">
        <v>80</v>
      </c>
      <c r="K398" t="s">
        <v>240</v>
      </c>
      <c r="L398">
        <v>9</v>
      </c>
    </row>
    <row r="399" spans="1:12" ht="15" customHeight="1" x14ac:dyDescent="0.3">
      <c r="A399" t="s">
        <v>897</v>
      </c>
      <c r="B399" t="s">
        <v>898</v>
      </c>
      <c r="C399" t="s">
        <v>76</v>
      </c>
      <c r="D399" t="s">
        <v>124</v>
      </c>
      <c r="E399" t="s">
        <v>103</v>
      </c>
      <c r="F399" t="s">
        <v>91</v>
      </c>
      <c r="G399" s="10">
        <v>45996</v>
      </c>
      <c r="H399" t="s">
        <v>86</v>
      </c>
      <c r="I399" s="11">
        <v>1999</v>
      </c>
      <c r="J399" t="s">
        <v>80</v>
      </c>
      <c r="K399" t="s">
        <v>169</v>
      </c>
      <c r="L399">
        <v>6</v>
      </c>
    </row>
    <row r="400" spans="1:12" ht="15" customHeight="1" x14ac:dyDescent="0.3">
      <c r="A400" t="s">
        <v>899</v>
      </c>
      <c r="B400" t="s">
        <v>587</v>
      </c>
      <c r="C400" t="s">
        <v>90</v>
      </c>
      <c r="D400" t="s">
        <v>231</v>
      </c>
      <c r="E400" t="s">
        <v>78</v>
      </c>
      <c r="F400" t="s">
        <v>109</v>
      </c>
      <c r="G400" s="10">
        <v>45988</v>
      </c>
      <c r="H400" t="s">
        <v>80</v>
      </c>
      <c r="I400" s="11">
        <v>399.2</v>
      </c>
      <c r="J400" t="s">
        <v>80</v>
      </c>
      <c r="K400" t="s">
        <v>97</v>
      </c>
    </row>
    <row r="401" spans="1:12" ht="15" customHeight="1" x14ac:dyDescent="0.3">
      <c r="A401" t="s">
        <v>900</v>
      </c>
      <c r="B401" t="s">
        <v>901</v>
      </c>
      <c r="C401" t="s">
        <v>90</v>
      </c>
      <c r="D401" t="s">
        <v>84</v>
      </c>
      <c r="E401" t="s">
        <v>103</v>
      </c>
      <c r="F401" t="s">
        <v>109</v>
      </c>
      <c r="G401" s="10">
        <v>45997</v>
      </c>
      <c r="H401" t="s">
        <v>86</v>
      </c>
      <c r="I401" s="11">
        <v>1999</v>
      </c>
      <c r="J401" t="s">
        <v>80</v>
      </c>
      <c r="K401" t="s">
        <v>466</v>
      </c>
      <c r="L401">
        <v>10</v>
      </c>
    </row>
    <row r="402" spans="1:12" ht="15" customHeight="1" x14ac:dyDescent="0.3">
      <c r="A402" t="s">
        <v>902</v>
      </c>
      <c r="B402" t="s">
        <v>903</v>
      </c>
      <c r="C402" t="s">
        <v>90</v>
      </c>
      <c r="D402" t="s">
        <v>207</v>
      </c>
      <c r="E402" t="s">
        <v>78</v>
      </c>
      <c r="F402" t="s">
        <v>109</v>
      </c>
      <c r="G402" s="10">
        <v>46020</v>
      </c>
      <c r="H402" t="s">
        <v>86</v>
      </c>
      <c r="I402" s="11">
        <v>499</v>
      </c>
      <c r="J402" t="s">
        <v>80</v>
      </c>
      <c r="K402" t="s">
        <v>202</v>
      </c>
      <c r="L402">
        <v>7</v>
      </c>
    </row>
    <row r="403" spans="1:12" ht="15" customHeight="1" x14ac:dyDescent="0.3">
      <c r="A403" t="s">
        <v>904</v>
      </c>
      <c r="B403" t="s">
        <v>905</v>
      </c>
      <c r="C403" t="s">
        <v>90</v>
      </c>
      <c r="D403" t="s">
        <v>172</v>
      </c>
      <c r="E403" t="s">
        <v>103</v>
      </c>
      <c r="F403" t="s">
        <v>85</v>
      </c>
      <c r="G403" s="10">
        <v>46003</v>
      </c>
      <c r="H403" t="s">
        <v>86</v>
      </c>
      <c r="I403" s="11">
        <v>1999</v>
      </c>
      <c r="J403" t="s">
        <v>80</v>
      </c>
      <c r="K403" t="s">
        <v>87</v>
      </c>
      <c r="L403">
        <v>10</v>
      </c>
    </row>
    <row r="404" spans="1:12" ht="15" customHeight="1" x14ac:dyDescent="0.3">
      <c r="A404" t="s">
        <v>906</v>
      </c>
      <c r="B404" t="s">
        <v>907</v>
      </c>
      <c r="C404" t="s">
        <v>90</v>
      </c>
      <c r="D404" t="s">
        <v>260</v>
      </c>
      <c r="E404" t="s">
        <v>78</v>
      </c>
      <c r="F404" t="s">
        <v>91</v>
      </c>
      <c r="G404" s="10">
        <v>45994</v>
      </c>
      <c r="H404" t="s">
        <v>86</v>
      </c>
      <c r="I404" s="11">
        <v>499</v>
      </c>
      <c r="J404" t="s">
        <v>80</v>
      </c>
      <c r="K404" t="s">
        <v>117</v>
      </c>
    </row>
    <row r="405" spans="1:12" ht="15" customHeight="1" x14ac:dyDescent="0.3">
      <c r="A405" t="s">
        <v>908</v>
      </c>
      <c r="B405" t="s">
        <v>909</v>
      </c>
      <c r="C405" t="s">
        <v>76</v>
      </c>
      <c r="D405" t="s">
        <v>128</v>
      </c>
      <c r="E405" t="s">
        <v>103</v>
      </c>
      <c r="F405" t="s">
        <v>91</v>
      </c>
      <c r="G405" s="10">
        <v>45996</v>
      </c>
      <c r="H405" t="s">
        <v>86</v>
      </c>
      <c r="I405" s="11">
        <v>1999</v>
      </c>
      <c r="J405" t="s">
        <v>80</v>
      </c>
      <c r="K405" t="s">
        <v>105</v>
      </c>
    </row>
    <row r="406" spans="1:12" ht="15" customHeight="1" x14ac:dyDescent="0.3">
      <c r="A406" t="s">
        <v>910</v>
      </c>
      <c r="B406" t="s">
        <v>468</v>
      </c>
      <c r="C406" t="s">
        <v>76</v>
      </c>
      <c r="D406" t="s">
        <v>215</v>
      </c>
      <c r="E406" t="s">
        <v>78</v>
      </c>
      <c r="F406" t="s">
        <v>109</v>
      </c>
      <c r="G406" s="10">
        <v>45988</v>
      </c>
      <c r="H406" t="s">
        <v>80</v>
      </c>
      <c r="I406" s="11">
        <v>399.2</v>
      </c>
      <c r="J406" t="s">
        <v>80</v>
      </c>
      <c r="K406" t="s">
        <v>158</v>
      </c>
    </row>
    <row r="407" spans="1:12" ht="15" customHeight="1" x14ac:dyDescent="0.3">
      <c r="A407" t="s">
        <v>911</v>
      </c>
      <c r="B407" t="s">
        <v>884</v>
      </c>
      <c r="C407" t="s">
        <v>90</v>
      </c>
      <c r="D407" t="s">
        <v>287</v>
      </c>
      <c r="E407" t="s">
        <v>78</v>
      </c>
      <c r="F407" t="s">
        <v>85</v>
      </c>
      <c r="G407" s="10">
        <v>46020</v>
      </c>
      <c r="H407" t="s">
        <v>86</v>
      </c>
      <c r="I407" s="11">
        <v>499</v>
      </c>
      <c r="J407" t="s">
        <v>80</v>
      </c>
      <c r="K407" t="s">
        <v>158</v>
      </c>
      <c r="L407">
        <v>8</v>
      </c>
    </row>
    <row r="408" spans="1:12" ht="15" customHeight="1" x14ac:dyDescent="0.3">
      <c r="A408" t="s">
        <v>912</v>
      </c>
      <c r="B408" t="s">
        <v>913</v>
      </c>
      <c r="C408" t="s">
        <v>90</v>
      </c>
      <c r="D408" t="s">
        <v>215</v>
      </c>
      <c r="E408" t="s">
        <v>78</v>
      </c>
      <c r="F408" t="s">
        <v>109</v>
      </c>
      <c r="G408" s="10">
        <v>45972</v>
      </c>
      <c r="H408" t="s">
        <v>80</v>
      </c>
      <c r="I408" s="11">
        <v>399.2</v>
      </c>
      <c r="J408" t="s">
        <v>80</v>
      </c>
      <c r="K408" t="s">
        <v>139</v>
      </c>
      <c r="L408">
        <v>6</v>
      </c>
    </row>
    <row r="409" spans="1:12" ht="15" customHeight="1" x14ac:dyDescent="0.3">
      <c r="A409" t="s">
        <v>914</v>
      </c>
      <c r="B409" t="s">
        <v>915</v>
      </c>
      <c r="C409" t="s">
        <v>76</v>
      </c>
      <c r="D409" t="s">
        <v>148</v>
      </c>
      <c r="E409" t="s">
        <v>103</v>
      </c>
      <c r="F409" t="s">
        <v>109</v>
      </c>
      <c r="G409" s="10">
        <v>45998</v>
      </c>
      <c r="H409" t="s">
        <v>86</v>
      </c>
      <c r="I409" s="11">
        <v>1999</v>
      </c>
      <c r="J409" t="s">
        <v>80</v>
      </c>
      <c r="K409" t="s">
        <v>415</v>
      </c>
      <c r="L409">
        <v>8</v>
      </c>
    </row>
    <row r="410" spans="1:12" ht="15" customHeight="1" x14ac:dyDescent="0.3">
      <c r="A410" t="s">
        <v>916</v>
      </c>
      <c r="B410" t="s">
        <v>917</v>
      </c>
      <c r="C410" t="s">
        <v>76</v>
      </c>
      <c r="D410" t="s">
        <v>142</v>
      </c>
      <c r="E410" t="s">
        <v>78</v>
      </c>
      <c r="F410" t="s">
        <v>85</v>
      </c>
      <c r="G410" s="10">
        <v>45969</v>
      </c>
      <c r="H410" t="s">
        <v>80</v>
      </c>
      <c r="I410" s="11">
        <v>399.2</v>
      </c>
      <c r="J410" t="s">
        <v>80</v>
      </c>
      <c r="K410" t="s">
        <v>418</v>
      </c>
    </row>
    <row r="411" spans="1:12" ht="15" customHeight="1" x14ac:dyDescent="0.3">
      <c r="A411" t="s">
        <v>918</v>
      </c>
      <c r="B411" t="s">
        <v>919</v>
      </c>
      <c r="C411" t="s">
        <v>76</v>
      </c>
      <c r="D411" t="s">
        <v>148</v>
      </c>
      <c r="E411" t="s">
        <v>78</v>
      </c>
      <c r="F411" t="s">
        <v>96</v>
      </c>
      <c r="G411" s="10">
        <v>45985</v>
      </c>
      <c r="H411" t="s">
        <v>80</v>
      </c>
      <c r="I411" s="11">
        <v>399.2</v>
      </c>
      <c r="J411" t="s">
        <v>80</v>
      </c>
      <c r="K411" t="s">
        <v>399</v>
      </c>
      <c r="L411">
        <v>9</v>
      </c>
    </row>
    <row r="412" spans="1:12" ht="15" customHeight="1" x14ac:dyDescent="0.3">
      <c r="A412" t="s">
        <v>920</v>
      </c>
      <c r="B412" t="s">
        <v>921</v>
      </c>
      <c r="C412" t="s">
        <v>90</v>
      </c>
      <c r="D412" t="s">
        <v>108</v>
      </c>
      <c r="E412" t="s">
        <v>116</v>
      </c>
      <c r="F412" t="s">
        <v>109</v>
      </c>
      <c r="G412" s="10">
        <v>45979</v>
      </c>
      <c r="H412" t="s">
        <v>80</v>
      </c>
      <c r="I412" s="11">
        <v>0</v>
      </c>
      <c r="J412" t="s">
        <v>86</v>
      </c>
      <c r="K412" t="s">
        <v>280</v>
      </c>
    </row>
    <row r="413" spans="1:12" ht="15" customHeight="1" x14ac:dyDescent="0.3">
      <c r="A413" t="s">
        <v>922</v>
      </c>
      <c r="B413" t="s">
        <v>923</v>
      </c>
      <c r="C413" t="s">
        <v>76</v>
      </c>
      <c r="D413" t="s">
        <v>287</v>
      </c>
      <c r="E413" t="s">
        <v>132</v>
      </c>
      <c r="F413" t="s">
        <v>104</v>
      </c>
      <c r="G413" s="10">
        <v>45975</v>
      </c>
      <c r="H413" t="s">
        <v>80</v>
      </c>
      <c r="I413" s="11">
        <v>799.2</v>
      </c>
      <c r="J413" t="s">
        <v>80</v>
      </c>
      <c r="K413" t="s">
        <v>81</v>
      </c>
      <c r="L413">
        <v>8</v>
      </c>
    </row>
    <row r="414" spans="1:12" ht="15" customHeight="1" x14ac:dyDescent="0.3">
      <c r="A414" t="s">
        <v>924</v>
      </c>
      <c r="B414" t="s">
        <v>508</v>
      </c>
      <c r="C414" t="s">
        <v>76</v>
      </c>
      <c r="D414" t="s">
        <v>172</v>
      </c>
      <c r="E414" t="s">
        <v>78</v>
      </c>
      <c r="F414" t="s">
        <v>96</v>
      </c>
      <c r="G414" s="10">
        <v>45991</v>
      </c>
      <c r="H414" t="s">
        <v>80</v>
      </c>
      <c r="I414" s="11">
        <v>399.2</v>
      </c>
      <c r="J414" t="s">
        <v>86</v>
      </c>
      <c r="K414" t="s">
        <v>355</v>
      </c>
    </row>
    <row r="415" spans="1:12" ht="15" customHeight="1" x14ac:dyDescent="0.3">
      <c r="A415" t="s">
        <v>925</v>
      </c>
      <c r="B415" t="s">
        <v>926</v>
      </c>
      <c r="C415" t="s">
        <v>76</v>
      </c>
      <c r="D415" t="s">
        <v>287</v>
      </c>
      <c r="E415" t="s">
        <v>78</v>
      </c>
      <c r="F415" t="s">
        <v>91</v>
      </c>
      <c r="G415" s="10">
        <v>45983</v>
      </c>
      <c r="H415" t="s">
        <v>80</v>
      </c>
      <c r="I415" s="11">
        <v>399.2</v>
      </c>
      <c r="J415" t="s">
        <v>80</v>
      </c>
      <c r="K415" t="s">
        <v>81</v>
      </c>
      <c r="L415">
        <v>7</v>
      </c>
    </row>
    <row r="416" spans="1:12" ht="15" customHeight="1" x14ac:dyDescent="0.3">
      <c r="A416" t="s">
        <v>927</v>
      </c>
      <c r="B416" t="s">
        <v>928</v>
      </c>
      <c r="C416" t="s">
        <v>76</v>
      </c>
      <c r="D416" t="s">
        <v>172</v>
      </c>
      <c r="E416" t="s">
        <v>103</v>
      </c>
      <c r="F416" t="s">
        <v>109</v>
      </c>
      <c r="G416" s="10">
        <v>46002</v>
      </c>
      <c r="H416" t="s">
        <v>86</v>
      </c>
      <c r="I416" s="11">
        <v>1999</v>
      </c>
      <c r="J416" t="s">
        <v>86</v>
      </c>
      <c r="K416" t="s">
        <v>97</v>
      </c>
    </row>
    <row r="417" spans="1:12" ht="15" customHeight="1" x14ac:dyDescent="0.3">
      <c r="A417" t="s">
        <v>929</v>
      </c>
      <c r="B417" t="s">
        <v>930</v>
      </c>
      <c r="C417" t="s">
        <v>90</v>
      </c>
      <c r="D417" t="s">
        <v>128</v>
      </c>
      <c r="E417" t="s">
        <v>103</v>
      </c>
      <c r="F417" t="s">
        <v>91</v>
      </c>
      <c r="G417" s="10">
        <v>46011</v>
      </c>
      <c r="H417" t="s">
        <v>86</v>
      </c>
      <c r="I417" s="11">
        <v>1999</v>
      </c>
      <c r="J417" t="s">
        <v>80</v>
      </c>
      <c r="K417" t="s">
        <v>173</v>
      </c>
    </row>
    <row r="418" spans="1:12" ht="15" customHeight="1" x14ac:dyDescent="0.3">
      <c r="A418" t="s">
        <v>931</v>
      </c>
      <c r="B418" t="s">
        <v>932</v>
      </c>
      <c r="C418" t="s">
        <v>76</v>
      </c>
      <c r="D418" t="s">
        <v>215</v>
      </c>
      <c r="E418" t="s">
        <v>103</v>
      </c>
      <c r="F418" t="s">
        <v>91</v>
      </c>
      <c r="G418" s="10">
        <v>46007</v>
      </c>
      <c r="H418" t="s">
        <v>86</v>
      </c>
      <c r="I418" s="11">
        <v>1999</v>
      </c>
      <c r="J418" t="s">
        <v>80</v>
      </c>
      <c r="K418" t="s">
        <v>97</v>
      </c>
    </row>
    <row r="419" spans="1:12" ht="15" customHeight="1" x14ac:dyDescent="0.3">
      <c r="A419" t="s">
        <v>933</v>
      </c>
      <c r="B419" t="s">
        <v>404</v>
      </c>
      <c r="C419" t="s">
        <v>90</v>
      </c>
      <c r="D419" t="s">
        <v>260</v>
      </c>
      <c r="E419" t="s">
        <v>103</v>
      </c>
      <c r="F419" t="s">
        <v>109</v>
      </c>
      <c r="G419" s="10">
        <v>45993</v>
      </c>
      <c r="H419" t="s">
        <v>86</v>
      </c>
      <c r="I419" s="11">
        <v>1999</v>
      </c>
      <c r="J419" t="s">
        <v>80</v>
      </c>
      <c r="K419" t="s">
        <v>149</v>
      </c>
      <c r="L419">
        <v>10</v>
      </c>
    </row>
    <row r="420" spans="1:12" ht="15" customHeight="1" x14ac:dyDescent="0.3">
      <c r="A420" t="s">
        <v>934</v>
      </c>
      <c r="B420" t="s">
        <v>935</v>
      </c>
      <c r="C420" t="s">
        <v>76</v>
      </c>
      <c r="D420" t="s">
        <v>157</v>
      </c>
      <c r="E420" t="s">
        <v>78</v>
      </c>
      <c r="F420" t="s">
        <v>109</v>
      </c>
      <c r="G420" s="10">
        <v>45977</v>
      </c>
      <c r="H420" t="s">
        <v>80</v>
      </c>
      <c r="I420" s="11">
        <v>399.2</v>
      </c>
      <c r="J420" t="s">
        <v>80</v>
      </c>
      <c r="K420" t="s">
        <v>486</v>
      </c>
    </row>
    <row r="421" spans="1:12" ht="15" customHeight="1" x14ac:dyDescent="0.3">
      <c r="A421" t="s">
        <v>936</v>
      </c>
      <c r="B421" t="s">
        <v>937</v>
      </c>
      <c r="C421" t="s">
        <v>90</v>
      </c>
      <c r="D421" t="s">
        <v>108</v>
      </c>
      <c r="E421" t="s">
        <v>132</v>
      </c>
      <c r="F421" t="s">
        <v>96</v>
      </c>
      <c r="G421" s="10">
        <v>45997</v>
      </c>
      <c r="H421" t="s">
        <v>86</v>
      </c>
      <c r="I421" s="11">
        <v>999</v>
      </c>
      <c r="J421" t="s">
        <v>80</v>
      </c>
      <c r="K421" t="s">
        <v>87</v>
      </c>
      <c r="L421">
        <v>8</v>
      </c>
    </row>
    <row r="422" spans="1:12" ht="15" customHeight="1" x14ac:dyDescent="0.3">
      <c r="A422" t="s">
        <v>938</v>
      </c>
      <c r="B422" t="s">
        <v>939</v>
      </c>
      <c r="C422" t="s">
        <v>90</v>
      </c>
      <c r="D422" t="s">
        <v>207</v>
      </c>
      <c r="E422" t="s">
        <v>78</v>
      </c>
      <c r="F422" t="s">
        <v>79</v>
      </c>
      <c r="G422" s="10">
        <v>45973</v>
      </c>
      <c r="H422" t="s">
        <v>80</v>
      </c>
      <c r="I422" s="11">
        <v>399.2</v>
      </c>
      <c r="J422" t="s">
        <v>80</v>
      </c>
      <c r="K422" t="s">
        <v>121</v>
      </c>
      <c r="L422">
        <v>6</v>
      </c>
    </row>
    <row r="423" spans="1:12" ht="15" customHeight="1" x14ac:dyDescent="0.3">
      <c r="A423" t="s">
        <v>940</v>
      </c>
      <c r="B423" t="s">
        <v>941</v>
      </c>
      <c r="C423" t="s">
        <v>76</v>
      </c>
      <c r="D423" t="s">
        <v>172</v>
      </c>
      <c r="E423" t="s">
        <v>103</v>
      </c>
      <c r="F423" t="s">
        <v>85</v>
      </c>
      <c r="G423" s="10">
        <v>45997</v>
      </c>
      <c r="H423" t="s">
        <v>86</v>
      </c>
      <c r="I423" s="11">
        <v>1999</v>
      </c>
      <c r="J423" t="s">
        <v>86</v>
      </c>
      <c r="K423" t="s">
        <v>81</v>
      </c>
    </row>
    <row r="424" spans="1:12" ht="15" customHeight="1" x14ac:dyDescent="0.3">
      <c r="A424" t="s">
        <v>942</v>
      </c>
      <c r="B424" t="s">
        <v>943</v>
      </c>
      <c r="C424" t="s">
        <v>76</v>
      </c>
      <c r="D424" t="s">
        <v>120</v>
      </c>
      <c r="E424" t="s">
        <v>78</v>
      </c>
      <c r="F424" t="s">
        <v>104</v>
      </c>
      <c r="G424" s="10">
        <v>46001</v>
      </c>
      <c r="H424" t="s">
        <v>86</v>
      </c>
      <c r="I424" s="11">
        <v>499</v>
      </c>
      <c r="J424" t="s">
        <v>80</v>
      </c>
      <c r="K424" t="s">
        <v>158</v>
      </c>
    </row>
    <row r="425" spans="1:12" ht="15" customHeight="1" x14ac:dyDescent="0.3">
      <c r="A425" t="s">
        <v>944</v>
      </c>
      <c r="B425" t="s">
        <v>945</v>
      </c>
      <c r="C425" t="s">
        <v>76</v>
      </c>
      <c r="D425" t="s">
        <v>142</v>
      </c>
      <c r="E425" t="s">
        <v>78</v>
      </c>
      <c r="F425" t="s">
        <v>96</v>
      </c>
      <c r="G425" s="10">
        <v>46013</v>
      </c>
      <c r="H425" t="s">
        <v>86</v>
      </c>
      <c r="I425" s="11">
        <v>499</v>
      </c>
      <c r="J425" t="s">
        <v>86</v>
      </c>
      <c r="K425" t="s">
        <v>135</v>
      </c>
    </row>
    <row r="426" spans="1:12" ht="15" customHeight="1" x14ac:dyDescent="0.3">
      <c r="A426" t="s">
        <v>946</v>
      </c>
      <c r="B426" t="s">
        <v>947</v>
      </c>
      <c r="C426" t="s">
        <v>90</v>
      </c>
      <c r="D426" t="s">
        <v>84</v>
      </c>
      <c r="E426" t="s">
        <v>103</v>
      </c>
      <c r="F426" t="s">
        <v>91</v>
      </c>
      <c r="G426" s="10">
        <v>46003</v>
      </c>
      <c r="H426" t="s">
        <v>86</v>
      </c>
      <c r="I426" s="11">
        <v>1999</v>
      </c>
      <c r="J426" t="s">
        <v>80</v>
      </c>
      <c r="K426" t="s">
        <v>110</v>
      </c>
    </row>
    <row r="427" spans="1:12" ht="15" customHeight="1" x14ac:dyDescent="0.3">
      <c r="A427" t="s">
        <v>948</v>
      </c>
      <c r="B427" t="s">
        <v>949</v>
      </c>
      <c r="C427" t="s">
        <v>76</v>
      </c>
      <c r="D427" t="s">
        <v>77</v>
      </c>
      <c r="E427" t="s">
        <v>103</v>
      </c>
      <c r="F427" t="s">
        <v>109</v>
      </c>
      <c r="G427" s="10">
        <v>45975</v>
      </c>
      <c r="H427" t="s">
        <v>80</v>
      </c>
      <c r="I427" s="11">
        <v>1599.2</v>
      </c>
      <c r="J427" t="s">
        <v>86</v>
      </c>
      <c r="K427" t="s">
        <v>169</v>
      </c>
    </row>
    <row r="428" spans="1:12" ht="15" customHeight="1" x14ac:dyDescent="0.3">
      <c r="A428" t="s">
        <v>950</v>
      </c>
      <c r="B428" t="s">
        <v>951</v>
      </c>
      <c r="C428" t="s">
        <v>76</v>
      </c>
      <c r="D428" t="s">
        <v>148</v>
      </c>
      <c r="E428" t="s">
        <v>103</v>
      </c>
      <c r="F428" t="s">
        <v>85</v>
      </c>
      <c r="G428" s="10">
        <v>46009</v>
      </c>
      <c r="H428" t="s">
        <v>86</v>
      </c>
      <c r="I428" s="11">
        <v>1999</v>
      </c>
      <c r="J428" t="s">
        <v>80</v>
      </c>
      <c r="K428" t="s">
        <v>253</v>
      </c>
      <c r="L428">
        <v>7</v>
      </c>
    </row>
    <row r="429" spans="1:12" ht="15" customHeight="1" x14ac:dyDescent="0.3">
      <c r="A429" t="s">
        <v>952</v>
      </c>
      <c r="B429" t="s">
        <v>953</v>
      </c>
      <c r="C429" t="s">
        <v>90</v>
      </c>
      <c r="D429" t="s">
        <v>120</v>
      </c>
      <c r="E429" t="s">
        <v>103</v>
      </c>
      <c r="F429" t="s">
        <v>109</v>
      </c>
      <c r="G429" s="10">
        <v>45972</v>
      </c>
      <c r="H429" t="s">
        <v>80</v>
      </c>
      <c r="I429" s="11">
        <v>1599.2</v>
      </c>
      <c r="J429" t="s">
        <v>80</v>
      </c>
      <c r="K429" t="s">
        <v>466</v>
      </c>
    </row>
    <row r="430" spans="1:12" ht="15" customHeight="1" x14ac:dyDescent="0.3">
      <c r="A430" t="s">
        <v>954</v>
      </c>
      <c r="B430" t="s">
        <v>955</v>
      </c>
      <c r="C430" t="s">
        <v>90</v>
      </c>
      <c r="D430" t="s">
        <v>100</v>
      </c>
      <c r="E430" t="s">
        <v>78</v>
      </c>
      <c r="F430" t="s">
        <v>109</v>
      </c>
      <c r="G430" s="10">
        <v>46017</v>
      </c>
      <c r="H430" t="s">
        <v>86</v>
      </c>
      <c r="I430" s="11">
        <v>499</v>
      </c>
      <c r="J430" t="s">
        <v>86</v>
      </c>
      <c r="K430" t="s">
        <v>195</v>
      </c>
    </row>
    <row r="431" spans="1:12" ht="15" customHeight="1" x14ac:dyDescent="0.3">
      <c r="A431" t="s">
        <v>956</v>
      </c>
      <c r="B431" t="s">
        <v>328</v>
      </c>
      <c r="C431" t="s">
        <v>90</v>
      </c>
      <c r="D431" t="s">
        <v>84</v>
      </c>
      <c r="E431" t="s">
        <v>78</v>
      </c>
      <c r="F431" t="s">
        <v>96</v>
      </c>
      <c r="G431" s="10">
        <v>45979</v>
      </c>
      <c r="H431" t="s">
        <v>80</v>
      </c>
      <c r="I431" s="11">
        <v>399.2</v>
      </c>
      <c r="J431" t="s">
        <v>80</v>
      </c>
      <c r="K431" t="s">
        <v>110</v>
      </c>
      <c r="L431">
        <v>9</v>
      </c>
    </row>
    <row r="432" spans="1:12" ht="15" customHeight="1" x14ac:dyDescent="0.3">
      <c r="A432" t="s">
        <v>957</v>
      </c>
      <c r="B432" t="s">
        <v>958</v>
      </c>
      <c r="C432" t="s">
        <v>76</v>
      </c>
      <c r="D432" t="s">
        <v>172</v>
      </c>
      <c r="E432" t="s">
        <v>78</v>
      </c>
      <c r="F432" t="s">
        <v>85</v>
      </c>
      <c r="G432" s="10">
        <v>45972</v>
      </c>
      <c r="H432" t="s">
        <v>80</v>
      </c>
      <c r="I432" s="11">
        <v>399.2</v>
      </c>
      <c r="J432" t="s">
        <v>80</v>
      </c>
      <c r="K432" t="s">
        <v>105</v>
      </c>
      <c r="L432">
        <v>7</v>
      </c>
    </row>
    <row r="433" spans="1:12" ht="15" customHeight="1" x14ac:dyDescent="0.3">
      <c r="A433" t="s">
        <v>959</v>
      </c>
      <c r="B433" t="s">
        <v>194</v>
      </c>
      <c r="C433" t="s">
        <v>76</v>
      </c>
      <c r="D433" t="s">
        <v>100</v>
      </c>
      <c r="E433" t="s">
        <v>78</v>
      </c>
      <c r="F433" t="s">
        <v>85</v>
      </c>
      <c r="G433" s="10">
        <v>45996</v>
      </c>
      <c r="H433" t="s">
        <v>86</v>
      </c>
      <c r="I433" s="11">
        <v>499</v>
      </c>
      <c r="J433" t="s">
        <v>80</v>
      </c>
      <c r="K433" t="s">
        <v>418</v>
      </c>
    </row>
    <row r="434" spans="1:12" ht="15" customHeight="1" x14ac:dyDescent="0.3">
      <c r="A434" t="s">
        <v>960</v>
      </c>
      <c r="B434" t="s">
        <v>961</v>
      </c>
      <c r="C434" t="s">
        <v>76</v>
      </c>
      <c r="D434" t="s">
        <v>108</v>
      </c>
      <c r="E434" t="s">
        <v>103</v>
      </c>
      <c r="F434" t="s">
        <v>91</v>
      </c>
      <c r="G434" s="10">
        <v>46016</v>
      </c>
      <c r="H434" t="s">
        <v>86</v>
      </c>
      <c r="I434" s="11">
        <v>1999</v>
      </c>
      <c r="J434" t="s">
        <v>80</v>
      </c>
      <c r="K434" t="s">
        <v>81</v>
      </c>
    </row>
    <row r="435" spans="1:12" ht="15" customHeight="1" x14ac:dyDescent="0.3">
      <c r="A435" t="s">
        <v>962</v>
      </c>
      <c r="B435" t="s">
        <v>963</v>
      </c>
      <c r="C435" t="s">
        <v>76</v>
      </c>
      <c r="D435" t="s">
        <v>113</v>
      </c>
      <c r="E435" t="s">
        <v>78</v>
      </c>
      <c r="F435" t="s">
        <v>96</v>
      </c>
      <c r="G435" s="10">
        <v>45993</v>
      </c>
      <c r="H435" t="s">
        <v>86</v>
      </c>
      <c r="I435" s="11">
        <v>499</v>
      </c>
      <c r="J435" t="s">
        <v>80</v>
      </c>
      <c r="K435" t="s">
        <v>306</v>
      </c>
      <c r="L435">
        <v>9</v>
      </c>
    </row>
    <row r="436" spans="1:12" ht="15" customHeight="1" x14ac:dyDescent="0.3">
      <c r="A436" t="s">
        <v>964</v>
      </c>
      <c r="B436" t="s">
        <v>965</v>
      </c>
      <c r="C436" t="s">
        <v>90</v>
      </c>
      <c r="D436" t="s">
        <v>95</v>
      </c>
      <c r="E436" t="s">
        <v>103</v>
      </c>
      <c r="F436" t="s">
        <v>109</v>
      </c>
      <c r="G436" s="10">
        <v>45988</v>
      </c>
      <c r="H436" t="s">
        <v>80</v>
      </c>
      <c r="I436" s="11">
        <v>1599.2</v>
      </c>
      <c r="J436" t="s">
        <v>86</v>
      </c>
      <c r="K436" t="s">
        <v>195</v>
      </c>
    </row>
    <row r="437" spans="1:12" ht="15" customHeight="1" x14ac:dyDescent="0.3">
      <c r="A437" t="s">
        <v>966</v>
      </c>
      <c r="B437" t="s">
        <v>967</v>
      </c>
      <c r="C437" t="s">
        <v>90</v>
      </c>
      <c r="D437" t="s">
        <v>120</v>
      </c>
      <c r="E437" t="s">
        <v>78</v>
      </c>
      <c r="F437" t="s">
        <v>96</v>
      </c>
      <c r="G437" s="10">
        <v>45990</v>
      </c>
      <c r="H437" t="s">
        <v>80</v>
      </c>
      <c r="I437" s="11">
        <v>399.2</v>
      </c>
      <c r="J437" t="s">
        <v>80</v>
      </c>
      <c r="K437" t="s">
        <v>117</v>
      </c>
      <c r="L437">
        <v>9</v>
      </c>
    </row>
    <row r="438" spans="1:12" ht="15" customHeight="1" x14ac:dyDescent="0.3">
      <c r="A438" t="s">
        <v>968</v>
      </c>
      <c r="B438" t="s">
        <v>969</v>
      </c>
      <c r="C438" t="s">
        <v>90</v>
      </c>
      <c r="D438" t="s">
        <v>157</v>
      </c>
      <c r="E438" t="s">
        <v>103</v>
      </c>
      <c r="F438" t="s">
        <v>109</v>
      </c>
      <c r="G438" s="10">
        <v>45969</v>
      </c>
      <c r="H438" t="s">
        <v>80</v>
      </c>
      <c r="I438" s="11">
        <v>1599.2</v>
      </c>
      <c r="J438" t="s">
        <v>86</v>
      </c>
      <c r="K438" t="s">
        <v>216</v>
      </c>
    </row>
    <row r="439" spans="1:12" ht="15" customHeight="1" x14ac:dyDescent="0.3">
      <c r="A439" t="s">
        <v>970</v>
      </c>
      <c r="B439" t="s">
        <v>971</v>
      </c>
      <c r="C439" t="s">
        <v>76</v>
      </c>
      <c r="D439" t="s">
        <v>142</v>
      </c>
      <c r="E439" t="s">
        <v>103</v>
      </c>
      <c r="F439" t="s">
        <v>91</v>
      </c>
      <c r="G439" s="10">
        <v>45999</v>
      </c>
      <c r="H439" t="s">
        <v>86</v>
      </c>
      <c r="I439" s="11">
        <v>1999</v>
      </c>
      <c r="J439" t="s">
        <v>80</v>
      </c>
      <c r="K439" t="s">
        <v>253</v>
      </c>
    </row>
    <row r="440" spans="1:12" ht="15" customHeight="1" x14ac:dyDescent="0.3">
      <c r="A440" t="s">
        <v>972</v>
      </c>
      <c r="B440" t="s">
        <v>973</v>
      </c>
      <c r="C440" t="s">
        <v>90</v>
      </c>
      <c r="D440" t="s">
        <v>108</v>
      </c>
      <c r="E440" t="s">
        <v>103</v>
      </c>
      <c r="F440" t="s">
        <v>109</v>
      </c>
      <c r="G440" s="10">
        <v>46016</v>
      </c>
      <c r="H440" t="s">
        <v>86</v>
      </c>
      <c r="I440" s="11">
        <v>1999</v>
      </c>
      <c r="J440" t="s">
        <v>80</v>
      </c>
      <c r="K440" t="s">
        <v>129</v>
      </c>
    </row>
    <row r="441" spans="1:12" ht="15" customHeight="1" x14ac:dyDescent="0.3">
      <c r="A441" t="s">
        <v>974</v>
      </c>
      <c r="B441" t="s">
        <v>975</v>
      </c>
      <c r="C441" t="s">
        <v>76</v>
      </c>
      <c r="D441" t="s">
        <v>95</v>
      </c>
      <c r="E441" t="s">
        <v>103</v>
      </c>
      <c r="F441" t="s">
        <v>96</v>
      </c>
      <c r="G441" s="10">
        <v>45983</v>
      </c>
      <c r="H441" t="s">
        <v>80</v>
      </c>
      <c r="I441" s="11">
        <v>1599.2</v>
      </c>
      <c r="J441" t="s">
        <v>80</v>
      </c>
      <c r="K441" t="s">
        <v>139</v>
      </c>
    </row>
    <row r="442" spans="1:12" ht="15" customHeight="1" x14ac:dyDescent="0.3">
      <c r="A442" t="s">
        <v>976</v>
      </c>
      <c r="B442" t="s">
        <v>977</v>
      </c>
      <c r="C442" t="s">
        <v>76</v>
      </c>
      <c r="D442" t="s">
        <v>95</v>
      </c>
      <c r="E442" t="s">
        <v>78</v>
      </c>
      <c r="F442" t="s">
        <v>104</v>
      </c>
      <c r="G442" s="10">
        <v>46001</v>
      </c>
      <c r="H442" t="s">
        <v>86</v>
      </c>
      <c r="I442" s="11">
        <v>499</v>
      </c>
      <c r="J442" t="s">
        <v>80</v>
      </c>
      <c r="K442" t="s">
        <v>117</v>
      </c>
      <c r="L442">
        <v>8</v>
      </c>
    </row>
    <row r="443" spans="1:12" ht="15" customHeight="1" x14ac:dyDescent="0.3">
      <c r="A443" t="s">
        <v>978</v>
      </c>
      <c r="B443" t="s">
        <v>979</v>
      </c>
      <c r="C443" t="s">
        <v>76</v>
      </c>
      <c r="D443" t="s">
        <v>215</v>
      </c>
      <c r="E443" t="s">
        <v>78</v>
      </c>
      <c r="F443" t="s">
        <v>79</v>
      </c>
      <c r="G443" s="10">
        <v>46020</v>
      </c>
      <c r="H443" t="s">
        <v>86</v>
      </c>
      <c r="I443" s="11">
        <v>499</v>
      </c>
      <c r="J443" t="s">
        <v>80</v>
      </c>
      <c r="K443" t="s">
        <v>202</v>
      </c>
      <c r="L443">
        <v>8</v>
      </c>
    </row>
    <row r="444" spans="1:12" ht="15" customHeight="1" x14ac:dyDescent="0.3">
      <c r="A444" t="s">
        <v>980</v>
      </c>
      <c r="B444" t="s">
        <v>905</v>
      </c>
      <c r="C444" t="s">
        <v>90</v>
      </c>
      <c r="D444" t="s">
        <v>138</v>
      </c>
      <c r="E444" t="s">
        <v>78</v>
      </c>
      <c r="F444" t="s">
        <v>104</v>
      </c>
      <c r="G444" s="10">
        <v>46018</v>
      </c>
      <c r="H444" t="s">
        <v>86</v>
      </c>
      <c r="I444" s="11">
        <v>499</v>
      </c>
      <c r="J444" t="s">
        <v>80</v>
      </c>
      <c r="K444" t="s">
        <v>216</v>
      </c>
      <c r="L444">
        <v>6</v>
      </c>
    </row>
    <row r="445" spans="1:12" ht="15" customHeight="1" x14ac:dyDescent="0.3">
      <c r="A445" t="s">
        <v>981</v>
      </c>
      <c r="B445" t="s">
        <v>257</v>
      </c>
      <c r="C445" t="s">
        <v>76</v>
      </c>
      <c r="D445" t="s">
        <v>157</v>
      </c>
      <c r="E445" t="s">
        <v>103</v>
      </c>
      <c r="F445" t="s">
        <v>79</v>
      </c>
      <c r="G445" s="10">
        <v>45996</v>
      </c>
      <c r="H445" t="s">
        <v>86</v>
      </c>
      <c r="I445" s="11">
        <v>1999</v>
      </c>
      <c r="J445" t="s">
        <v>86</v>
      </c>
      <c r="K445" t="s">
        <v>240</v>
      </c>
    </row>
    <row r="446" spans="1:12" ht="15" customHeight="1" x14ac:dyDescent="0.3">
      <c r="A446" t="s">
        <v>982</v>
      </c>
      <c r="B446" t="s">
        <v>983</v>
      </c>
      <c r="C446" t="s">
        <v>90</v>
      </c>
      <c r="D446" t="s">
        <v>207</v>
      </c>
      <c r="E446" t="s">
        <v>116</v>
      </c>
      <c r="F446" t="s">
        <v>96</v>
      </c>
      <c r="G446" s="10">
        <v>45967</v>
      </c>
      <c r="H446" t="s">
        <v>80</v>
      </c>
      <c r="I446" s="11">
        <v>0</v>
      </c>
      <c r="J446" t="s">
        <v>86</v>
      </c>
      <c r="K446" t="s">
        <v>110</v>
      </c>
    </row>
    <row r="447" spans="1:12" ht="15" customHeight="1" x14ac:dyDescent="0.3">
      <c r="A447" t="s">
        <v>984</v>
      </c>
      <c r="B447" t="s">
        <v>985</v>
      </c>
      <c r="C447" t="s">
        <v>76</v>
      </c>
      <c r="D447" t="s">
        <v>148</v>
      </c>
      <c r="E447" t="s">
        <v>78</v>
      </c>
      <c r="F447" t="s">
        <v>79</v>
      </c>
      <c r="G447" s="10">
        <v>45981</v>
      </c>
      <c r="H447" t="s">
        <v>80</v>
      </c>
      <c r="I447" s="11">
        <v>399.2</v>
      </c>
      <c r="J447" t="s">
        <v>80</v>
      </c>
      <c r="K447" t="s">
        <v>418</v>
      </c>
    </row>
    <row r="448" spans="1:12" ht="15" customHeight="1" x14ac:dyDescent="0.3">
      <c r="A448" t="s">
        <v>986</v>
      </c>
      <c r="B448" t="s">
        <v>987</v>
      </c>
      <c r="C448" t="s">
        <v>76</v>
      </c>
      <c r="D448" t="s">
        <v>120</v>
      </c>
      <c r="E448" t="s">
        <v>103</v>
      </c>
      <c r="F448" t="s">
        <v>91</v>
      </c>
      <c r="G448" s="10">
        <v>45977</v>
      </c>
      <c r="H448" t="s">
        <v>80</v>
      </c>
      <c r="I448" s="11">
        <v>1599.2</v>
      </c>
      <c r="J448" t="s">
        <v>80</v>
      </c>
      <c r="K448" t="s">
        <v>97</v>
      </c>
    </row>
    <row r="449" spans="1:12" ht="15" customHeight="1" x14ac:dyDescent="0.3">
      <c r="A449" t="s">
        <v>988</v>
      </c>
      <c r="B449" t="s">
        <v>989</v>
      </c>
      <c r="C449" t="s">
        <v>90</v>
      </c>
      <c r="D449" t="s">
        <v>260</v>
      </c>
      <c r="E449" t="s">
        <v>78</v>
      </c>
      <c r="F449" t="s">
        <v>85</v>
      </c>
      <c r="G449" s="10">
        <v>45969</v>
      </c>
      <c r="H449" t="s">
        <v>80</v>
      </c>
      <c r="I449" s="11">
        <v>399.2</v>
      </c>
      <c r="J449" t="s">
        <v>80</v>
      </c>
      <c r="K449" t="s">
        <v>117</v>
      </c>
      <c r="L449">
        <v>10</v>
      </c>
    </row>
    <row r="450" spans="1:12" ht="15" customHeight="1" x14ac:dyDescent="0.3">
      <c r="A450" t="s">
        <v>990</v>
      </c>
      <c r="B450" t="s">
        <v>123</v>
      </c>
      <c r="C450" t="s">
        <v>76</v>
      </c>
      <c r="D450" t="s">
        <v>108</v>
      </c>
      <c r="E450" t="s">
        <v>103</v>
      </c>
      <c r="F450" t="s">
        <v>96</v>
      </c>
      <c r="G450" s="10">
        <v>45981</v>
      </c>
      <c r="H450" t="s">
        <v>80</v>
      </c>
      <c r="I450" s="11">
        <v>1599.2</v>
      </c>
      <c r="J450" t="s">
        <v>80</v>
      </c>
      <c r="K450" t="s">
        <v>117</v>
      </c>
    </row>
    <row r="451" spans="1:12" ht="15" customHeight="1" x14ac:dyDescent="0.3">
      <c r="A451" t="s">
        <v>991</v>
      </c>
      <c r="B451" t="s">
        <v>992</v>
      </c>
      <c r="C451" t="s">
        <v>90</v>
      </c>
      <c r="D451" t="s">
        <v>142</v>
      </c>
      <c r="E451" t="s">
        <v>78</v>
      </c>
      <c r="F451" t="s">
        <v>109</v>
      </c>
      <c r="G451" s="10">
        <v>45966</v>
      </c>
      <c r="H451" t="s">
        <v>80</v>
      </c>
      <c r="I451" s="11">
        <v>399.2</v>
      </c>
      <c r="J451" t="s">
        <v>80</v>
      </c>
      <c r="K451" t="s">
        <v>92</v>
      </c>
      <c r="L451">
        <v>9</v>
      </c>
    </row>
    <row r="452" spans="1:12" ht="15" customHeight="1" x14ac:dyDescent="0.3">
      <c r="A452" t="s">
        <v>993</v>
      </c>
      <c r="B452" t="s">
        <v>994</v>
      </c>
      <c r="C452" t="s">
        <v>90</v>
      </c>
      <c r="D452" t="s">
        <v>124</v>
      </c>
      <c r="E452" t="s">
        <v>103</v>
      </c>
      <c r="F452" t="s">
        <v>96</v>
      </c>
      <c r="G452" s="10">
        <v>45997</v>
      </c>
      <c r="H452" t="s">
        <v>86</v>
      </c>
      <c r="I452" s="11">
        <v>1999</v>
      </c>
      <c r="J452" t="s">
        <v>80</v>
      </c>
      <c r="K452" t="s">
        <v>306</v>
      </c>
    </row>
    <row r="453" spans="1:12" ht="15" customHeight="1" x14ac:dyDescent="0.3">
      <c r="A453" t="s">
        <v>995</v>
      </c>
      <c r="B453" t="s">
        <v>996</v>
      </c>
      <c r="C453" t="s">
        <v>90</v>
      </c>
      <c r="D453" t="s">
        <v>215</v>
      </c>
      <c r="E453" t="s">
        <v>103</v>
      </c>
      <c r="F453" t="s">
        <v>79</v>
      </c>
      <c r="G453" s="10">
        <v>46005</v>
      </c>
      <c r="H453" t="s">
        <v>86</v>
      </c>
      <c r="I453" s="11">
        <v>1999</v>
      </c>
      <c r="J453" t="s">
        <v>80</v>
      </c>
      <c r="K453" t="s">
        <v>202</v>
      </c>
    </row>
    <row r="454" spans="1:12" ht="15" customHeight="1" x14ac:dyDescent="0.3">
      <c r="A454" t="s">
        <v>997</v>
      </c>
      <c r="B454" t="s">
        <v>998</v>
      </c>
      <c r="C454" t="s">
        <v>90</v>
      </c>
      <c r="D454" t="s">
        <v>287</v>
      </c>
      <c r="E454" t="s">
        <v>103</v>
      </c>
      <c r="F454" t="s">
        <v>91</v>
      </c>
      <c r="G454" s="10">
        <v>45997</v>
      </c>
      <c r="H454" t="s">
        <v>86</v>
      </c>
      <c r="I454" s="11">
        <v>1999</v>
      </c>
      <c r="J454" t="s">
        <v>80</v>
      </c>
      <c r="K454" t="s">
        <v>97</v>
      </c>
    </row>
    <row r="455" spans="1:12" ht="15" customHeight="1" x14ac:dyDescent="0.3">
      <c r="A455" t="s">
        <v>999</v>
      </c>
      <c r="B455" t="s">
        <v>1000</v>
      </c>
      <c r="C455" t="s">
        <v>76</v>
      </c>
      <c r="D455" t="s">
        <v>260</v>
      </c>
      <c r="E455" t="s">
        <v>78</v>
      </c>
      <c r="F455" t="s">
        <v>96</v>
      </c>
      <c r="G455" s="10">
        <v>46008</v>
      </c>
      <c r="H455" t="s">
        <v>86</v>
      </c>
      <c r="I455" s="11">
        <v>499</v>
      </c>
      <c r="J455" t="s">
        <v>80</v>
      </c>
      <c r="K455" t="s">
        <v>180</v>
      </c>
      <c r="L455">
        <v>6</v>
      </c>
    </row>
    <row r="456" spans="1:12" ht="15" customHeight="1" x14ac:dyDescent="0.3">
      <c r="A456" t="s">
        <v>1001</v>
      </c>
      <c r="B456" t="s">
        <v>523</v>
      </c>
      <c r="C456" t="s">
        <v>76</v>
      </c>
      <c r="D456" t="s">
        <v>215</v>
      </c>
      <c r="E456" t="s">
        <v>103</v>
      </c>
      <c r="F456" t="s">
        <v>85</v>
      </c>
      <c r="G456" s="10">
        <v>45971</v>
      </c>
      <c r="H456" t="s">
        <v>80</v>
      </c>
      <c r="I456" s="11">
        <v>1599.2</v>
      </c>
      <c r="J456" t="s">
        <v>80</v>
      </c>
      <c r="K456" t="s">
        <v>81</v>
      </c>
      <c r="L456">
        <v>7</v>
      </c>
    </row>
    <row r="457" spans="1:12" ht="15" customHeight="1" x14ac:dyDescent="0.3">
      <c r="A457" t="s">
        <v>1002</v>
      </c>
      <c r="B457" t="s">
        <v>1003</v>
      </c>
      <c r="C457" t="s">
        <v>90</v>
      </c>
      <c r="D457" t="s">
        <v>172</v>
      </c>
      <c r="E457" t="s">
        <v>78</v>
      </c>
      <c r="F457" t="s">
        <v>104</v>
      </c>
      <c r="G457" s="10">
        <v>45998</v>
      </c>
      <c r="H457" t="s">
        <v>86</v>
      </c>
      <c r="I457" s="11">
        <v>499</v>
      </c>
      <c r="J457" t="s">
        <v>80</v>
      </c>
      <c r="K457" t="s">
        <v>129</v>
      </c>
      <c r="L457">
        <v>7</v>
      </c>
    </row>
    <row r="458" spans="1:12" ht="15" customHeight="1" x14ac:dyDescent="0.3">
      <c r="A458" t="s">
        <v>1004</v>
      </c>
      <c r="B458" t="s">
        <v>343</v>
      </c>
      <c r="C458" t="s">
        <v>76</v>
      </c>
      <c r="D458" t="s">
        <v>287</v>
      </c>
      <c r="E458" t="s">
        <v>78</v>
      </c>
      <c r="F458" t="s">
        <v>85</v>
      </c>
      <c r="G458" s="10">
        <v>46020</v>
      </c>
      <c r="H458" t="s">
        <v>86</v>
      </c>
      <c r="I458" s="11">
        <v>499</v>
      </c>
      <c r="J458" t="s">
        <v>80</v>
      </c>
      <c r="K458" t="s">
        <v>316</v>
      </c>
      <c r="L458">
        <v>10</v>
      </c>
    </row>
    <row r="459" spans="1:12" ht="15" customHeight="1" x14ac:dyDescent="0.3">
      <c r="A459" t="s">
        <v>1005</v>
      </c>
      <c r="B459" t="s">
        <v>255</v>
      </c>
      <c r="C459" t="s">
        <v>76</v>
      </c>
      <c r="D459" t="s">
        <v>84</v>
      </c>
      <c r="E459" t="s">
        <v>103</v>
      </c>
      <c r="F459" t="s">
        <v>91</v>
      </c>
      <c r="G459" s="10">
        <v>45999</v>
      </c>
      <c r="H459" t="s">
        <v>86</v>
      </c>
      <c r="I459" s="11">
        <v>1999</v>
      </c>
      <c r="J459" t="s">
        <v>80</v>
      </c>
      <c r="K459" t="s">
        <v>202</v>
      </c>
      <c r="L459">
        <v>7</v>
      </c>
    </row>
    <row r="460" spans="1:12" ht="15" customHeight="1" x14ac:dyDescent="0.3">
      <c r="A460" t="s">
        <v>1006</v>
      </c>
      <c r="B460" t="s">
        <v>1007</v>
      </c>
      <c r="C460" t="s">
        <v>76</v>
      </c>
      <c r="D460" t="s">
        <v>157</v>
      </c>
      <c r="E460" t="s">
        <v>132</v>
      </c>
      <c r="F460" t="s">
        <v>96</v>
      </c>
      <c r="G460" s="10">
        <v>45966</v>
      </c>
      <c r="H460" t="s">
        <v>80</v>
      </c>
      <c r="I460" s="11">
        <v>799.2</v>
      </c>
      <c r="J460" t="s">
        <v>80</v>
      </c>
      <c r="K460" t="s">
        <v>149</v>
      </c>
    </row>
    <row r="461" spans="1:12" ht="15" customHeight="1" x14ac:dyDescent="0.3">
      <c r="A461" t="s">
        <v>1008</v>
      </c>
      <c r="B461" t="s">
        <v>604</v>
      </c>
      <c r="C461" t="s">
        <v>90</v>
      </c>
      <c r="D461" t="s">
        <v>124</v>
      </c>
      <c r="E461" t="s">
        <v>103</v>
      </c>
      <c r="F461" t="s">
        <v>91</v>
      </c>
      <c r="G461" s="10">
        <v>46014</v>
      </c>
      <c r="H461" t="s">
        <v>86</v>
      </c>
      <c r="I461" s="11">
        <v>1999</v>
      </c>
      <c r="J461" t="s">
        <v>80</v>
      </c>
      <c r="K461" t="s">
        <v>87</v>
      </c>
      <c r="L461">
        <v>7</v>
      </c>
    </row>
    <row r="462" spans="1:12" ht="15" customHeight="1" x14ac:dyDescent="0.3">
      <c r="A462" t="s">
        <v>1009</v>
      </c>
      <c r="B462" t="s">
        <v>1010</v>
      </c>
      <c r="C462" t="s">
        <v>90</v>
      </c>
      <c r="D462" t="s">
        <v>128</v>
      </c>
      <c r="E462" t="s">
        <v>78</v>
      </c>
      <c r="F462" t="s">
        <v>85</v>
      </c>
      <c r="G462" s="10">
        <v>45965</v>
      </c>
      <c r="H462" t="s">
        <v>80</v>
      </c>
      <c r="I462" s="11">
        <v>399.2</v>
      </c>
      <c r="J462" t="s">
        <v>80</v>
      </c>
      <c r="K462" t="s">
        <v>149</v>
      </c>
      <c r="L462">
        <v>7</v>
      </c>
    </row>
    <row r="463" spans="1:12" ht="15" customHeight="1" x14ac:dyDescent="0.3">
      <c r="A463" t="s">
        <v>1011</v>
      </c>
      <c r="B463" t="s">
        <v>432</v>
      </c>
      <c r="C463" t="s">
        <v>76</v>
      </c>
      <c r="D463" t="s">
        <v>260</v>
      </c>
      <c r="E463" t="s">
        <v>78</v>
      </c>
      <c r="F463" t="s">
        <v>109</v>
      </c>
      <c r="G463" s="10">
        <v>46006</v>
      </c>
      <c r="H463" t="s">
        <v>86</v>
      </c>
      <c r="I463" s="11">
        <v>499</v>
      </c>
      <c r="J463" t="s">
        <v>86</v>
      </c>
      <c r="K463" t="s">
        <v>149</v>
      </c>
    </row>
    <row r="464" spans="1:12" ht="15" customHeight="1" x14ac:dyDescent="0.3">
      <c r="A464" t="s">
        <v>1012</v>
      </c>
      <c r="B464" t="s">
        <v>1013</v>
      </c>
      <c r="C464" t="s">
        <v>76</v>
      </c>
      <c r="D464" t="s">
        <v>148</v>
      </c>
      <c r="E464" t="s">
        <v>78</v>
      </c>
      <c r="F464" t="s">
        <v>109</v>
      </c>
      <c r="G464" s="10">
        <v>45974</v>
      </c>
      <c r="H464" t="s">
        <v>80</v>
      </c>
      <c r="I464" s="11">
        <v>399.2</v>
      </c>
      <c r="J464" t="s">
        <v>80</v>
      </c>
      <c r="K464" t="s">
        <v>97</v>
      </c>
    </row>
    <row r="465" spans="1:12" ht="15" customHeight="1" x14ac:dyDescent="0.3">
      <c r="A465" t="s">
        <v>1014</v>
      </c>
      <c r="B465" t="s">
        <v>1015</v>
      </c>
      <c r="C465" t="s">
        <v>76</v>
      </c>
      <c r="D465" t="s">
        <v>100</v>
      </c>
      <c r="E465" t="s">
        <v>78</v>
      </c>
      <c r="F465" t="s">
        <v>91</v>
      </c>
      <c r="G465" s="10">
        <v>45990</v>
      </c>
      <c r="H465" t="s">
        <v>80</v>
      </c>
      <c r="I465" s="11">
        <v>399.2</v>
      </c>
      <c r="J465" t="s">
        <v>80</v>
      </c>
      <c r="K465" t="s">
        <v>253</v>
      </c>
      <c r="L465">
        <v>6</v>
      </c>
    </row>
    <row r="466" spans="1:12" ht="15" customHeight="1" x14ac:dyDescent="0.3">
      <c r="A466" t="s">
        <v>1016</v>
      </c>
      <c r="B466" t="s">
        <v>913</v>
      </c>
      <c r="C466" t="s">
        <v>90</v>
      </c>
      <c r="D466" t="s">
        <v>260</v>
      </c>
      <c r="E466" t="s">
        <v>103</v>
      </c>
      <c r="F466" t="s">
        <v>91</v>
      </c>
      <c r="G466" s="10">
        <v>45974</v>
      </c>
      <c r="H466" t="s">
        <v>80</v>
      </c>
      <c r="I466" s="11">
        <v>1599.2</v>
      </c>
      <c r="J466" t="s">
        <v>80</v>
      </c>
      <c r="K466" t="s">
        <v>149</v>
      </c>
      <c r="L466">
        <v>7</v>
      </c>
    </row>
    <row r="467" spans="1:12" ht="15" customHeight="1" x14ac:dyDescent="0.3">
      <c r="A467" t="s">
        <v>1017</v>
      </c>
      <c r="B467" t="s">
        <v>1018</v>
      </c>
      <c r="C467" t="s">
        <v>90</v>
      </c>
      <c r="D467" t="s">
        <v>77</v>
      </c>
      <c r="E467" t="s">
        <v>78</v>
      </c>
      <c r="F467" t="s">
        <v>91</v>
      </c>
      <c r="G467" s="10">
        <v>46018</v>
      </c>
      <c r="H467" t="s">
        <v>86</v>
      </c>
      <c r="I467" s="11">
        <v>499</v>
      </c>
      <c r="J467" t="s">
        <v>80</v>
      </c>
      <c r="K467" t="s">
        <v>1019</v>
      </c>
    </row>
    <row r="468" spans="1:12" ht="15" customHeight="1" x14ac:dyDescent="0.3">
      <c r="A468" t="s">
        <v>1020</v>
      </c>
      <c r="B468" t="s">
        <v>832</v>
      </c>
      <c r="C468" t="s">
        <v>76</v>
      </c>
      <c r="D468" t="s">
        <v>120</v>
      </c>
      <c r="E468" t="s">
        <v>78</v>
      </c>
      <c r="F468" t="s">
        <v>96</v>
      </c>
      <c r="G468" s="10">
        <v>46001</v>
      </c>
      <c r="H468" t="s">
        <v>86</v>
      </c>
      <c r="I468" s="11">
        <v>499</v>
      </c>
      <c r="J468" t="s">
        <v>80</v>
      </c>
      <c r="K468" t="s">
        <v>97</v>
      </c>
      <c r="L468">
        <v>9</v>
      </c>
    </row>
    <row r="469" spans="1:12" ht="15" customHeight="1" x14ac:dyDescent="0.3">
      <c r="A469" t="s">
        <v>1021</v>
      </c>
      <c r="B469" t="s">
        <v>1022</v>
      </c>
      <c r="C469" t="s">
        <v>76</v>
      </c>
      <c r="D469" t="s">
        <v>172</v>
      </c>
      <c r="E469" t="s">
        <v>116</v>
      </c>
      <c r="F469" t="s">
        <v>109</v>
      </c>
      <c r="G469" s="10">
        <v>45973</v>
      </c>
      <c r="H469" t="s">
        <v>80</v>
      </c>
      <c r="I469" s="11">
        <v>0</v>
      </c>
      <c r="J469" t="s">
        <v>80</v>
      </c>
      <c r="K469" t="s">
        <v>87</v>
      </c>
      <c r="L469">
        <v>6</v>
      </c>
    </row>
    <row r="470" spans="1:12" ht="15" customHeight="1" x14ac:dyDescent="0.3">
      <c r="A470" t="s">
        <v>1023</v>
      </c>
      <c r="B470" t="s">
        <v>1024</v>
      </c>
      <c r="C470" t="s">
        <v>90</v>
      </c>
      <c r="D470" t="s">
        <v>113</v>
      </c>
      <c r="E470" t="s">
        <v>78</v>
      </c>
      <c r="F470" t="s">
        <v>104</v>
      </c>
      <c r="G470" s="10">
        <v>46011</v>
      </c>
      <c r="H470" t="s">
        <v>86</v>
      </c>
      <c r="I470" s="11">
        <v>499</v>
      </c>
      <c r="J470" t="s">
        <v>80</v>
      </c>
      <c r="K470" t="s">
        <v>306</v>
      </c>
    </row>
    <row r="471" spans="1:12" ht="15" customHeight="1" x14ac:dyDescent="0.3">
      <c r="A471" t="s">
        <v>1025</v>
      </c>
      <c r="B471" t="s">
        <v>1026</v>
      </c>
      <c r="C471" t="s">
        <v>76</v>
      </c>
      <c r="D471" t="s">
        <v>113</v>
      </c>
      <c r="E471" t="s">
        <v>132</v>
      </c>
      <c r="F471" t="s">
        <v>91</v>
      </c>
      <c r="G471" s="10">
        <v>45996</v>
      </c>
      <c r="H471" t="s">
        <v>86</v>
      </c>
      <c r="I471" s="11">
        <v>999</v>
      </c>
      <c r="J471" t="s">
        <v>80</v>
      </c>
      <c r="K471" t="s">
        <v>149</v>
      </c>
      <c r="L471">
        <v>7</v>
      </c>
    </row>
    <row r="472" spans="1:12" ht="15" customHeight="1" x14ac:dyDescent="0.3">
      <c r="A472" t="s">
        <v>1027</v>
      </c>
      <c r="B472" t="s">
        <v>1028</v>
      </c>
      <c r="C472" t="s">
        <v>76</v>
      </c>
      <c r="D472" t="s">
        <v>100</v>
      </c>
      <c r="E472" t="s">
        <v>132</v>
      </c>
      <c r="F472" t="s">
        <v>79</v>
      </c>
      <c r="G472" s="10">
        <v>46006</v>
      </c>
      <c r="H472" t="s">
        <v>86</v>
      </c>
      <c r="I472" s="11">
        <v>999</v>
      </c>
      <c r="J472" t="s">
        <v>80</v>
      </c>
      <c r="K472" t="s">
        <v>479</v>
      </c>
      <c r="L472">
        <v>9</v>
      </c>
    </row>
    <row r="473" spans="1:12" ht="15" customHeight="1" x14ac:dyDescent="0.3">
      <c r="A473" t="s">
        <v>1029</v>
      </c>
      <c r="B473" t="s">
        <v>1030</v>
      </c>
      <c r="C473" t="s">
        <v>90</v>
      </c>
      <c r="D473" t="s">
        <v>287</v>
      </c>
      <c r="E473" t="s">
        <v>78</v>
      </c>
      <c r="F473" t="s">
        <v>79</v>
      </c>
      <c r="G473" s="10">
        <v>46004</v>
      </c>
      <c r="H473" t="s">
        <v>86</v>
      </c>
      <c r="I473" s="11">
        <v>499</v>
      </c>
      <c r="J473" t="s">
        <v>80</v>
      </c>
      <c r="K473" t="s">
        <v>288</v>
      </c>
      <c r="L473">
        <v>9</v>
      </c>
    </row>
    <row r="474" spans="1:12" ht="15" customHeight="1" x14ac:dyDescent="0.3">
      <c r="A474" t="s">
        <v>1031</v>
      </c>
      <c r="B474" t="s">
        <v>1032</v>
      </c>
      <c r="C474" t="s">
        <v>90</v>
      </c>
      <c r="D474" t="s">
        <v>124</v>
      </c>
      <c r="E474" t="s">
        <v>132</v>
      </c>
      <c r="F474" t="s">
        <v>85</v>
      </c>
      <c r="G474" s="10">
        <v>46019</v>
      </c>
      <c r="H474" t="s">
        <v>86</v>
      </c>
      <c r="I474" s="11">
        <v>999</v>
      </c>
      <c r="J474" t="s">
        <v>80</v>
      </c>
      <c r="K474" t="s">
        <v>384</v>
      </c>
      <c r="L474">
        <v>9</v>
      </c>
    </row>
    <row r="475" spans="1:12" ht="15" customHeight="1" x14ac:dyDescent="0.3">
      <c r="A475" t="s">
        <v>1033</v>
      </c>
      <c r="B475" t="s">
        <v>937</v>
      </c>
      <c r="C475" t="s">
        <v>90</v>
      </c>
      <c r="D475" t="s">
        <v>148</v>
      </c>
      <c r="E475" t="s">
        <v>78</v>
      </c>
      <c r="F475" t="s">
        <v>91</v>
      </c>
      <c r="G475" s="10">
        <v>45988</v>
      </c>
      <c r="H475" t="s">
        <v>80</v>
      </c>
      <c r="I475" s="11">
        <v>399.2</v>
      </c>
      <c r="J475" t="s">
        <v>80</v>
      </c>
      <c r="K475" t="s">
        <v>135</v>
      </c>
      <c r="L475">
        <v>10</v>
      </c>
    </row>
    <row r="476" spans="1:12" ht="15" customHeight="1" x14ac:dyDescent="0.3">
      <c r="A476" t="s">
        <v>1034</v>
      </c>
      <c r="B476" t="s">
        <v>1035</v>
      </c>
      <c r="C476" t="s">
        <v>90</v>
      </c>
      <c r="D476" t="s">
        <v>138</v>
      </c>
      <c r="E476" t="s">
        <v>78</v>
      </c>
      <c r="F476" t="s">
        <v>96</v>
      </c>
      <c r="G476" s="10">
        <v>45989</v>
      </c>
      <c r="H476" t="s">
        <v>80</v>
      </c>
      <c r="I476" s="11">
        <v>399.2</v>
      </c>
      <c r="J476" t="s">
        <v>80</v>
      </c>
      <c r="K476" t="s">
        <v>87</v>
      </c>
      <c r="L476">
        <v>9</v>
      </c>
    </row>
    <row r="477" spans="1:12" ht="15" customHeight="1" x14ac:dyDescent="0.3">
      <c r="A477" t="s">
        <v>1036</v>
      </c>
      <c r="B477" t="s">
        <v>490</v>
      </c>
      <c r="C477" t="s">
        <v>90</v>
      </c>
      <c r="D477" t="s">
        <v>124</v>
      </c>
      <c r="E477" t="s">
        <v>78</v>
      </c>
      <c r="F477" t="s">
        <v>96</v>
      </c>
      <c r="G477" s="10">
        <v>45965</v>
      </c>
      <c r="H477" t="s">
        <v>80</v>
      </c>
      <c r="I477" s="11">
        <v>399.2</v>
      </c>
      <c r="J477" t="s">
        <v>80</v>
      </c>
      <c r="K477" t="s">
        <v>145</v>
      </c>
      <c r="L477">
        <v>8</v>
      </c>
    </row>
    <row r="478" spans="1:12" ht="15" customHeight="1" x14ac:dyDescent="0.3">
      <c r="A478" t="s">
        <v>1037</v>
      </c>
      <c r="B478" t="s">
        <v>1038</v>
      </c>
      <c r="C478" t="s">
        <v>76</v>
      </c>
      <c r="D478" t="s">
        <v>100</v>
      </c>
      <c r="E478" t="s">
        <v>78</v>
      </c>
      <c r="F478" t="s">
        <v>91</v>
      </c>
      <c r="G478" s="10">
        <v>46013</v>
      </c>
      <c r="H478" t="s">
        <v>86</v>
      </c>
      <c r="I478" s="11">
        <v>499</v>
      </c>
      <c r="J478" t="s">
        <v>86</v>
      </c>
      <c r="K478" t="s">
        <v>202</v>
      </c>
    </row>
    <row r="479" spans="1:12" ht="15" customHeight="1" x14ac:dyDescent="0.3">
      <c r="A479" t="s">
        <v>1039</v>
      </c>
      <c r="B479" t="s">
        <v>1040</v>
      </c>
      <c r="C479" t="s">
        <v>90</v>
      </c>
      <c r="D479" t="s">
        <v>124</v>
      </c>
      <c r="E479" t="s">
        <v>78</v>
      </c>
      <c r="F479" t="s">
        <v>96</v>
      </c>
      <c r="G479" s="10">
        <v>45970</v>
      </c>
      <c r="H479" t="s">
        <v>80</v>
      </c>
      <c r="I479" s="11">
        <v>399.2</v>
      </c>
      <c r="J479" t="s">
        <v>80</v>
      </c>
      <c r="K479" t="s">
        <v>173</v>
      </c>
    </row>
    <row r="480" spans="1:12" ht="15" customHeight="1" x14ac:dyDescent="0.3">
      <c r="A480" t="s">
        <v>1041</v>
      </c>
      <c r="B480" t="s">
        <v>275</v>
      </c>
      <c r="C480" t="s">
        <v>76</v>
      </c>
      <c r="D480" t="s">
        <v>207</v>
      </c>
      <c r="E480" t="s">
        <v>116</v>
      </c>
      <c r="F480" t="s">
        <v>79</v>
      </c>
      <c r="G480" s="10">
        <v>45968</v>
      </c>
      <c r="H480" t="s">
        <v>80</v>
      </c>
      <c r="I480" s="11">
        <v>0</v>
      </c>
      <c r="J480" t="s">
        <v>86</v>
      </c>
      <c r="K480" t="s">
        <v>87</v>
      </c>
    </row>
    <row r="481" spans="1:12" ht="15" customHeight="1" x14ac:dyDescent="0.3">
      <c r="A481" t="s">
        <v>1042</v>
      </c>
      <c r="B481" t="s">
        <v>1043</v>
      </c>
      <c r="C481" t="s">
        <v>76</v>
      </c>
      <c r="D481" t="s">
        <v>260</v>
      </c>
      <c r="E481" t="s">
        <v>103</v>
      </c>
      <c r="F481" t="s">
        <v>109</v>
      </c>
      <c r="G481" s="10">
        <v>45994</v>
      </c>
      <c r="H481" t="s">
        <v>86</v>
      </c>
      <c r="I481" s="11">
        <v>1999</v>
      </c>
      <c r="J481" t="s">
        <v>86</v>
      </c>
      <c r="K481" t="s">
        <v>87</v>
      </c>
    </row>
    <row r="482" spans="1:12" ht="15" customHeight="1" x14ac:dyDescent="0.3">
      <c r="A482" t="s">
        <v>1044</v>
      </c>
      <c r="B482" t="s">
        <v>1045</v>
      </c>
      <c r="C482" t="s">
        <v>76</v>
      </c>
      <c r="D482" t="s">
        <v>215</v>
      </c>
      <c r="E482" t="s">
        <v>78</v>
      </c>
      <c r="F482" t="s">
        <v>109</v>
      </c>
      <c r="G482" s="10">
        <v>46000</v>
      </c>
      <c r="H482" t="s">
        <v>86</v>
      </c>
      <c r="I482" s="11">
        <v>499</v>
      </c>
      <c r="J482" t="s">
        <v>80</v>
      </c>
      <c r="K482" t="s">
        <v>92</v>
      </c>
    </row>
    <row r="483" spans="1:12" ht="15" customHeight="1" x14ac:dyDescent="0.3">
      <c r="A483" t="s">
        <v>1046</v>
      </c>
      <c r="B483" t="s">
        <v>1047</v>
      </c>
      <c r="C483" t="s">
        <v>90</v>
      </c>
      <c r="D483" t="s">
        <v>138</v>
      </c>
      <c r="E483" t="s">
        <v>132</v>
      </c>
      <c r="F483" t="s">
        <v>79</v>
      </c>
      <c r="G483" s="10">
        <v>45988</v>
      </c>
      <c r="H483" t="s">
        <v>80</v>
      </c>
      <c r="I483" s="11">
        <v>799.2</v>
      </c>
      <c r="J483" t="s">
        <v>80</v>
      </c>
      <c r="K483" t="s">
        <v>121</v>
      </c>
      <c r="L483">
        <v>6</v>
      </c>
    </row>
    <row r="484" spans="1:12" ht="15" customHeight="1" x14ac:dyDescent="0.3">
      <c r="A484" t="s">
        <v>1048</v>
      </c>
      <c r="B484" t="s">
        <v>1049</v>
      </c>
      <c r="C484" t="s">
        <v>90</v>
      </c>
      <c r="D484" t="s">
        <v>124</v>
      </c>
      <c r="E484" t="s">
        <v>103</v>
      </c>
      <c r="F484" t="s">
        <v>91</v>
      </c>
      <c r="G484" s="10">
        <v>45999</v>
      </c>
      <c r="H484" t="s">
        <v>86</v>
      </c>
      <c r="I484" s="11">
        <v>1999</v>
      </c>
      <c r="J484" t="s">
        <v>86</v>
      </c>
      <c r="K484" t="s">
        <v>418</v>
      </c>
    </row>
    <row r="485" spans="1:12" ht="15" customHeight="1" x14ac:dyDescent="0.3">
      <c r="A485" t="s">
        <v>1050</v>
      </c>
      <c r="B485" t="s">
        <v>1051</v>
      </c>
      <c r="C485" t="s">
        <v>76</v>
      </c>
      <c r="D485" t="s">
        <v>172</v>
      </c>
      <c r="E485" t="s">
        <v>103</v>
      </c>
      <c r="F485" t="s">
        <v>109</v>
      </c>
      <c r="G485" s="10">
        <v>46016</v>
      </c>
      <c r="H485" t="s">
        <v>86</v>
      </c>
      <c r="I485" s="11">
        <v>1999</v>
      </c>
      <c r="J485" t="s">
        <v>86</v>
      </c>
      <c r="K485" t="s">
        <v>117</v>
      </c>
    </row>
    <row r="486" spans="1:12" ht="15" customHeight="1" x14ac:dyDescent="0.3">
      <c r="A486" t="s">
        <v>1052</v>
      </c>
      <c r="B486" t="s">
        <v>1053</v>
      </c>
      <c r="C486" t="s">
        <v>76</v>
      </c>
      <c r="D486" t="s">
        <v>265</v>
      </c>
      <c r="E486" t="s">
        <v>78</v>
      </c>
      <c r="F486" t="s">
        <v>96</v>
      </c>
      <c r="G486" s="10">
        <v>46008</v>
      </c>
      <c r="H486" t="s">
        <v>86</v>
      </c>
      <c r="I486" s="11">
        <v>499</v>
      </c>
      <c r="J486" t="s">
        <v>86</v>
      </c>
      <c r="K486" t="s">
        <v>81</v>
      </c>
    </row>
    <row r="487" spans="1:12" ht="15" customHeight="1" x14ac:dyDescent="0.3">
      <c r="A487" t="s">
        <v>1054</v>
      </c>
      <c r="B487" t="s">
        <v>1055</v>
      </c>
      <c r="C487" t="s">
        <v>90</v>
      </c>
      <c r="D487" t="s">
        <v>95</v>
      </c>
      <c r="E487" t="s">
        <v>116</v>
      </c>
      <c r="F487" t="s">
        <v>109</v>
      </c>
      <c r="G487" s="10">
        <v>46012</v>
      </c>
      <c r="H487" t="s">
        <v>86</v>
      </c>
      <c r="I487" s="11">
        <v>0</v>
      </c>
      <c r="J487" t="s">
        <v>80</v>
      </c>
      <c r="K487" t="s">
        <v>129</v>
      </c>
      <c r="L487">
        <v>9</v>
      </c>
    </row>
    <row r="488" spans="1:12" ht="15" customHeight="1" x14ac:dyDescent="0.3">
      <c r="A488" t="s">
        <v>1056</v>
      </c>
      <c r="B488" t="s">
        <v>1057</v>
      </c>
      <c r="C488" t="s">
        <v>76</v>
      </c>
      <c r="D488" t="s">
        <v>260</v>
      </c>
      <c r="E488" t="s">
        <v>132</v>
      </c>
      <c r="F488" t="s">
        <v>79</v>
      </c>
      <c r="G488" s="10">
        <v>45990</v>
      </c>
      <c r="H488" t="s">
        <v>80</v>
      </c>
      <c r="I488" s="11">
        <v>799.2</v>
      </c>
      <c r="J488" t="s">
        <v>80</v>
      </c>
      <c r="K488" t="s">
        <v>81</v>
      </c>
    </row>
    <row r="489" spans="1:12" ht="15" customHeight="1" x14ac:dyDescent="0.3">
      <c r="A489" t="s">
        <v>1058</v>
      </c>
      <c r="B489" t="s">
        <v>496</v>
      </c>
      <c r="C489" t="s">
        <v>76</v>
      </c>
      <c r="D489" t="s">
        <v>138</v>
      </c>
      <c r="E489" t="s">
        <v>78</v>
      </c>
      <c r="F489" t="s">
        <v>79</v>
      </c>
      <c r="G489" s="10">
        <v>46015</v>
      </c>
      <c r="H489" t="s">
        <v>86</v>
      </c>
      <c r="I489" s="11">
        <v>499</v>
      </c>
      <c r="J489" t="s">
        <v>80</v>
      </c>
      <c r="K489" t="s">
        <v>173</v>
      </c>
    </row>
    <row r="490" spans="1:12" ht="15" customHeight="1" x14ac:dyDescent="0.3">
      <c r="A490" t="s">
        <v>1059</v>
      </c>
      <c r="B490" t="s">
        <v>996</v>
      </c>
      <c r="C490" t="s">
        <v>90</v>
      </c>
      <c r="D490" t="s">
        <v>128</v>
      </c>
      <c r="E490" t="s">
        <v>103</v>
      </c>
      <c r="F490" t="s">
        <v>109</v>
      </c>
      <c r="G490" s="10">
        <v>46015</v>
      </c>
      <c r="H490" t="s">
        <v>86</v>
      </c>
      <c r="I490" s="11">
        <v>1999</v>
      </c>
      <c r="J490" t="s">
        <v>80</v>
      </c>
      <c r="K490" t="s">
        <v>149</v>
      </c>
    </row>
    <row r="491" spans="1:12" ht="15" customHeight="1" x14ac:dyDescent="0.3">
      <c r="A491" t="s">
        <v>1060</v>
      </c>
      <c r="B491" t="s">
        <v>1061</v>
      </c>
      <c r="C491" t="s">
        <v>90</v>
      </c>
      <c r="D491" t="s">
        <v>84</v>
      </c>
      <c r="E491" t="s">
        <v>132</v>
      </c>
      <c r="F491" t="s">
        <v>91</v>
      </c>
      <c r="G491" s="10">
        <v>45989</v>
      </c>
      <c r="H491" t="s">
        <v>80</v>
      </c>
      <c r="I491" s="11">
        <v>799.2</v>
      </c>
      <c r="J491" t="s">
        <v>80</v>
      </c>
      <c r="K491" t="s">
        <v>117</v>
      </c>
      <c r="L491">
        <v>7</v>
      </c>
    </row>
    <row r="492" spans="1:12" ht="15" customHeight="1" x14ac:dyDescent="0.3">
      <c r="A492" t="s">
        <v>1062</v>
      </c>
      <c r="B492" t="s">
        <v>1063</v>
      </c>
      <c r="C492" t="s">
        <v>76</v>
      </c>
      <c r="D492" t="s">
        <v>287</v>
      </c>
      <c r="E492" t="s">
        <v>78</v>
      </c>
      <c r="F492" t="s">
        <v>96</v>
      </c>
      <c r="G492" s="10">
        <v>45986</v>
      </c>
      <c r="H492" t="s">
        <v>80</v>
      </c>
      <c r="I492" s="11">
        <v>399.2</v>
      </c>
      <c r="J492" t="s">
        <v>80</v>
      </c>
      <c r="K492" t="s">
        <v>117</v>
      </c>
      <c r="L492">
        <v>7</v>
      </c>
    </row>
    <row r="493" spans="1:12" ht="15" customHeight="1" x14ac:dyDescent="0.3">
      <c r="A493" t="s">
        <v>1064</v>
      </c>
      <c r="B493" t="s">
        <v>1065</v>
      </c>
      <c r="C493" t="s">
        <v>90</v>
      </c>
      <c r="D493" t="s">
        <v>84</v>
      </c>
      <c r="E493" t="s">
        <v>78</v>
      </c>
      <c r="F493" t="s">
        <v>96</v>
      </c>
      <c r="G493" s="10">
        <v>46003</v>
      </c>
      <c r="H493" t="s">
        <v>86</v>
      </c>
      <c r="I493" s="11">
        <v>499</v>
      </c>
      <c r="J493" t="s">
        <v>86</v>
      </c>
      <c r="K493" t="s">
        <v>135</v>
      </c>
    </row>
    <row r="494" spans="1:12" ht="15" customHeight="1" x14ac:dyDescent="0.3">
      <c r="A494" t="s">
        <v>1066</v>
      </c>
      <c r="B494" t="s">
        <v>1067</v>
      </c>
      <c r="C494" t="s">
        <v>76</v>
      </c>
      <c r="D494" t="s">
        <v>120</v>
      </c>
      <c r="E494" t="s">
        <v>103</v>
      </c>
      <c r="F494" t="s">
        <v>96</v>
      </c>
      <c r="G494" s="10">
        <v>45982</v>
      </c>
      <c r="H494" t="s">
        <v>80</v>
      </c>
      <c r="I494" s="11">
        <v>1599.2</v>
      </c>
      <c r="J494" t="s">
        <v>80</v>
      </c>
      <c r="K494" t="s">
        <v>149</v>
      </c>
      <c r="L494">
        <v>6</v>
      </c>
    </row>
    <row r="495" spans="1:12" ht="15" customHeight="1" x14ac:dyDescent="0.3">
      <c r="A495" t="s">
        <v>1068</v>
      </c>
      <c r="B495" t="s">
        <v>1069</v>
      </c>
      <c r="C495" t="s">
        <v>90</v>
      </c>
      <c r="D495" t="s">
        <v>172</v>
      </c>
      <c r="E495" t="s">
        <v>116</v>
      </c>
      <c r="F495" t="s">
        <v>96</v>
      </c>
      <c r="G495" s="10">
        <v>46013</v>
      </c>
      <c r="H495" t="s">
        <v>86</v>
      </c>
      <c r="I495" s="11">
        <v>0</v>
      </c>
      <c r="J495" t="s">
        <v>86</v>
      </c>
      <c r="K495" t="s">
        <v>105</v>
      </c>
    </row>
    <row r="496" spans="1:12" ht="15" customHeight="1" x14ac:dyDescent="0.3">
      <c r="A496" t="s">
        <v>1070</v>
      </c>
      <c r="B496" t="s">
        <v>1071</v>
      </c>
      <c r="C496" t="s">
        <v>90</v>
      </c>
      <c r="D496" t="s">
        <v>77</v>
      </c>
      <c r="E496" t="s">
        <v>103</v>
      </c>
      <c r="F496" t="s">
        <v>109</v>
      </c>
      <c r="G496" s="10">
        <v>45982</v>
      </c>
      <c r="H496" t="s">
        <v>80</v>
      </c>
      <c r="I496" s="11">
        <v>1599.2</v>
      </c>
      <c r="J496" t="s">
        <v>80</v>
      </c>
      <c r="K496" t="s">
        <v>92</v>
      </c>
      <c r="L496">
        <v>9</v>
      </c>
    </row>
    <row r="497" spans="1:12" ht="15" customHeight="1" x14ac:dyDescent="0.3">
      <c r="A497" t="s">
        <v>1072</v>
      </c>
      <c r="B497" t="s">
        <v>1073</v>
      </c>
      <c r="C497" t="s">
        <v>90</v>
      </c>
      <c r="D497" t="s">
        <v>113</v>
      </c>
      <c r="E497" t="s">
        <v>116</v>
      </c>
      <c r="F497" t="s">
        <v>104</v>
      </c>
      <c r="G497" s="10">
        <v>45989</v>
      </c>
      <c r="H497" t="s">
        <v>80</v>
      </c>
      <c r="I497" s="11">
        <v>0</v>
      </c>
      <c r="J497" t="s">
        <v>86</v>
      </c>
      <c r="K497" t="s">
        <v>341</v>
      </c>
    </row>
    <row r="498" spans="1:12" ht="15" customHeight="1" x14ac:dyDescent="0.3">
      <c r="A498" t="s">
        <v>1074</v>
      </c>
      <c r="B498" t="s">
        <v>1075</v>
      </c>
      <c r="C498" t="s">
        <v>76</v>
      </c>
      <c r="D498" t="s">
        <v>172</v>
      </c>
      <c r="E498" t="s">
        <v>132</v>
      </c>
      <c r="F498" t="s">
        <v>91</v>
      </c>
      <c r="G498" s="10">
        <v>45995</v>
      </c>
      <c r="H498" t="s">
        <v>86</v>
      </c>
      <c r="I498" s="11">
        <v>999</v>
      </c>
      <c r="J498" t="s">
        <v>80</v>
      </c>
      <c r="K498" t="s">
        <v>149</v>
      </c>
    </row>
    <row r="499" spans="1:12" ht="15" customHeight="1" x14ac:dyDescent="0.3">
      <c r="A499" t="s">
        <v>1076</v>
      </c>
      <c r="B499" t="s">
        <v>774</v>
      </c>
      <c r="C499" t="s">
        <v>90</v>
      </c>
      <c r="D499" t="s">
        <v>100</v>
      </c>
      <c r="E499" t="s">
        <v>132</v>
      </c>
      <c r="F499" t="s">
        <v>109</v>
      </c>
      <c r="G499" s="10">
        <v>45997</v>
      </c>
      <c r="H499" t="s">
        <v>86</v>
      </c>
      <c r="I499" s="11">
        <v>999</v>
      </c>
      <c r="J499" t="s">
        <v>80</v>
      </c>
      <c r="K499" t="s">
        <v>316</v>
      </c>
      <c r="L499">
        <v>9</v>
      </c>
    </row>
    <row r="500" spans="1:12" ht="15" customHeight="1" x14ac:dyDescent="0.3">
      <c r="A500" t="s">
        <v>1077</v>
      </c>
      <c r="B500" t="s">
        <v>647</v>
      </c>
      <c r="C500" t="s">
        <v>90</v>
      </c>
      <c r="D500" t="s">
        <v>124</v>
      </c>
      <c r="E500" t="s">
        <v>78</v>
      </c>
      <c r="F500" t="s">
        <v>91</v>
      </c>
      <c r="G500" s="10">
        <v>45985</v>
      </c>
      <c r="H500" t="s">
        <v>80</v>
      </c>
      <c r="I500" s="11">
        <v>399.2</v>
      </c>
      <c r="J500" t="s">
        <v>80</v>
      </c>
      <c r="K500" t="s">
        <v>87</v>
      </c>
      <c r="L500">
        <v>9</v>
      </c>
    </row>
    <row r="501" spans="1:12" ht="15" customHeight="1" x14ac:dyDescent="0.3">
      <c r="A501" t="s">
        <v>1078</v>
      </c>
      <c r="B501" t="s">
        <v>843</v>
      </c>
      <c r="C501" t="s">
        <v>90</v>
      </c>
      <c r="D501" t="s">
        <v>231</v>
      </c>
      <c r="E501" t="s">
        <v>78</v>
      </c>
      <c r="F501" t="s">
        <v>104</v>
      </c>
      <c r="G501" s="10">
        <v>46011</v>
      </c>
      <c r="H501" t="s">
        <v>86</v>
      </c>
      <c r="I501" s="11">
        <v>499</v>
      </c>
      <c r="J501" t="s">
        <v>80</v>
      </c>
      <c r="K501" t="s">
        <v>110</v>
      </c>
    </row>
  </sheetData>
  <autoFilter ref="A1:L5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zoomScaleNormal="100" workbookViewId="0">
      <pane ySplit="1" topLeftCell="A2" activePane="bottomLeft" state="frozen"/>
      <selection pane="bottomLeft"/>
    </sheetView>
  </sheetViews>
  <sheetFormatPr defaultColWidth="8.6640625" defaultRowHeight="13.2" x14ac:dyDescent="0.25"/>
  <cols>
    <col min="1" max="1" width="10" customWidth="1"/>
    <col min="2" max="2" width="53" customWidth="1"/>
  </cols>
  <sheetData>
    <row r="1" spans="1:2" ht="15" customHeight="1" x14ac:dyDescent="0.25">
      <c r="A1" s="7" t="s">
        <v>1079</v>
      </c>
      <c r="B1" s="7" t="s">
        <v>1080</v>
      </c>
    </row>
    <row r="2" spans="1:2" ht="15" customHeight="1" x14ac:dyDescent="0.25">
      <c r="A2" t="s">
        <v>1081</v>
      </c>
      <c r="B2" t="s">
        <v>1082</v>
      </c>
    </row>
    <row r="3" spans="1:2" ht="15" customHeight="1" x14ac:dyDescent="0.25">
      <c r="A3" t="s">
        <v>1083</v>
      </c>
      <c r="B3" t="s">
        <v>1084</v>
      </c>
    </row>
    <row r="4" spans="1:2" ht="15" customHeight="1" x14ac:dyDescent="0.25">
      <c r="A4" t="s">
        <v>1085</v>
      </c>
      <c r="B4" t="s">
        <v>1086</v>
      </c>
    </row>
    <row r="5" spans="1:2" ht="15" customHeight="1" x14ac:dyDescent="0.25">
      <c r="A5" t="s">
        <v>1087</v>
      </c>
      <c r="B5" t="s">
        <v>1088</v>
      </c>
    </row>
  </sheetData>
  <autoFilter ref="A1:B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3.25" customHeight="1" x14ac:dyDescent="0.25">
      <c r="A1" s="7" t="s">
        <v>1089</v>
      </c>
      <c r="B1" s="7" t="s">
        <v>1090</v>
      </c>
      <c r="C1" s="7" t="s">
        <v>1091</v>
      </c>
      <c r="D1" s="7" t="s">
        <v>1092</v>
      </c>
      <c r="E1" s="7" t="s">
        <v>1093</v>
      </c>
      <c r="F1" s="7" t="s">
        <v>1094</v>
      </c>
    </row>
    <row r="2" spans="1:6" ht="15" customHeight="1" x14ac:dyDescent="0.25">
      <c r="A2" t="s">
        <v>1095</v>
      </c>
      <c r="B2" t="s">
        <v>62</v>
      </c>
      <c r="C2" t="s">
        <v>1096</v>
      </c>
      <c r="D2" t="s">
        <v>74</v>
      </c>
      <c r="E2">
        <v>500</v>
      </c>
      <c r="F2">
        <v>500</v>
      </c>
    </row>
    <row r="3" spans="1:6" ht="15" customHeight="1" x14ac:dyDescent="0.25">
      <c r="A3" t="s">
        <v>1095</v>
      </c>
      <c r="B3" t="s">
        <v>63</v>
      </c>
      <c r="C3" t="s">
        <v>1096</v>
      </c>
      <c r="D3" t="s">
        <v>75</v>
      </c>
      <c r="E3">
        <v>500</v>
      </c>
      <c r="F3">
        <v>430</v>
      </c>
    </row>
    <row r="4" spans="1:6" ht="15" customHeight="1" x14ac:dyDescent="0.25">
      <c r="A4" t="s">
        <v>1095</v>
      </c>
      <c r="B4" t="s">
        <v>64</v>
      </c>
      <c r="C4" t="s">
        <v>1096</v>
      </c>
      <c r="D4" t="s">
        <v>76</v>
      </c>
      <c r="E4">
        <v>500</v>
      </c>
      <c r="F4">
        <v>2</v>
      </c>
    </row>
    <row r="5" spans="1:6" ht="15" customHeight="1" x14ac:dyDescent="0.25">
      <c r="A5" t="s">
        <v>1095</v>
      </c>
      <c r="B5" t="s">
        <v>65</v>
      </c>
      <c r="C5" t="s">
        <v>1096</v>
      </c>
      <c r="D5" t="s">
        <v>77</v>
      </c>
      <c r="E5">
        <v>500</v>
      </c>
      <c r="F5">
        <v>20</v>
      </c>
    </row>
    <row r="6" spans="1:6" ht="15" customHeight="1" x14ac:dyDescent="0.25">
      <c r="A6" t="s">
        <v>1095</v>
      </c>
      <c r="B6" t="s">
        <v>66</v>
      </c>
      <c r="C6" t="s">
        <v>1096</v>
      </c>
      <c r="D6" t="s">
        <v>78</v>
      </c>
      <c r="E6">
        <v>500</v>
      </c>
      <c r="F6">
        <v>4</v>
      </c>
    </row>
    <row r="7" spans="1:6" ht="15" customHeight="1" x14ac:dyDescent="0.25">
      <c r="A7" t="s">
        <v>1095</v>
      </c>
      <c r="B7" t="s">
        <v>67</v>
      </c>
      <c r="C7" t="s">
        <v>1096</v>
      </c>
      <c r="D7" t="s">
        <v>79</v>
      </c>
      <c r="E7">
        <v>500</v>
      </c>
      <c r="F7">
        <v>6</v>
      </c>
    </row>
    <row r="8" spans="1:6" ht="15" customHeight="1" x14ac:dyDescent="0.25">
      <c r="A8" t="s">
        <v>1095</v>
      </c>
      <c r="B8" t="s">
        <v>68</v>
      </c>
      <c r="C8" t="s">
        <v>1097</v>
      </c>
      <c r="D8" t="s">
        <v>1098</v>
      </c>
      <c r="E8">
        <v>500</v>
      </c>
      <c r="F8">
        <v>60</v>
      </c>
    </row>
    <row r="9" spans="1:6" ht="15" customHeight="1" x14ac:dyDescent="0.25">
      <c r="A9" t="s">
        <v>1095</v>
      </c>
      <c r="B9" t="s">
        <v>69</v>
      </c>
      <c r="C9" t="s">
        <v>1096</v>
      </c>
      <c r="D9" t="s">
        <v>80</v>
      </c>
      <c r="E9">
        <v>500</v>
      </c>
      <c r="F9">
        <v>2</v>
      </c>
    </row>
    <row r="10" spans="1:6" ht="15" customHeight="1" x14ac:dyDescent="0.25">
      <c r="A10" t="s">
        <v>1095</v>
      </c>
      <c r="B10" t="s">
        <v>70</v>
      </c>
      <c r="C10" t="s">
        <v>1099</v>
      </c>
      <c r="D10" t="s">
        <v>1100</v>
      </c>
      <c r="E10">
        <v>500</v>
      </c>
      <c r="F10">
        <v>7</v>
      </c>
    </row>
    <row r="11" spans="1:6" ht="15" customHeight="1" x14ac:dyDescent="0.25">
      <c r="A11" t="s">
        <v>1095</v>
      </c>
      <c r="B11" t="s">
        <v>71</v>
      </c>
      <c r="C11" t="s">
        <v>1096</v>
      </c>
      <c r="D11" t="s">
        <v>80</v>
      </c>
      <c r="E11">
        <v>500</v>
      </c>
      <c r="F11">
        <v>2</v>
      </c>
    </row>
    <row r="12" spans="1:6" ht="15" customHeight="1" x14ac:dyDescent="0.25">
      <c r="A12" t="s">
        <v>1095</v>
      </c>
      <c r="B12" t="s">
        <v>72</v>
      </c>
      <c r="C12" t="s">
        <v>1096</v>
      </c>
      <c r="D12" t="s">
        <v>81</v>
      </c>
      <c r="E12">
        <v>500</v>
      </c>
      <c r="F12">
        <v>41</v>
      </c>
    </row>
    <row r="13" spans="1:6" ht="15" customHeight="1" x14ac:dyDescent="0.25">
      <c r="A13" t="s">
        <v>1095</v>
      </c>
      <c r="B13" t="s">
        <v>73</v>
      </c>
      <c r="C13" t="s">
        <v>1099</v>
      </c>
      <c r="D13" t="s">
        <v>1101</v>
      </c>
      <c r="E13">
        <v>255</v>
      </c>
      <c r="F13">
        <v>5</v>
      </c>
    </row>
    <row r="14" spans="1:6" ht="15" customHeight="1" x14ac:dyDescent="0.25">
      <c r="A14" t="s">
        <v>1102</v>
      </c>
      <c r="B14" t="s">
        <v>1079</v>
      </c>
      <c r="C14" t="s">
        <v>1096</v>
      </c>
      <c r="D14" t="s">
        <v>1081</v>
      </c>
      <c r="E14">
        <v>4</v>
      </c>
      <c r="F14">
        <v>4</v>
      </c>
    </row>
    <row r="15" spans="1:6" ht="15" customHeight="1" x14ac:dyDescent="0.25">
      <c r="A15" t="s">
        <v>1102</v>
      </c>
      <c r="B15" t="s">
        <v>1080</v>
      </c>
      <c r="C15" t="s">
        <v>1096</v>
      </c>
      <c r="D15" t="s">
        <v>1082</v>
      </c>
      <c r="E15">
        <v>4</v>
      </c>
      <c r="F15">
        <v>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opLeftCell="F1" zoomScaleNormal="100" workbookViewId="0">
      <pane ySplit="3" topLeftCell="A4" activePane="bottomLeft" state="frozen"/>
      <selection pane="bottomLeft" activeCell="J17" sqref="J17"/>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7" width="36" customWidth="1"/>
    <col min="8" max="8" width="53.33203125" customWidth="1"/>
    <col min="9" max="9" width="21.5546875" customWidth="1"/>
    <col min="10" max="10" width="22" customWidth="1"/>
  </cols>
  <sheetData>
    <row r="1" spans="1:10" ht="15" customHeight="1" x14ac:dyDescent="0.25">
      <c r="A1" s="9"/>
    </row>
    <row r="2" spans="1:10" ht="15" customHeight="1" x14ac:dyDescent="0.25">
      <c r="A2" s="12" t="s">
        <v>1103</v>
      </c>
    </row>
    <row r="3" spans="1:10" ht="23.25" customHeight="1" x14ac:dyDescent="0.25">
      <c r="A3" s="7" t="s">
        <v>1104</v>
      </c>
      <c r="B3" s="7" t="s">
        <v>1105</v>
      </c>
      <c r="C3" s="7" t="s">
        <v>1106</v>
      </c>
      <c r="D3" s="7" t="s">
        <v>1107</v>
      </c>
      <c r="E3" s="7" t="s">
        <v>1108</v>
      </c>
      <c r="F3" s="7" t="s">
        <v>1109</v>
      </c>
      <c r="G3" s="7" t="s">
        <v>1110</v>
      </c>
      <c r="H3" s="7" t="s">
        <v>1111</v>
      </c>
      <c r="I3" s="7" t="s">
        <v>1112</v>
      </c>
      <c r="J3" s="7" t="s">
        <v>1113</v>
      </c>
    </row>
    <row r="4" spans="1:10" ht="34.5" customHeight="1" x14ac:dyDescent="0.25">
      <c r="A4" s="13">
        <v>1</v>
      </c>
      <c r="B4" s="14">
        <v>46034</v>
      </c>
      <c r="C4" s="13" t="s">
        <v>1114</v>
      </c>
      <c r="D4" s="13" t="s">
        <v>1115</v>
      </c>
      <c r="E4" s="13" t="s">
        <v>1116</v>
      </c>
      <c r="F4" s="13" t="s">
        <v>1117</v>
      </c>
      <c r="G4" s="13" t="s">
        <v>1118</v>
      </c>
      <c r="H4" s="13" t="s">
        <v>1119</v>
      </c>
      <c r="I4" s="13" t="s">
        <v>1120</v>
      </c>
      <c r="J4" s="13" t="s">
        <v>1121</v>
      </c>
    </row>
    <row r="5" spans="1:10" ht="84.6" customHeight="1" x14ac:dyDescent="0.25">
      <c r="A5" s="8">
        <v>2</v>
      </c>
      <c r="B5" s="15">
        <v>46267</v>
      </c>
      <c r="C5" s="16" t="s">
        <v>1310</v>
      </c>
      <c r="D5" s="16" t="s">
        <v>1310</v>
      </c>
      <c r="E5" s="16"/>
      <c r="F5" s="16" t="s">
        <v>1311</v>
      </c>
      <c r="G5" s="16" t="s">
        <v>1312</v>
      </c>
      <c r="H5" s="16" t="s">
        <v>1313</v>
      </c>
      <c r="I5" s="16" t="s">
        <v>1314</v>
      </c>
      <c r="J5" s="67" t="s">
        <v>1355</v>
      </c>
    </row>
    <row r="6" spans="1:10" ht="44.4" customHeight="1" x14ac:dyDescent="0.25">
      <c r="A6" s="8">
        <v>3</v>
      </c>
      <c r="B6" s="15">
        <v>46267</v>
      </c>
      <c r="C6" s="16" t="s">
        <v>1310</v>
      </c>
      <c r="D6" s="16" t="s">
        <v>1310</v>
      </c>
      <c r="E6" s="16"/>
      <c r="F6" s="16" t="s">
        <v>1315</v>
      </c>
      <c r="G6" s="16" t="s">
        <v>1316</v>
      </c>
      <c r="H6" s="16" t="s">
        <v>1317</v>
      </c>
      <c r="I6" s="16" t="s">
        <v>1314</v>
      </c>
      <c r="J6" s="67" t="s">
        <v>1355</v>
      </c>
    </row>
    <row r="7" spans="1:10" ht="51.6" customHeight="1" x14ac:dyDescent="0.25">
      <c r="A7" s="8">
        <v>4</v>
      </c>
      <c r="B7" s="15">
        <v>46267</v>
      </c>
      <c r="C7" s="16" t="s">
        <v>1310</v>
      </c>
      <c r="D7" s="16" t="s">
        <v>1310</v>
      </c>
      <c r="E7" s="16"/>
      <c r="F7" s="16" t="s">
        <v>1319</v>
      </c>
      <c r="G7" s="16" t="s">
        <v>1320</v>
      </c>
      <c r="H7" s="16" t="s">
        <v>1318</v>
      </c>
      <c r="I7" s="16" t="s">
        <v>1314</v>
      </c>
      <c r="J7" s="67" t="s">
        <v>1351</v>
      </c>
    </row>
    <row r="8" spans="1:10" ht="42.6" customHeight="1" x14ac:dyDescent="0.25">
      <c r="A8" s="8">
        <v>5</v>
      </c>
      <c r="B8" s="15">
        <v>46267</v>
      </c>
      <c r="C8" s="16" t="s">
        <v>1310</v>
      </c>
      <c r="D8" s="16" t="s">
        <v>1310</v>
      </c>
      <c r="E8" s="16"/>
      <c r="F8" s="16" t="s">
        <v>1321</v>
      </c>
      <c r="G8" s="16" t="s">
        <v>1322</v>
      </c>
      <c r="H8" s="16" t="s">
        <v>1323</v>
      </c>
      <c r="I8" s="16" t="s">
        <v>1314</v>
      </c>
      <c r="J8" s="66" t="s">
        <v>1357</v>
      </c>
    </row>
    <row r="9" spans="1:10" ht="43.8" customHeight="1" x14ac:dyDescent="0.25">
      <c r="A9" s="8">
        <v>6</v>
      </c>
      <c r="B9" s="15">
        <v>46267</v>
      </c>
      <c r="C9" s="16" t="s">
        <v>1310</v>
      </c>
      <c r="D9" s="16" t="s">
        <v>1310</v>
      </c>
      <c r="E9" s="16"/>
      <c r="F9" s="16" t="s">
        <v>1324</v>
      </c>
      <c r="G9" s="16" t="s">
        <v>1325</v>
      </c>
      <c r="H9" s="16" t="s">
        <v>1326</v>
      </c>
      <c r="I9" s="16" t="s">
        <v>1314</v>
      </c>
      <c r="J9" s="66" t="s">
        <v>1357</v>
      </c>
    </row>
    <row r="10" spans="1:10" ht="50.4" customHeight="1" x14ac:dyDescent="0.25">
      <c r="A10" s="8">
        <v>7</v>
      </c>
      <c r="B10" s="15">
        <v>46267</v>
      </c>
      <c r="C10" s="16" t="s">
        <v>1310</v>
      </c>
      <c r="D10" s="16" t="s">
        <v>1310</v>
      </c>
      <c r="E10" s="16"/>
      <c r="F10" s="16" t="s">
        <v>1327</v>
      </c>
      <c r="G10" s="16" t="s">
        <v>1328</v>
      </c>
      <c r="H10" s="16" t="s">
        <v>1329</v>
      </c>
      <c r="I10" s="16" t="s">
        <v>1314</v>
      </c>
      <c r="J10" s="66" t="s">
        <v>1360</v>
      </c>
    </row>
    <row r="11" spans="1:10" ht="48" customHeight="1" x14ac:dyDescent="0.25">
      <c r="A11" s="8">
        <v>8</v>
      </c>
      <c r="B11" s="15">
        <v>46267</v>
      </c>
      <c r="C11" s="16" t="s">
        <v>1310</v>
      </c>
      <c r="D11" s="16" t="s">
        <v>1310</v>
      </c>
      <c r="E11" s="16"/>
      <c r="F11" s="16" t="s">
        <v>1330</v>
      </c>
      <c r="G11" s="16" t="s">
        <v>1331</v>
      </c>
      <c r="H11" s="16" t="s">
        <v>1332</v>
      </c>
      <c r="I11" s="16" t="s">
        <v>1314</v>
      </c>
      <c r="J11" s="66" t="s">
        <v>1360</v>
      </c>
    </row>
    <row r="12" spans="1:10" ht="33.6" customHeight="1" x14ac:dyDescent="0.25">
      <c r="A12" s="8">
        <v>9</v>
      </c>
      <c r="B12" s="15">
        <v>46267</v>
      </c>
      <c r="C12" s="16" t="s">
        <v>1310</v>
      </c>
      <c r="D12" s="16" t="s">
        <v>1310</v>
      </c>
      <c r="E12" s="16"/>
      <c r="F12" s="16" t="s">
        <v>1333</v>
      </c>
      <c r="G12" s="16" t="s">
        <v>1334</v>
      </c>
      <c r="H12" s="16" t="s">
        <v>1335</v>
      </c>
      <c r="I12" s="16" t="s">
        <v>1314</v>
      </c>
      <c r="J12" s="66" t="s">
        <v>1364</v>
      </c>
    </row>
    <row r="13" spans="1:10" ht="43.2" customHeight="1" x14ac:dyDescent="0.25">
      <c r="A13" s="8">
        <v>10</v>
      </c>
      <c r="B13" s="15">
        <v>46267</v>
      </c>
      <c r="C13" s="16" t="s">
        <v>1310</v>
      </c>
      <c r="D13" s="16" t="s">
        <v>1310</v>
      </c>
      <c r="E13" s="16"/>
      <c r="F13" s="16" t="s">
        <v>1336</v>
      </c>
      <c r="G13" s="16" t="s">
        <v>1337</v>
      </c>
      <c r="H13" s="16" t="s">
        <v>1338</v>
      </c>
      <c r="I13" s="16" t="s">
        <v>1120</v>
      </c>
      <c r="J13" s="66" t="s">
        <v>1364</v>
      </c>
    </row>
    <row r="14" spans="1:10" ht="39.6" customHeight="1" x14ac:dyDescent="0.25">
      <c r="A14" s="8">
        <v>11</v>
      </c>
      <c r="B14" s="15">
        <v>46267</v>
      </c>
      <c r="C14" s="16" t="s">
        <v>1310</v>
      </c>
      <c r="D14" s="16" t="s">
        <v>1310</v>
      </c>
      <c r="E14" s="16"/>
      <c r="F14" s="16" t="s">
        <v>1339</v>
      </c>
      <c r="G14" s="16" t="s">
        <v>1340</v>
      </c>
      <c r="H14" s="16" t="s">
        <v>1341</v>
      </c>
      <c r="I14" s="16" t="s">
        <v>1314</v>
      </c>
      <c r="J14" s="66" t="s">
        <v>1367</v>
      </c>
    </row>
    <row r="15" spans="1:10" ht="42" customHeight="1" x14ac:dyDescent="0.25">
      <c r="A15" s="8">
        <v>12</v>
      </c>
      <c r="B15" s="15">
        <v>46267</v>
      </c>
      <c r="C15" s="16" t="s">
        <v>1310</v>
      </c>
      <c r="D15" s="16" t="s">
        <v>1310</v>
      </c>
      <c r="E15" s="16"/>
      <c r="F15" s="16" t="s">
        <v>1342</v>
      </c>
      <c r="G15" s="16" t="s">
        <v>1343</v>
      </c>
      <c r="H15" s="16" t="s">
        <v>1344</v>
      </c>
      <c r="I15" s="16" t="s">
        <v>1314</v>
      </c>
      <c r="J15" s="67" t="s">
        <v>1309</v>
      </c>
    </row>
    <row r="16" spans="1:10" ht="37.200000000000003" customHeight="1" x14ac:dyDescent="0.25">
      <c r="A16" s="8">
        <v>13</v>
      </c>
      <c r="B16" s="15">
        <v>46267</v>
      </c>
      <c r="C16" s="16" t="s">
        <v>1310</v>
      </c>
      <c r="D16" s="16" t="s">
        <v>1310</v>
      </c>
      <c r="E16" s="16"/>
      <c r="F16" s="16" t="s">
        <v>1345</v>
      </c>
      <c r="G16" s="16" t="s">
        <v>1346</v>
      </c>
      <c r="H16" s="16" t="s">
        <v>1347</v>
      </c>
      <c r="I16" s="16" t="s">
        <v>1314</v>
      </c>
      <c r="J16" s="67" t="s">
        <v>1352</v>
      </c>
    </row>
    <row r="17" spans="1:10" ht="44.4" customHeight="1" x14ac:dyDescent="0.25">
      <c r="A17" s="8">
        <v>14</v>
      </c>
      <c r="B17" s="15">
        <v>46267</v>
      </c>
      <c r="C17" s="16" t="s">
        <v>1310</v>
      </c>
      <c r="D17" s="16" t="s">
        <v>1310</v>
      </c>
      <c r="E17" s="16"/>
      <c r="F17" s="16" t="s">
        <v>1348</v>
      </c>
      <c r="G17" s="16" t="s">
        <v>1349</v>
      </c>
      <c r="H17" s="16" t="s">
        <v>1350</v>
      </c>
      <c r="I17" s="16" t="s">
        <v>1314</v>
      </c>
      <c r="J17" s="67" t="s">
        <v>1359</v>
      </c>
    </row>
    <row r="18" spans="1:10" ht="15" customHeight="1" x14ac:dyDescent="0.25">
      <c r="A18" s="8">
        <v>15</v>
      </c>
      <c r="B18" s="15"/>
      <c r="C18" s="16"/>
      <c r="D18" s="16"/>
      <c r="E18" s="16"/>
      <c r="F18" s="16"/>
      <c r="G18" s="16"/>
      <c r="H18" s="16"/>
      <c r="I18" s="16"/>
      <c r="J18" s="16"/>
    </row>
    <row r="19" spans="1:10" ht="15" customHeight="1" x14ac:dyDescent="0.25">
      <c r="A19" s="8">
        <v>16</v>
      </c>
      <c r="B19" s="15"/>
      <c r="C19" s="16"/>
      <c r="D19" s="16"/>
      <c r="E19" s="16"/>
      <c r="F19" s="16"/>
      <c r="G19" s="16"/>
      <c r="H19" s="16"/>
      <c r="I19" s="16"/>
      <c r="J19" s="16"/>
    </row>
    <row r="20" spans="1:10" ht="15" customHeight="1" x14ac:dyDescent="0.25">
      <c r="A20" s="8">
        <v>17</v>
      </c>
      <c r="B20" s="15"/>
      <c r="C20" s="16"/>
      <c r="D20" s="16"/>
      <c r="E20" s="16"/>
      <c r="F20" s="16"/>
      <c r="G20" s="16"/>
      <c r="H20" s="16"/>
      <c r="I20" s="16"/>
      <c r="J20" s="16"/>
    </row>
    <row r="21" spans="1:10" ht="15" customHeight="1" x14ac:dyDescent="0.25">
      <c r="A21" s="8">
        <v>18</v>
      </c>
      <c r="B21" s="15"/>
      <c r="C21" s="16"/>
      <c r="D21" s="16"/>
      <c r="E21" s="16"/>
      <c r="F21" s="16"/>
      <c r="G21" s="16"/>
      <c r="H21" s="16"/>
      <c r="I21" s="16"/>
      <c r="J21" s="16"/>
    </row>
    <row r="22" spans="1:10" ht="15" customHeight="1" x14ac:dyDescent="0.25">
      <c r="A22" s="8">
        <v>19</v>
      </c>
      <c r="B22" s="15"/>
      <c r="C22" s="16"/>
      <c r="D22" s="16"/>
      <c r="E22" s="16"/>
      <c r="F22" s="16"/>
      <c r="G22" s="16"/>
      <c r="H22" s="16"/>
      <c r="I22" s="16"/>
      <c r="J22" s="16"/>
    </row>
    <row r="23" spans="1:10" ht="15" customHeight="1" x14ac:dyDescent="0.25">
      <c r="A23" s="8">
        <v>20</v>
      </c>
      <c r="B23" s="15"/>
      <c r="C23" s="16"/>
      <c r="D23" s="16"/>
      <c r="E23" s="16"/>
      <c r="F23" s="16"/>
      <c r="G23" s="16"/>
      <c r="H23" s="16"/>
      <c r="I23" s="16"/>
      <c r="J23" s="16"/>
    </row>
    <row r="24" spans="1:10" ht="15" customHeight="1" x14ac:dyDescent="0.25">
      <c r="A24" s="8">
        <v>21</v>
      </c>
      <c r="B24" s="15"/>
      <c r="C24" s="16"/>
      <c r="D24" s="16"/>
      <c r="E24" s="16"/>
      <c r="F24" s="16"/>
      <c r="G24" s="16"/>
      <c r="H24" s="16"/>
      <c r="I24" s="16"/>
      <c r="J24" s="16"/>
    </row>
    <row r="25" spans="1:10" ht="15" customHeight="1" x14ac:dyDescent="0.25">
      <c r="A25" s="8">
        <v>22</v>
      </c>
      <c r="B25" s="15"/>
      <c r="C25" s="16"/>
      <c r="D25" s="16"/>
      <c r="E25" s="16"/>
      <c r="F25" s="16"/>
      <c r="G25" s="16"/>
      <c r="H25" s="16"/>
      <c r="I25" s="16"/>
      <c r="J25" s="16"/>
    </row>
    <row r="26" spans="1:10" ht="15" customHeight="1" x14ac:dyDescent="0.25">
      <c r="A26" s="8">
        <v>23</v>
      </c>
      <c r="B26" s="15"/>
      <c r="C26" s="16"/>
      <c r="D26" s="16"/>
      <c r="E26" s="16"/>
      <c r="F26" s="16"/>
      <c r="G26" s="16"/>
      <c r="H26" s="16"/>
      <c r="I26" s="16"/>
      <c r="J26" s="16"/>
    </row>
    <row r="27" spans="1:10" ht="15" customHeight="1" x14ac:dyDescent="0.25">
      <c r="A27" s="8">
        <v>24</v>
      </c>
      <c r="B27" s="15"/>
      <c r="C27" s="16"/>
      <c r="D27" s="16"/>
      <c r="E27" s="16"/>
      <c r="F27" s="16"/>
      <c r="G27" s="16"/>
      <c r="H27" s="16"/>
      <c r="I27" s="16"/>
      <c r="J27" s="16"/>
    </row>
    <row r="28" spans="1:10" ht="15" customHeight="1" x14ac:dyDescent="0.25">
      <c r="A28" s="8">
        <v>25</v>
      </c>
      <c r="B28" s="15"/>
      <c r="C28" s="16"/>
      <c r="D28" s="16"/>
      <c r="E28" s="16"/>
      <c r="F28" s="16"/>
      <c r="G28" s="16"/>
      <c r="H28" s="16"/>
      <c r="I28" s="16"/>
      <c r="J28" s="16"/>
    </row>
    <row r="29" spans="1:10" ht="15" customHeight="1" x14ac:dyDescent="0.25">
      <c r="A29" s="8">
        <v>26</v>
      </c>
      <c r="B29" s="15"/>
      <c r="C29" s="16"/>
      <c r="D29" s="16"/>
      <c r="E29" s="16"/>
      <c r="F29" s="16"/>
      <c r="G29" s="16"/>
      <c r="H29" s="16"/>
      <c r="I29" s="16"/>
      <c r="J29" s="16"/>
    </row>
  </sheetData>
  <dataValidations count="1">
    <dataValidation type="list" allowBlank="1" sqref="I5:I29" xr:uid="{00000000-0002-0000-0400-000000000000}">
      <formula1>"Kept,Rejected,Partly kept"</formula1>
      <formula2>0</formula2>
    </dataValidation>
  </dataValidations>
  <hyperlinks>
    <hyperlink ref="J7" location="'Baseline Validation'!A1" display="'Baseline Validation'!A1" xr:uid="{3D4D4927-9A7A-42DD-B103-C4EFA96581C0}"/>
    <hyperlink ref="J15" location="'Channel Analysis'!A1" display="'Channel Analysis'!A1" xr:uid="{47692397-66EC-42E8-807F-134802BC04F9}"/>
    <hyperlink ref="J16" location="'Marketing Plan'!A1" display="'Marketing Plan'!A1" xr:uid="{59FAE0D1-76DC-4E1F-9EB3-7C3C0C9444AF}"/>
    <hyperlink ref="J5" location="Sheet1!A1" display="Sheet1!A1" xr:uid="{DED98B8C-598F-474C-B0A1-2DC120A423D3}"/>
    <hyperlink ref="J8" location="Sheet1!A38" display="Sheet1!A38" xr:uid="{F8E5875C-06DF-49AE-BBC2-22AB45BE14AF}"/>
    <hyperlink ref="J9" location="Sheet1!A38" display="Sheet1!A38" xr:uid="{1BAAB076-0F1A-44B0-996B-6F770323BFE1}"/>
    <hyperlink ref="J10" location="Sheet1!A62" display="Sheet1!A62" xr:uid="{5A14254C-2EBF-44D6-A70F-84BA120DDF3E}"/>
    <hyperlink ref="J11" location="Sheet1!A62" display="Sheet1!A62" xr:uid="{CE29A846-47CC-4A21-84F3-9541B73CFE1F}"/>
    <hyperlink ref="J12" location="Sheet1!A90" display="Sheet1!A90" xr:uid="{6F13AD81-E410-4AFC-A09D-EA7374E38141}"/>
    <hyperlink ref="J13" location="Sheet1!A90" display="Sheet1!A90" xr:uid="{EFACA924-23B7-4988-9FB7-9AE62DB75703}"/>
    <hyperlink ref="J14" location="Sheet1!A120" display="Sheet1!A120" xr:uid="{D8C221B7-BD35-4765-B216-2FB59FE00516}"/>
    <hyperlink ref="J6" location="Sheet1!A1" display="Sheet1!A1" xr:uid="{3C25E069-1749-4CED-9FD5-59CFEA21B4C8}"/>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CC9D-25CF-4520-807F-BA7076EBFE54}">
  <dimension ref="E5:P110"/>
  <sheetViews>
    <sheetView topLeftCell="A105" workbookViewId="0">
      <selection activeCell="A120" sqref="A120"/>
    </sheetView>
  </sheetViews>
  <sheetFormatPr defaultRowHeight="13.2" x14ac:dyDescent="0.25"/>
  <cols>
    <col min="5" max="5" width="30.88671875" customWidth="1"/>
    <col min="14" max="14" width="21.109375" customWidth="1"/>
    <col min="16" max="16" width="18.88671875" customWidth="1"/>
  </cols>
  <sheetData>
    <row r="5" spans="5:16" x14ac:dyDescent="0.25">
      <c r="E5" s="68" t="s">
        <v>1353</v>
      </c>
    </row>
    <row r="6" spans="5:16" x14ac:dyDescent="0.25">
      <c r="P6" s="68" t="s">
        <v>1354</v>
      </c>
    </row>
    <row r="35" spans="5:14" x14ac:dyDescent="0.25">
      <c r="E35" s="68" t="s">
        <v>1356</v>
      </c>
      <c r="N35" s="68" t="s">
        <v>1358</v>
      </c>
    </row>
    <row r="59" spans="5:14" x14ac:dyDescent="0.25">
      <c r="E59" s="68" t="s">
        <v>1361</v>
      </c>
      <c r="N59" s="68" t="s">
        <v>1362</v>
      </c>
    </row>
    <row r="83" spans="5:14" x14ac:dyDescent="0.25">
      <c r="E83" s="68" t="s">
        <v>1363</v>
      </c>
      <c r="N83" s="68" t="s">
        <v>1365</v>
      </c>
    </row>
    <row r="110" spans="5:5" x14ac:dyDescent="0.25">
      <c r="E110" s="68" t="s">
        <v>1366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
  <sheetViews>
    <sheetView showGridLines="0" topLeftCell="B1" zoomScaleNormal="100" workbookViewId="0">
      <pane ySplit="5" topLeftCell="A39" activePane="bottomLeft" state="frozen"/>
      <selection pane="bottomLeft"/>
    </sheetView>
  </sheetViews>
  <sheetFormatPr defaultColWidth="8.6640625" defaultRowHeight="13.2" x14ac:dyDescent="0.25"/>
  <cols>
    <col min="1" max="1" width="7" customWidth="1"/>
    <col min="2" max="2" width="46" customWidth="1"/>
    <col min="3" max="3" width="22" customWidth="1"/>
    <col min="4" max="4" width="62" customWidth="1"/>
    <col min="5" max="5" width="24" customWidth="1"/>
    <col min="6" max="6" width="18" customWidth="1"/>
  </cols>
  <sheetData>
    <row r="1" spans="1:6" ht="17.399999999999999" x14ac:dyDescent="0.3">
      <c r="A1" s="2" t="s">
        <v>1122</v>
      </c>
    </row>
    <row r="2" spans="1:6" x14ac:dyDescent="0.25">
      <c r="A2" s="17" t="s">
        <v>1123</v>
      </c>
    </row>
    <row r="3" spans="1:6" x14ac:dyDescent="0.25">
      <c r="A3" s="18" t="s">
        <v>1124</v>
      </c>
      <c r="B3" s="1" t="str">
        <f>IF(COUNTIF(F6:F26,"MISMATCH")=0,"All "&amp;COUNTIF(F6:F26,"MATCH")&amp;" comparisons MATCH",COUNTIF(F6:F26,"MISMATCH")&amp;" MISMATCH found")</f>
        <v>1 MISMATCH found</v>
      </c>
    </row>
    <row r="5" spans="1:6" ht="42" customHeight="1" x14ac:dyDescent="0.25">
      <c r="A5" s="19" t="s">
        <v>1104</v>
      </c>
      <c r="B5" s="19" t="s">
        <v>1125</v>
      </c>
      <c r="C5" s="19" t="s">
        <v>1126</v>
      </c>
      <c r="D5" s="19" t="s">
        <v>1127</v>
      </c>
      <c r="E5" s="19" t="s">
        <v>1128</v>
      </c>
      <c r="F5" s="19" t="s">
        <v>1129</v>
      </c>
    </row>
    <row r="6" spans="1:6" ht="30" customHeight="1" x14ac:dyDescent="0.25">
      <c r="A6" s="20" t="s">
        <v>1130</v>
      </c>
      <c r="B6" s="21" t="s">
        <v>1131</v>
      </c>
      <c r="C6" s="22">
        <f>COUNTA(Registrations!$A$2:$A$501)</f>
        <v>500</v>
      </c>
      <c r="D6" s="23">
        <f>COUNTA(Registrations!$A$2:$A$501)</f>
        <v>500</v>
      </c>
      <c r="E6" s="24">
        <v>500</v>
      </c>
      <c r="F6" s="1" t="str">
        <f t="shared" ref="F6:F22" si="0">IF(ABS(C6-E6)&lt;0.000001,"MATCH","MISMATCH")</f>
        <v>MATCH</v>
      </c>
    </row>
    <row r="7" spans="1:6" ht="30" customHeight="1" x14ac:dyDescent="0.25">
      <c r="A7" s="20" t="s">
        <v>1132</v>
      </c>
      <c r="B7" s="21" t="s">
        <v>1133</v>
      </c>
      <c r="C7" s="22">
        <f>COUNTIF(Registrations!$J$2:$J$501,"Yes")</f>
        <v>433</v>
      </c>
      <c r="D7" s="23">
        <f>COUNTIF(Registrations!$J$2:$J$501,"Yes")</f>
        <v>433</v>
      </c>
      <c r="E7" s="24">
        <v>433</v>
      </c>
      <c r="F7" s="1" t="str">
        <f t="shared" si="0"/>
        <v>MATCH</v>
      </c>
    </row>
    <row r="8" spans="1:6" ht="30" customHeight="1" x14ac:dyDescent="0.25">
      <c r="A8" s="20" t="s">
        <v>1134</v>
      </c>
      <c r="B8" s="21" t="s">
        <v>1135</v>
      </c>
      <c r="C8" s="22">
        <f>COUNTIF(Registrations!$J$2:$J$501,"No")</f>
        <v>67</v>
      </c>
      <c r="D8" s="23" t="s">
        <v>1136</v>
      </c>
      <c r="E8" s="24">
        <v>67</v>
      </c>
      <c r="F8" s="1" t="str">
        <f t="shared" si="0"/>
        <v>MATCH</v>
      </c>
    </row>
    <row r="9" spans="1:6" ht="30" customHeight="1" x14ac:dyDescent="0.25">
      <c r="A9" s="20" t="s">
        <v>1137</v>
      </c>
      <c r="B9" s="21" t="s">
        <v>1138</v>
      </c>
      <c r="C9" s="25">
        <f>COUNTIF(Registrations!$J$2:$J$501,"Yes")/COUNTA(Registrations!$A$2:$A$501)</f>
        <v>0.86599999999999999</v>
      </c>
      <c r="D9" s="23" t="s">
        <v>1139</v>
      </c>
      <c r="E9" s="26">
        <v>0.86599999999999999</v>
      </c>
      <c r="F9" s="1" t="str">
        <f t="shared" si="0"/>
        <v>MATCH</v>
      </c>
    </row>
    <row r="10" spans="1:6" ht="30" customHeight="1" x14ac:dyDescent="0.25">
      <c r="A10" s="20" t="s">
        <v>1140</v>
      </c>
      <c r="B10" s="21" t="s">
        <v>1141</v>
      </c>
      <c r="C10" s="25">
        <f>COUNTIF(Registrations!$J$2:$J$501,"No")/COUNTA(Registrations!$A$2:$A$501)</f>
        <v>0.13400000000000001</v>
      </c>
      <c r="D10" s="23" t="s">
        <v>1142</v>
      </c>
      <c r="E10" s="26">
        <v>0.13400000000000001</v>
      </c>
      <c r="F10" s="1" t="str">
        <f t="shared" si="0"/>
        <v>MATCH</v>
      </c>
    </row>
    <row r="11" spans="1:6" ht="30" customHeight="1" x14ac:dyDescent="0.25">
      <c r="A11" s="20" t="s">
        <v>1143</v>
      </c>
      <c r="B11" s="21" t="s">
        <v>1144</v>
      </c>
      <c r="C11" s="27">
        <f>SUM(Registrations!$I$2:$I$501)</f>
        <v>476481.40000000183</v>
      </c>
      <c r="D11" s="23" t="s">
        <v>1145</v>
      </c>
      <c r="E11" s="28">
        <v>476481.4</v>
      </c>
      <c r="F11" s="1" t="str">
        <f t="shared" si="0"/>
        <v>MATCH</v>
      </c>
    </row>
    <row r="12" spans="1:6" ht="30" customHeight="1" x14ac:dyDescent="0.25">
      <c r="A12" s="20" t="s">
        <v>1146</v>
      </c>
      <c r="B12" s="21" t="s">
        <v>1147</v>
      </c>
      <c r="C12" s="27">
        <f>SUMIFS(Registrations!$I$2:$I$501,Registrations!$J$2:$J$501,"Yes")</f>
        <v>423926.60000000161</v>
      </c>
      <c r="D12" s="23" t="s">
        <v>1148</v>
      </c>
      <c r="E12" s="28">
        <v>423926.6</v>
      </c>
      <c r="F12" s="1" t="str">
        <f t="shared" si="0"/>
        <v>MATCH</v>
      </c>
    </row>
    <row r="13" spans="1:6" ht="30" customHeight="1" x14ac:dyDescent="0.25">
      <c r="A13" s="20" t="s">
        <v>1149</v>
      </c>
      <c r="B13" s="21" t="s">
        <v>1150</v>
      </c>
      <c r="C13" s="22">
        <f>COUNT(Registrations!$L$2:$L$501)</f>
        <v>255</v>
      </c>
      <c r="D13" s="23" t="s">
        <v>1151</v>
      </c>
      <c r="E13" s="24">
        <v>255</v>
      </c>
      <c r="F13" s="1" t="str">
        <f t="shared" si="0"/>
        <v>MATCH</v>
      </c>
    </row>
    <row r="14" spans="1:6" ht="30" customHeight="1" x14ac:dyDescent="0.25">
      <c r="A14" s="20" t="s">
        <v>1152</v>
      </c>
      <c r="B14" s="21" t="s">
        <v>1153</v>
      </c>
      <c r="C14" s="22">
        <f>COUNTIF(Registrations!$L$2:$L$501,"&gt;=9")</f>
        <v>106</v>
      </c>
      <c r="D14" s="23" t="s">
        <v>1154</v>
      </c>
      <c r="E14" s="24">
        <v>106</v>
      </c>
      <c r="F14" s="1" t="str">
        <f t="shared" si="0"/>
        <v>MATCH</v>
      </c>
    </row>
    <row r="15" spans="1:6" ht="30" customHeight="1" x14ac:dyDescent="0.25">
      <c r="A15" s="20" t="s">
        <v>1155</v>
      </c>
      <c r="B15" s="21" t="s">
        <v>1156</v>
      </c>
      <c r="C15" s="22">
        <f>COUNTIFS(Registrations!$L$2:$L$501,"&gt;=7",Registrations!$L$2:$L$501,"&lt;=8")</f>
        <v>104</v>
      </c>
      <c r="D15" s="23" t="s">
        <v>1157</v>
      </c>
      <c r="E15" s="24">
        <v>104</v>
      </c>
      <c r="F15" s="1" t="str">
        <f t="shared" si="0"/>
        <v>MATCH</v>
      </c>
    </row>
    <row r="16" spans="1:6" ht="30" customHeight="1" x14ac:dyDescent="0.25">
      <c r="A16" s="20" t="s">
        <v>1158</v>
      </c>
      <c r="B16" s="21" t="s">
        <v>1159</v>
      </c>
      <c r="C16" s="22">
        <f>COUNTIFS(Registrations!$L$2:$L$501,"&gt;=0",Registrations!$L$2:$L$501,"&lt;=6")</f>
        <v>45</v>
      </c>
      <c r="D16" s="23" t="s">
        <v>1160</v>
      </c>
      <c r="E16" s="24">
        <v>45</v>
      </c>
      <c r="F16" s="1" t="str">
        <f t="shared" si="0"/>
        <v>MATCH</v>
      </c>
    </row>
    <row r="17" spans="1:6" ht="30" customHeight="1" x14ac:dyDescent="0.25">
      <c r="A17" s="20" t="s">
        <v>1161</v>
      </c>
      <c r="B17" s="21" t="s">
        <v>1162</v>
      </c>
      <c r="C17" s="25">
        <f>COUNTIF(Registrations!$L$2:$L$501,"&gt;=9")/COUNT(Registrations!$L$2:$L$501)</f>
        <v>0.41568627450980394</v>
      </c>
      <c r="D17" s="23" t="s">
        <v>1163</v>
      </c>
      <c r="E17" s="26">
        <v>0.415686274509804</v>
      </c>
      <c r="F17" s="1" t="str">
        <f t="shared" si="0"/>
        <v>MATCH</v>
      </c>
    </row>
    <row r="18" spans="1:6" ht="30" customHeight="1" x14ac:dyDescent="0.25">
      <c r="A18" s="20" t="s">
        <v>1164</v>
      </c>
      <c r="B18" s="21" t="s">
        <v>1165</v>
      </c>
      <c r="C18" s="25">
        <f>COUNTIFS(Registrations!$L$2:$L$501,"&gt;=7",Registrations!$L$2:$L$501,"&lt;=8")/COUNT(Registrations!$L$2:$L$501)</f>
        <v>0.40784313725490196</v>
      </c>
      <c r="D18" s="23" t="s">
        <v>1166</v>
      </c>
      <c r="E18" s="26">
        <v>0.40784313725490201</v>
      </c>
      <c r="F18" s="1" t="str">
        <f t="shared" si="0"/>
        <v>MATCH</v>
      </c>
    </row>
    <row r="19" spans="1:6" ht="30" customHeight="1" x14ac:dyDescent="0.25">
      <c r="A19" s="20" t="s">
        <v>1167</v>
      </c>
      <c r="B19" s="21" t="s">
        <v>1168</v>
      </c>
      <c r="C19" s="25">
        <f>COUNTIFS(Registrations!$L$2:$L$501,"&gt;=0",Registrations!$L$2:$L$501,"&lt;=6")/COUNT(Registrations!$L$2:$L$501)</f>
        <v>0.17647058823529413</v>
      </c>
      <c r="D19" s="23" t="s">
        <v>1169</v>
      </c>
      <c r="E19" s="26">
        <v>0.17647058823529399</v>
      </c>
      <c r="F19" s="1" t="str">
        <f t="shared" si="0"/>
        <v>MATCH</v>
      </c>
    </row>
    <row r="20" spans="1:6" ht="30" customHeight="1" x14ac:dyDescent="0.25">
      <c r="A20" s="20" t="s">
        <v>1170</v>
      </c>
      <c r="B20" s="21" t="s">
        <v>1171</v>
      </c>
      <c r="C20" s="29">
        <f>(COUNTIF(Registrations!$L$2:$L$501,"&gt;=9")-COUNTIFS(Registrations!$L$2:$L$501,"&gt;=0",Registrations!$L$2:$L$501,"&lt;=6"))/COUNT(Registrations!$L$2:$L$501)*100</f>
        <v>23.921568627450981</v>
      </c>
      <c r="D20" s="23" t="s">
        <v>1172</v>
      </c>
      <c r="E20" s="30">
        <v>23.921568627450998</v>
      </c>
      <c r="F20" s="1" t="str">
        <f t="shared" si="0"/>
        <v>MATCH</v>
      </c>
    </row>
    <row r="21" spans="1:6" ht="30" customHeight="1" x14ac:dyDescent="0.25">
      <c r="A21" s="20" t="s">
        <v>1173</v>
      </c>
      <c r="B21" s="21" t="s">
        <v>1174</v>
      </c>
      <c r="C21" s="29">
        <f>AVERAGE(Registrations!$L$2:$L$501)</f>
        <v>8</v>
      </c>
      <c r="D21" s="23" t="s">
        <v>1175</v>
      </c>
      <c r="E21" s="30">
        <v>8</v>
      </c>
      <c r="F21" s="1" t="str">
        <f t="shared" si="0"/>
        <v>MATCH</v>
      </c>
    </row>
    <row r="22" spans="1:6" ht="30" customHeight="1" x14ac:dyDescent="0.25">
      <c r="A22" s="20" t="s">
        <v>1176</v>
      </c>
      <c r="B22" s="21" t="s">
        <v>1177</v>
      </c>
      <c r="C22" s="22">
        <f>SUMPRODUCT(MAX(COUNTIF(Registrations!$G$2:$G$501,Registrations!$G$2:$G$501)))</f>
        <v>9</v>
      </c>
      <c r="D22" s="23" t="s">
        <v>1178</v>
      </c>
      <c r="E22" s="24">
        <v>15</v>
      </c>
      <c r="F22" s="1" t="str">
        <f t="shared" si="0"/>
        <v>MISMATCH</v>
      </c>
    </row>
    <row r="23" spans="1:6" ht="30" customHeight="1" x14ac:dyDescent="0.25">
      <c r="A23" s="20" t="s">
        <v>1179</v>
      </c>
      <c r="B23" s="21" t="s">
        <v>1180</v>
      </c>
      <c r="C23" s="31">
        <f>MODE(Registrations!$G$2:$G$501)</f>
        <v>45997</v>
      </c>
      <c r="D23" s="23" t="s">
        <v>1181</v>
      </c>
      <c r="E23" s="32" t="s">
        <v>1182</v>
      </c>
      <c r="F23" s="1" t="str">
        <f>IF(OR(C23=DATE(2025,11,11),C23=DATE(2025,12,6)),"MATCH","MISMATCH")</f>
        <v>MATCH</v>
      </c>
    </row>
    <row r="24" spans="1:6" ht="30" customHeight="1" x14ac:dyDescent="0.25">
      <c r="A24" s="20" t="s">
        <v>1183</v>
      </c>
      <c r="B24" s="21" t="s">
        <v>1184</v>
      </c>
      <c r="C24" s="22">
        <f>COUNTIF(Registrations!$G$2:$G$501,DATE(2025,12,6))</f>
        <v>15</v>
      </c>
      <c r="D24" s="23" t="s">
        <v>1185</v>
      </c>
      <c r="E24" s="24">
        <v>15</v>
      </c>
      <c r="F24" s="1" t="str">
        <f>IF(ABS(C24-E24)&lt;0.000001,"MATCH","MISMATCH")</f>
        <v>MATCH</v>
      </c>
    </row>
    <row r="25" spans="1:6" ht="30" customHeight="1" x14ac:dyDescent="0.25">
      <c r="A25" s="20" t="s">
        <v>1186</v>
      </c>
      <c r="B25" s="21" t="s">
        <v>1187</v>
      </c>
      <c r="C25" s="22">
        <f>COUNTIF(Registrations!$G$2:$G$501,DATE(2025,11,11))</f>
        <v>15</v>
      </c>
      <c r="D25" s="23" t="s">
        <v>1188</v>
      </c>
      <c r="E25" s="24">
        <v>15</v>
      </c>
      <c r="F25" s="1" t="str">
        <f>IF(ABS(C25-E25)&lt;0.000001,"MATCH","MISMATCH")</f>
        <v>MATCH</v>
      </c>
    </row>
    <row r="27" spans="1:6" x14ac:dyDescent="0.25">
      <c r="A27" s="33" t="s">
        <v>1189</v>
      </c>
      <c r="B27" s="34"/>
      <c r="C27" s="34"/>
      <c r="D27" s="34"/>
      <c r="E27" s="34"/>
      <c r="F27" s="34"/>
    </row>
    <row r="28" spans="1:6" x14ac:dyDescent="0.25">
      <c r="B28" s="21" t="s">
        <v>1190</v>
      </c>
      <c r="C28" s="35" t="b">
        <f>COUNTIF(Registrations!$J$2:$J$501,"Yes")+COUNTIF(Registrations!$J$2:$J$501,"No")=COUNTA(Registrations!$A$2:$A$501)</f>
        <v>1</v>
      </c>
    </row>
    <row r="29" spans="1:6" x14ac:dyDescent="0.25">
      <c r="B29" s="21" t="s">
        <v>1191</v>
      </c>
      <c r="C29" s="35" t="b">
        <f>COUNTIF(Registrations!$L$2:$L$501,"&gt;=9")+COUNTIFS(Registrations!$L$2:$L$501,"&gt;=7",Registrations!$L$2:$L$501,"&lt;=8")+COUNTIFS(Registrations!$L$2:$L$501,"&gt;=0",Registrations!$L$2:$L$501,"&lt;=6")=COUNT(Registrations!$L$2:$L$501)</f>
        <v>1</v>
      </c>
    </row>
    <row r="30" spans="1:6" x14ac:dyDescent="0.25">
      <c r="B30" s="21" t="s">
        <v>1192</v>
      </c>
      <c r="C30" s="35" t="b">
        <f>ROUND(C9+C10,10)=1</f>
        <v>1</v>
      </c>
    </row>
    <row r="31" spans="1:6" ht="26.4" x14ac:dyDescent="0.25">
      <c r="B31" s="21" t="s">
        <v>1193</v>
      </c>
      <c r="C31" s="35" t="b">
        <f>COUNTBLANK(Registrations!$L$2:$L$501)=COUNTA(Registrations!$A$2:$A$501)-COUNT(Registrations!$L$2:$L$501)</f>
        <v>1</v>
      </c>
    </row>
    <row r="32" spans="1:6" x14ac:dyDescent="0.25">
      <c r="B32" s="21" t="s">
        <v>1194</v>
      </c>
      <c r="C32" s="35" t="b">
        <f>SUMPRODUCT(1/COUNTIF(Registrations!$A$2:$A$501,Registrations!$A$2:$A$501))=COUNTA(Registrations!$A$2:$A$501)</f>
        <v>1</v>
      </c>
    </row>
    <row r="34" spans="1:6" x14ac:dyDescent="0.25">
      <c r="A34" s="33" t="s">
        <v>1195</v>
      </c>
      <c r="B34" s="34"/>
      <c r="C34" s="34"/>
      <c r="D34" s="34"/>
      <c r="E34" s="34"/>
      <c r="F34" s="34"/>
    </row>
    <row r="35" spans="1:6" ht="30" customHeight="1" x14ac:dyDescent="0.25">
      <c r="A35" t="s">
        <v>1116</v>
      </c>
      <c r="B35" s="69" t="s">
        <v>1196</v>
      </c>
      <c r="C35" s="69"/>
      <c r="D35" s="69"/>
      <c r="E35" s="69"/>
      <c r="F35" s="69"/>
    </row>
    <row r="36" spans="1:6" ht="30" customHeight="1" x14ac:dyDescent="0.25">
      <c r="A36" t="s">
        <v>1116</v>
      </c>
      <c r="B36" s="69" t="s">
        <v>1197</v>
      </c>
      <c r="C36" s="69"/>
      <c r="D36" s="69"/>
      <c r="E36" s="69"/>
      <c r="F36" s="69"/>
    </row>
    <row r="37" spans="1:6" ht="30" customHeight="1" x14ac:dyDescent="0.25">
      <c r="A37" t="s">
        <v>1116</v>
      </c>
      <c r="B37" s="69" t="s">
        <v>1198</v>
      </c>
      <c r="C37" s="69"/>
      <c r="D37" s="69"/>
      <c r="E37" s="69"/>
      <c r="F37" s="69"/>
    </row>
    <row r="38" spans="1:6" ht="30" customHeight="1" x14ac:dyDescent="0.25">
      <c r="A38" t="s">
        <v>1116</v>
      </c>
      <c r="B38" s="69" t="s">
        <v>1199</v>
      </c>
      <c r="C38" s="69"/>
      <c r="D38" s="69"/>
      <c r="E38" s="69"/>
      <c r="F38" s="69"/>
    </row>
  </sheetData>
  <mergeCells count="4">
    <mergeCell ref="B35:F35"/>
    <mergeCell ref="B36:F36"/>
    <mergeCell ref="B37:F37"/>
    <mergeCell ref="B38:F3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71"/>
  <sheetViews>
    <sheetView showGridLines="0" tabSelected="1" zoomScaleNormal="100" workbookViewId="0">
      <pane xSplit="1" ySplit="4" topLeftCell="B81" activePane="bottomRight" state="frozen"/>
      <selection pane="topRight" activeCell="B1" sqref="B1"/>
      <selection pane="bottomLeft" activeCell="A5" sqref="A5"/>
      <selection pane="bottomRight"/>
    </sheetView>
  </sheetViews>
  <sheetFormatPr defaultColWidth="8.6640625" defaultRowHeight="13.2" x14ac:dyDescent="0.25"/>
  <cols>
    <col min="1" max="1" width="24" customWidth="1"/>
    <col min="2" max="2" width="30" customWidth="1"/>
    <col min="3" max="20" width="15" customWidth="1"/>
  </cols>
  <sheetData>
    <row r="1" spans="1:20" ht="17.399999999999999" x14ac:dyDescent="0.3">
      <c r="A1" s="2" t="s">
        <v>1200</v>
      </c>
    </row>
    <row r="2" spans="1:20" x14ac:dyDescent="0.25">
      <c r="A2" s="17" t="s">
        <v>1201</v>
      </c>
    </row>
    <row r="3" spans="1:20" x14ac:dyDescent="0.25">
      <c r="A3" s="18" t="s">
        <v>1124</v>
      </c>
      <c r="B3" s="70" t="str">
        <f>IF(COUNTIF(F31:F164,"MISMATCH")=0,"All "&amp;COUNTIF(F31:F164,"MATCH")&amp;" comparisons MATCH",COUNTIF(F31:F164,"MISMATCH")&amp;" MISMATCH found")</f>
        <v>7 MISMATCH found</v>
      </c>
      <c r="C3" s="70"/>
      <c r="D3" s="70"/>
      <c r="E3" s="70"/>
      <c r="F3" s="70"/>
    </row>
    <row r="4" spans="1:20" ht="42" customHeight="1" x14ac:dyDescent="0.25">
      <c r="A4" s="19" t="s">
        <v>1202</v>
      </c>
      <c r="B4" s="19" t="s">
        <v>1095</v>
      </c>
      <c r="C4" s="19" t="s">
        <v>1203</v>
      </c>
      <c r="D4" s="19" t="s">
        <v>1204</v>
      </c>
      <c r="E4" s="19" t="s">
        <v>1205</v>
      </c>
      <c r="F4" s="19" t="s">
        <v>1206</v>
      </c>
      <c r="G4" s="19"/>
      <c r="H4" s="19"/>
      <c r="I4" s="19"/>
      <c r="J4" s="19"/>
      <c r="K4" s="19"/>
      <c r="L4" s="19"/>
      <c r="M4" s="19"/>
      <c r="N4" s="19"/>
      <c r="O4" s="19"/>
      <c r="P4" s="19"/>
      <c r="Q4" s="19"/>
      <c r="R4" s="19"/>
      <c r="S4" s="19"/>
      <c r="T4" s="19"/>
    </row>
    <row r="5" spans="1:20" x14ac:dyDescent="0.25">
      <c r="A5" s="18" t="s">
        <v>91</v>
      </c>
      <c r="B5" s="22">
        <f>COUNTIF(Registrations!$F$2:$F$501,$A5)</f>
        <v>92</v>
      </c>
      <c r="C5" s="22">
        <f>COUNTIFS(Registrations!$F$2:$F$501,$A5,Registrations!$J$2:$J$501,"Yes")</f>
        <v>81</v>
      </c>
      <c r="D5" s="22">
        <f>COUNTIFS(Registrations!$F$2:$F$501,$A5,Registrations!$J$2:$J$501,"No")</f>
        <v>11</v>
      </c>
      <c r="E5" s="36">
        <f t="shared" ref="E5:E11" si="0">C5/B5</f>
        <v>0.88043478260869568</v>
      </c>
      <c r="F5" s="36">
        <f t="shared" ref="F5:F11" si="1">((E5+1.96^2/(2*B5))-1.96*SQRT(E5*(1-E5)/B5+1.96^2/(4*B5^2)))/(1+1.96^2/B5)</f>
        <v>0.79846242774388154</v>
      </c>
      <c r="G5" s="36">
        <f t="shared" ref="G5:G11" si="2">((E5+1.96^2/(2*B5))+1.96*SQRT(E5*(1-E5)/B5+1.96^2/(4*B5^2)))/(1+1.96^2/B5)</f>
        <v>0.93190935235995642</v>
      </c>
      <c r="H5" s="36">
        <f t="shared" ref="H5:H11" si="3">D5/B5</f>
        <v>0.11956521739130435</v>
      </c>
      <c r="I5" s="36">
        <f t="shared" ref="I5:I11" si="4">C5/$C$11</f>
        <v>0.18706697459584296</v>
      </c>
      <c r="J5" s="22">
        <f>COUNTIFS(Registrations!$F$2:$F$501,$A5,Registrations!$L$2:$L$501,"&gt;=0")</f>
        <v>45</v>
      </c>
      <c r="K5" s="22">
        <f>COUNTIFS(Registrations!$F$2:$F$501,$A5,Registrations!$L$2:$L$501,"&gt;=9")</f>
        <v>13</v>
      </c>
      <c r="L5" s="22">
        <f>COUNTIFS(Registrations!$F$2:$F$501,$A5,Registrations!$L$2:$L$501,"&gt;=0",Registrations!$L$2:$L$501,"&lt;=6")</f>
        <v>12</v>
      </c>
      <c r="M5" s="37">
        <f t="shared" ref="M5:M11" si="5">IF(J5=0,"n/a",(K5-L5)/J5*100)</f>
        <v>2.2222222222222223</v>
      </c>
      <c r="N5" s="27">
        <f>AVERAGEIFS(Registrations!$I$2:$I$501,Registrations!$F$2:$F$501,$A5)</f>
        <v>1003.4804347826081</v>
      </c>
      <c r="O5" s="27">
        <f>SUMIFS(Registrations!$I$2:$I$501,Registrations!$F$2:$F$501,$A5)</f>
        <v>92320.199999999939</v>
      </c>
      <c r="P5" s="27">
        <f>SUMIFS(Registrations!$I$2:$I$501,Registrations!$F$2:$F$501,$A5,Registrations!$J$2:$J$501,"Yes")</f>
        <v>83429.599999999962</v>
      </c>
      <c r="Q5" s="38">
        <f t="shared" ref="Q5:Q10" si="6">RANK(B5,$B$5:$B$10,0)</f>
        <v>1</v>
      </c>
      <c r="R5" s="38">
        <f t="shared" ref="R5:R10" si="7">RANK(C5,$C$5:$C$10,0)</f>
        <v>1</v>
      </c>
      <c r="S5" s="38">
        <f t="shared" ref="S5:S10" si="8">RANK(E5,$E$5:$E$10,0)</f>
        <v>3</v>
      </c>
      <c r="T5" s="38">
        <f t="shared" ref="T5:T10" si="9">RANK(N5,$N$5:$N$10,0)</f>
        <v>2</v>
      </c>
    </row>
    <row r="6" spans="1:20" x14ac:dyDescent="0.25">
      <c r="A6" s="18" t="s">
        <v>85</v>
      </c>
      <c r="B6" s="22">
        <f>COUNTIF(Registrations!$F$2:$F$501,$A6)</f>
        <v>87</v>
      </c>
      <c r="C6" s="22">
        <f>COUNTIFS(Registrations!$F$2:$F$501,$A6,Registrations!$J$2:$J$501,"Yes")</f>
        <v>76</v>
      </c>
      <c r="D6" s="22">
        <f>COUNTIFS(Registrations!$F$2:$F$501,$A6,Registrations!$J$2:$J$501,"No")</f>
        <v>11</v>
      </c>
      <c r="E6" s="36">
        <f t="shared" si="0"/>
        <v>0.87356321839080464</v>
      </c>
      <c r="F6" s="36">
        <f t="shared" si="1"/>
        <v>0.78761999813407946</v>
      </c>
      <c r="G6" s="36">
        <f t="shared" si="2"/>
        <v>0.92791121223649975</v>
      </c>
      <c r="H6" s="36">
        <f t="shared" si="3"/>
        <v>0.12643678160919541</v>
      </c>
      <c r="I6" s="36">
        <f t="shared" si="4"/>
        <v>0.17551963048498845</v>
      </c>
      <c r="J6" s="22">
        <f>COUNTIFS(Registrations!$F$2:$F$501,$A6,Registrations!$L$2:$L$501,"&gt;=0")</f>
        <v>42</v>
      </c>
      <c r="K6" s="22">
        <f>COUNTIFS(Registrations!$F$2:$F$501,$A6,Registrations!$L$2:$L$501,"&gt;=9")</f>
        <v>21</v>
      </c>
      <c r="L6" s="22">
        <f>COUNTIFS(Registrations!$F$2:$F$501,$A6,Registrations!$L$2:$L$501,"&gt;=0",Registrations!$L$2:$L$501,"&lt;=6")</f>
        <v>5</v>
      </c>
      <c r="M6" s="37">
        <f t="shared" si="5"/>
        <v>38.095238095238095</v>
      </c>
      <c r="N6" s="27">
        <f>AVERAGEIFS(Registrations!$I$2:$I$501,Registrations!$F$2:$F$501,$A6)</f>
        <v>1054.2965517241371</v>
      </c>
      <c r="O6" s="27">
        <f>SUMIFS(Registrations!$I$2:$I$501,Registrations!$F$2:$F$501,$A6)</f>
        <v>91723.79999999993</v>
      </c>
      <c r="P6" s="27">
        <f>SUMIFS(Registrations!$I$2:$I$501,Registrations!$F$2:$F$501,$A6,Registrations!$J$2:$J$501,"Yes")</f>
        <v>81731.999999999942</v>
      </c>
      <c r="Q6" s="38">
        <f t="shared" si="6"/>
        <v>3</v>
      </c>
      <c r="R6" s="38">
        <f t="shared" si="7"/>
        <v>3</v>
      </c>
      <c r="S6" s="38">
        <f t="shared" si="8"/>
        <v>4</v>
      </c>
      <c r="T6" s="38">
        <f t="shared" si="9"/>
        <v>1</v>
      </c>
    </row>
    <row r="7" spans="1:20" x14ac:dyDescent="0.25">
      <c r="A7" s="18" t="s">
        <v>104</v>
      </c>
      <c r="B7" s="22">
        <f>COUNTIF(Registrations!$F$2:$F$501,$A7)</f>
        <v>77</v>
      </c>
      <c r="C7" s="22">
        <f>COUNTIFS(Registrations!$F$2:$F$501,$A7,Registrations!$J$2:$J$501,"Yes")</f>
        <v>69</v>
      </c>
      <c r="D7" s="22">
        <f>COUNTIFS(Registrations!$F$2:$F$501,$A7,Registrations!$J$2:$J$501,"No")</f>
        <v>8</v>
      </c>
      <c r="E7" s="36">
        <f t="shared" si="0"/>
        <v>0.89610389610389607</v>
      </c>
      <c r="F7" s="36">
        <f t="shared" si="1"/>
        <v>0.8081542906371878</v>
      </c>
      <c r="G7" s="36">
        <f t="shared" si="2"/>
        <v>0.94640771704202686</v>
      </c>
      <c r="H7" s="36">
        <f t="shared" si="3"/>
        <v>0.1038961038961039</v>
      </c>
      <c r="I7" s="36">
        <f t="shared" si="4"/>
        <v>0.15935334872979215</v>
      </c>
      <c r="J7" s="22">
        <f>COUNTIFS(Registrations!$F$2:$F$501,$A7,Registrations!$L$2:$L$501,"&gt;=0")</f>
        <v>42</v>
      </c>
      <c r="K7" s="22">
        <f>COUNTIFS(Registrations!$F$2:$F$501,$A7,Registrations!$L$2:$L$501,"&gt;=9")</f>
        <v>17</v>
      </c>
      <c r="L7" s="22">
        <f>COUNTIFS(Registrations!$F$2:$F$501,$A7,Registrations!$L$2:$L$501,"&gt;=0",Registrations!$L$2:$L$501,"&lt;=6")</f>
        <v>6</v>
      </c>
      <c r="M7" s="37">
        <f t="shared" si="5"/>
        <v>26.190476190476193</v>
      </c>
      <c r="N7" s="27">
        <f>AVERAGEIFS(Registrations!$I$2:$I$501,Registrations!$F$2:$F$501,$A7)</f>
        <v>912.12727272727204</v>
      </c>
      <c r="O7" s="27">
        <f>SUMIFS(Registrations!$I$2:$I$501,Registrations!$F$2:$F$501,$A7)</f>
        <v>70233.799999999945</v>
      </c>
      <c r="P7" s="27">
        <f>SUMIFS(Registrations!$I$2:$I$501,Registrations!$F$2:$F$501,$A7,Registrations!$J$2:$J$501,"Yes")</f>
        <v>63639.199999999946</v>
      </c>
      <c r="Q7" s="38">
        <f t="shared" si="6"/>
        <v>5</v>
      </c>
      <c r="R7" s="38">
        <f t="shared" si="7"/>
        <v>4</v>
      </c>
      <c r="S7" s="38">
        <f t="shared" si="8"/>
        <v>1</v>
      </c>
      <c r="T7" s="38">
        <f t="shared" si="9"/>
        <v>5</v>
      </c>
    </row>
    <row r="8" spans="1:20" x14ac:dyDescent="0.25">
      <c r="A8" s="18" t="s">
        <v>109</v>
      </c>
      <c r="B8" s="22">
        <f>COUNTIF(Registrations!$F$2:$F$501,$A8)</f>
        <v>77</v>
      </c>
      <c r="C8" s="22">
        <f>COUNTIFS(Registrations!$F$2:$F$501,$A8,Registrations!$J$2:$J$501,"Yes")</f>
        <v>60</v>
      </c>
      <c r="D8" s="22">
        <f>COUNTIFS(Registrations!$F$2:$F$501,$A8,Registrations!$J$2:$J$501,"No")</f>
        <v>17</v>
      </c>
      <c r="E8" s="36">
        <f t="shared" si="0"/>
        <v>0.77922077922077926</v>
      </c>
      <c r="F8" s="36">
        <f t="shared" si="1"/>
        <v>0.67456722778879552</v>
      </c>
      <c r="G8" s="36">
        <f t="shared" si="2"/>
        <v>0.85733713828015923</v>
      </c>
      <c r="H8" s="36">
        <f t="shared" si="3"/>
        <v>0.22077922077922077</v>
      </c>
      <c r="I8" s="36">
        <f t="shared" si="4"/>
        <v>0.13856812933025403</v>
      </c>
      <c r="J8" s="22">
        <f>COUNTIFS(Registrations!$F$2:$F$501,$A8,Registrations!$L$2:$L$501,"&gt;=0")</f>
        <v>44</v>
      </c>
      <c r="K8" s="22">
        <f>COUNTIFS(Registrations!$F$2:$F$501,$A8,Registrations!$L$2:$L$501,"&gt;=9")</f>
        <v>20</v>
      </c>
      <c r="L8" s="22">
        <f>COUNTIFS(Registrations!$F$2:$F$501,$A8,Registrations!$L$2:$L$501,"&gt;=0",Registrations!$L$2:$L$501,"&lt;=6")</f>
        <v>7</v>
      </c>
      <c r="M8" s="37">
        <f t="shared" si="5"/>
        <v>29.545454545454547</v>
      </c>
      <c r="N8" s="27">
        <f>AVERAGEIFS(Registrations!$I$2:$I$501,Registrations!$F$2:$F$501,$A8)</f>
        <v>979.74025974025915</v>
      </c>
      <c r="O8" s="27">
        <f>SUMIFS(Registrations!$I$2:$I$501,Registrations!$F$2:$F$501,$A8)</f>
        <v>75439.999999999956</v>
      </c>
      <c r="P8" s="27">
        <f>SUMIFS(Registrations!$I$2:$I$501,Registrations!$F$2:$F$501,$A8,Registrations!$J$2:$J$501,"Yes")</f>
        <v>58650.999999999971</v>
      </c>
      <c r="Q8" s="38">
        <f t="shared" si="6"/>
        <v>5</v>
      </c>
      <c r="R8" s="38">
        <f t="shared" si="7"/>
        <v>6</v>
      </c>
      <c r="S8" s="38">
        <f t="shared" si="8"/>
        <v>6</v>
      </c>
      <c r="T8" s="38">
        <f t="shared" si="9"/>
        <v>4</v>
      </c>
    </row>
    <row r="9" spans="1:20" x14ac:dyDescent="0.25">
      <c r="A9" s="18" t="s">
        <v>96</v>
      </c>
      <c r="B9" s="22">
        <f>COUNTIF(Registrations!$F$2:$F$501,$A9)</f>
        <v>79</v>
      </c>
      <c r="C9" s="22">
        <f>COUNTIFS(Registrations!$F$2:$F$501,$A9,Registrations!$J$2:$J$501,"Yes")</f>
        <v>69</v>
      </c>
      <c r="D9" s="22">
        <f>COUNTIFS(Registrations!$F$2:$F$501,$A9,Registrations!$J$2:$J$501,"No")</f>
        <v>10</v>
      </c>
      <c r="E9" s="36">
        <f t="shared" si="0"/>
        <v>0.87341772151898733</v>
      </c>
      <c r="F9" s="36">
        <f t="shared" si="1"/>
        <v>0.78243444426292241</v>
      </c>
      <c r="G9" s="36">
        <f t="shared" si="2"/>
        <v>0.92976812063200953</v>
      </c>
      <c r="H9" s="36">
        <f t="shared" si="3"/>
        <v>0.12658227848101267</v>
      </c>
      <c r="I9" s="36">
        <f t="shared" si="4"/>
        <v>0.15935334872979215</v>
      </c>
      <c r="J9" s="22">
        <f>COUNTIFS(Registrations!$F$2:$F$501,$A9,Registrations!$L$2:$L$501,"&gt;=0")</f>
        <v>41</v>
      </c>
      <c r="K9" s="22">
        <f>COUNTIFS(Registrations!$F$2:$F$501,$A9,Registrations!$L$2:$L$501,"&gt;=9")</f>
        <v>21</v>
      </c>
      <c r="L9" s="22">
        <f>COUNTIFS(Registrations!$F$2:$F$501,$A9,Registrations!$L$2:$L$501,"&gt;=0",Registrations!$L$2:$L$501,"&lt;=6")</f>
        <v>6</v>
      </c>
      <c r="M9" s="37">
        <f t="shared" si="5"/>
        <v>36.585365853658537</v>
      </c>
      <c r="N9" s="27">
        <f>AVERAGEIFS(Registrations!$I$2:$I$501,Registrations!$F$2:$F$501,$A9)</f>
        <v>996.63291139240391</v>
      </c>
      <c r="O9" s="27">
        <f>SUMIFS(Registrations!$I$2:$I$501,Registrations!$F$2:$F$501,$A9)</f>
        <v>78733.999999999913</v>
      </c>
      <c r="P9" s="27">
        <f>SUMIFS(Registrations!$I$2:$I$501,Registrations!$F$2:$F$501,$A9,Registrations!$J$2:$J$501,"Yes")</f>
        <v>71841.399999999921</v>
      </c>
      <c r="Q9" s="38">
        <f t="shared" si="6"/>
        <v>4</v>
      </c>
      <c r="R9" s="38">
        <f t="shared" si="7"/>
        <v>4</v>
      </c>
      <c r="S9" s="38">
        <f t="shared" si="8"/>
        <v>5</v>
      </c>
      <c r="T9" s="38">
        <f t="shared" si="9"/>
        <v>3</v>
      </c>
    </row>
    <row r="10" spans="1:20" x14ac:dyDescent="0.25">
      <c r="A10" s="18" t="s">
        <v>79</v>
      </c>
      <c r="B10" s="22">
        <f>COUNTIF(Registrations!$F$2:$F$501,$A10)</f>
        <v>88</v>
      </c>
      <c r="C10" s="22">
        <f>COUNTIFS(Registrations!$F$2:$F$501,$A10,Registrations!$J$2:$J$501,"Yes")</f>
        <v>78</v>
      </c>
      <c r="D10" s="22">
        <f>COUNTIFS(Registrations!$F$2:$F$501,$A10,Registrations!$J$2:$J$501,"No")</f>
        <v>10</v>
      </c>
      <c r="E10" s="36">
        <f t="shared" si="0"/>
        <v>0.88636363636363635</v>
      </c>
      <c r="F10" s="36">
        <f t="shared" si="1"/>
        <v>0.8033125457954654</v>
      </c>
      <c r="G10" s="36">
        <f t="shared" si="2"/>
        <v>0.93709267362579907</v>
      </c>
      <c r="H10" s="36">
        <f t="shared" si="3"/>
        <v>0.11363636363636363</v>
      </c>
      <c r="I10" s="36">
        <f t="shared" si="4"/>
        <v>0.18013856812933027</v>
      </c>
      <c r="J10" s="22">
        <f>COUNTIFS(Registrations!$F$2:$F$501,$A10,Registrations!$L$2:$L$501,"&gt;=0")</f>
        <v>41</v>
      </c>
      <c r="K10" s="22">
        <f>COUNTIFS(Registrations!$F$2:$F$501,$A10,Registrations!$L$2:$L$501,"&gt;=9")</f>
        <v>14</v>
      </c>
      <c r="L10" s="22">
        <f>COUNTIFS(Registrations!$F$2:$F$501,$A10,Registrations!$L$2:$L$501,"&gt;=0",Registrations!$L$2:$L$501,"&lt;=6")</f>
        <v>9</v>
      </c>
      <c r="M10" s="37">
        <f t="shared" si="5"/>
        <v>12.195121951219512</v>
      </c>
      <c r="N10" s="27">
        <f>AVERAGEIFS(Registrations!$I$2:$I$501,Registrations!$F$2:$F$501,$A10)</f>
        <v>773.06363636363596</v>
      </c>
      <c r="O10" s="27">
        <f>SUMIFS(Registrations!$I$2:$I$501,Registrations!$F$2:$F$501,$A10)</f>
        <v>68029.599999999962</v>
      </c>
      <c r="P10" s="27">
        <f>SUMIFS(Registrations!$I$2:$I$501,Registrations!$F$2:$F$501,$A10,Registrations!$J$2:$J$501,"Yes")</f>
        <v>64633.399999999965</v>
      </c>
      <c r="Q10" s="38">
        <f t="shared" si="6"/>
        <v>2</v>
      </c>
      <c r="R10" s="38">
        <f t="shared" si="7"/>
        <v>2</v>
      </c>
      <c r="S10" s="38">
        <f t="shared" si="8"/>
        <v>2</v>
      </c>
      <c r="T10" s="38">
        <f t="shared" si="9"/>
        <v>6</v>
      </c>
    </row>
    <row r="11" spans="1:20" x14ac:dyDescent="0.25">
      <c r="A11" s="18" t="s">
        <v>1221</v>
      </c>
      <c r="B11" s="39">
        <f>COUNTA(Registrations!$A$2:$A$501)</f>
        <v>500</v>
      </c>
      <c r="C11" s="39">
        <f>COUNTIF(Registrations!$J$2:$J$501,"Yes")</f>
        <v>433</v>
      </c>
      <c r="D11" s="39">
        <f>COUNTIF(Registrations!$J$2:$J$501,"No")</f>
        <v>67</v>
      </c>
      <c r="E11" s="40">
        <f t="shared" si="0"/>
        <v>0.86599999999999999</v>
      </c>
      <c r="F11" s="40">
        <f t="shared" si="1"/>
        <v>0.83333333333333337</v>
      </c>
      <c r="G11" s="40">
        <f t="shared" si="2"/>
        <v>0.89308544590204531</v>
      </c>
      <c r="H11" s="40">
        <f t="shared" si="3"/>
        <v>0.13400000000000001</v>
      </c>
      <c r="I11" s="40">
        <f t="shared" si="4"/>
        <v>1</v>
      </c>
      <c r="J11" s="39">
        <f>COUNT(Registrations!$L$2:$L$501)</f>
        <v>255</v>
      </c>
      <c r="K11" s="39">
        <f>COUNTIF(Registrations!$L$2:$L$501,"&gt;=9")</f>
        <v>106</v>
      </c>
      <c r="L11" s="39">
        <f>COUNTIFS(Registrations!$L$2:$L$501,"&gt;=0",Registrations!$L$2:$L$501,"&lt;=6")</f>
        <v>45</v>
      </c>
      <c r="M11" s="41">
        <f t="shared" si="5"/>
        <v>23.921568627450981</v>
      </c>
      <c r="N11" s="42">
        <f>AVERAGE(Registrations!$I$2:$I$501)</f>
        <v>952.96280000000365</v>
      </c>
      <c r="O11" s="42">
        <f>SUM(Registrations!$I$2:$I$501)</f>
        <v>476481.40000000183</v>
      </c>
      <c r="P11" s="42">
        <f>SUMIFS(Registrations!$I$2:$I$501,Registrations!$J$2:$J$501,"Yes")</f>
        <v>423926.60000000161</v>
      </c>
      <c r="Q11" s="20"/>
      <c r="R11" s="20"/>
      <c r="S11" s="20"/>
      <c r="T11" s="20"/>
    </row>
    <row r="13" spans="1:20" x14ac:dyDescent="0.25">
      <c r="A13" s="33" t="s">
        <v>1222</v>
      </c>
      <c r="B13" s="34"/>
      <c r="C13" s="34"/>
      <c r="D13" s="34"/>
      <c r="E13" s="34"/>
      <c r="F13" s="34"/>
      <c r="G13" s="34"/>
    </row>
    <row r="14" spans="1:20" ht="42" customHeight="1" x14ac:dyDescent="0.25">
      <c r="A14" s="19" t="s">
        <v>1202</v>
      </c>
      <c r="B14" s="19" t="s">
        <v>1223</v>
      </c>
      <c r="C14" s="19" t="s">
        <v>1224</v>
      </c>
    </row>
    <row r="15" spans="1:20" x14ac:dyDescent="0.25">
      <c r="A15" s="18" t="str">
        <f t="shared" ref="A15:A20" si="10">A5</f>
        <v>College mailer</v>
      </c>
      <c r="B15" s="43">
        <f t="shared" ref="B15:B20" si="11">B5*$C$11/$B$11</f>
        <v>79.671999999999997</v>
      </c>
      <c r="C15" s="43">
        <f t="shared" ref="C15:C20" si="12">B5*$D$11/$B$11</f>
        <v>12.327999999999999</v>
      </c>
    </row>
    <row r="16" spans="1:20" x14ac:dyDescent="0.25">
      <c r="A16" s="18" t="str">
        <f t="shared" si="10"/>
        <v>Friend referral</v>
      </c>
      <c r="B16" s="43">
        <f t="shared" si="11"/>
        <v>75.341999999999999</v>
      </c>
      <c r="C16" s="43">
        <f t="shared" si="12"/>
        <v>11.657999999999999</v>
      </c>
    </row>
    <row r="17" spans="1:8" x14ac:dyDescent="0.25">
      <c r="A17" s="18" t="str">
        <f t="shared" si="10"/>
        <v>Instagram</v>
      </c>
      <c r="B17" s="43">
        <f t="shared" si="11"/>
        <v>66.682000000000002</v>
      </c>
      <c r="C17" s="43">
        <f t="shared" si="12"/>
        <v>10.318</v>
      </c>
    </row>
    <row r="18" spans="1:8" x14ac:dyDescent="0.25">
      <c r="A18" s="18" t="str">
        <f t="shared" si="10"/>
        <v>LinkedIn</v>
      </c>
      <c r="B18" s="43">
        <f t="shared" si="11"/>
        <v>66.682000000000002</v>
      </c>
      <c r="C18" s="43">
        <f t="shared" si="12"/>
        <v>10.318</v>
      </c>
    </row>
    <row r="19" spans="1:8" x14ac:dyDescent="0.25">
      <c r="A19" s="18" t="str">
        <f t="shared" si="10"/>
        <v>Website</v>
      </c>
      <c r="B19" s="43">
        <f t="shared" si="11"/>
        <v>68.414000000000001</v>
      </c>
      <c r="C19" s="43">
        <f t="shared" si="12"/>
        <v>10.586</v>
      </c>
    </row>
    <row r="20" spans="1:8" x14ac:dyDescent="0.25">
      <c r="A20" s="18" t="str">
        <f t="shared" si="10"/>
        <v>WhatsApp group</v>
      </c>
      <c r="B20" s="43">
        <f t="shared" si="11"/>
        <v>76.207999999999998</v>
      </c>
      <c r="C20" s="43">
        <f t="shared" si="12"/>
        <v>11.792</v>
      </c>
    </row>
    <row r="22" spans="1:8" x14ac:dyDescent="0.25">
      <c r="A22" s="18" t="s">
        <v>1225</v>
      </c>
      <c r="B22" s="44">
        <f>CHITEST(C5:D10,B15:C20)</f>
        <v>0.29112689041748246</v>
      </c>
    </row>
    <row r="23" spans="1:8" x14ac:dyDescent="0.25">
      <c r="A23" s="18" t="s">
        <v>1226</v>
      </c>
      <c r="B23" s="44">
        <f>SUMPRODUCT((C5:D10-B15:C20)^2/B15:C20)</f>
        <v>6.1582158025821654</v>
      </c>
    </row>
    <row r="24" spans="1:8" x14ac:dyDescent="0.25">
      <c r="A24" s="18" t="s">
        <v>1227</v>
      </c>
      <c r="B24" s="38">
        <f>(ROWS(A5:A10)-1)*(2-1)</f>
        <v>5</v>
      </c>
    </row>
    <row r="25" spans="1:8" x14ac:dyDescent="0.25">
      <c r="A25" s="18" t="s">
        <v>1228</v>
      </c>
      <c r="B25" s="45">
        <f>SQRT(B23/B11)</f>
        <v>0.11097941973701399</v>
      </c>
    </row>
    <row r="26" spans="1:8" x14ac:dyDescent="0.25">
      <c r="A26" s="18" t="s">
        <v>1229</v>
      </c>
      <c r="B26" s="37">
        <f>MIN(B15:C20)</f>
        <v>10.318</v>
      </c>
    </row>
    <row r="27" spans="1:8" x14ac:dyDescent="0.25">
      <c r="A27" s="18" t="s">
        <v>1230</v>
      </c>
      <c r="B27" s="71" t="str">
        <f>IF(B22&lt;0.05,"Attendance differences between channels ARE statistically significant at 5%","Attendance differences between channels are NOT statistically significant at 5%")</f>
        <v>Attendance differences between channels are NOT statistically significant at 5%</v>
      </c>
      <c r="C27" s="71"/>
      <c r="D27" s="71"/>
      <c r="E27" s="71"/>
      <c r="F27" s="71"/>
      <c r="G27" s="71"/>
      <c r="H27" s="71"/>
    </row>
    <row r="29" spans="1:8" x14ac:dyDescent="0.25">
      <c r="A29" s="33" t="s">
        <v>1231</v>
      </c>
      <c r="B29" s="34"/>
      <c r="C29" s="34"/>
      <c r="D29" s="34"/>
      <c r="E29" s="34"/>
      <c r="F29" s="34"/>
    </row>
    <row r="30" spans="1:8" ht="42" customHeight="1" x14ac:dyDescent="0.25">
      <c r="A30" s="19" t="s">
        <v>1202</v>
      </c>
      <c r="B30" s="19" t="s">
        <v>1125</v>
      </c>
      <c r="C30" s="19" t="s">
        <v>1126</v>
      </c>
      <c r="D30" s="19" t="s">
        <v>1128</v>
      </c>
      <c r="E30" s="19" t="s">
        <v>1232</v>
      </c>
      <c r="F30" s="19" t="s">
        <v>1129</v>
      </c>
    </row>
    <row r="31" spans="1:8" x14ac:dyDescent="0.25">
      <c r="A31" s="20" t="s">
        <v>91</v>
      </c>
      <c r="B31" s="21" t="s">
        <v>1095</v>
      </c>
      <c r="C31" s="22">
        <f>B5</f>
        <v>92</v>
      </c>
      <c r="D31" s="24">
        <v>92</v>
      </c>
      <c r="E31" s="46">
        <f t="shared" ref="E31:E62" si="13">ABS(C31-D31)</f>
        <v>0</v>
      </c>
      <c r="F31" s="1" t="str">
        <f t="shared" ref="F31:F62" si="14">IF(E31&lt;0.000001,"MATCH","MISMATCH")</f>
        <v>MATCH</v>
      </c>
    </row>
    <row r="32" spans="1:8" x14ac:dyDescent="0.25">
      <c r="A32" s="20" t="s">
        <v>91</v>
      </c>
      <c r="B32" s="21" t="s">
        <v>1203</v>
      </c>
      <c r="C32" s="22">
        <f>C5</f>
        <v>81</v>
      </c>
      <c r="D32" s="24">
        <v>81</v>
      </c>
      <c r="E32" s="46">
        <f t="shared" si="13"/>
        <v>0</v>
      </c>
      <c r="F32" s="1" t="str">
        <f t="shared" si="14"/>
        <v>MATCH</v>
      </c>
    </row>
    <row r="33" spans="1:6" x14ac:dyDescent="0.25">
      <c r="A33" s="20" t="s">
        <v>91</v>
      </c>
      <c r="B33" s="21" t="s">
        <v>1204</v>
      </c>
      <c r="C33" s="22">
        <f>D5</f>
        <v>11</v>
      </c>
      <c r="D33" s="24">
        <v>11</v>
      </c>
      <c r="E33" s="46">
        <f t="shared" si="13"/>
        <v>0</v>
      </c>
      <c r="F33" s="1" t="str">
        <f t="shared" si="14"/>
        <v>MATCH</v>
      </c>
    </row>
    <row r="34" spans="1:6" x14ac:dyDescent="0.25">
      <c r="A34" s="20" t="s">
        <v>91</v>
      </c>
      <c r="B34" s="21" t="s">
        <v>1205</v>
      </c>
      <c r="C34" s="36">
        <f>E5</f>
        <v>0.88043478260869568</v>
      </c>
      <c r="D34" s="47">
        <v>0.88043478260869601</v>
      </c>
      <c r="E34" s="46">
        <f t="shared" si="13"/>
        <v>3.3306690738754696E-16</v>
      </c>
      <c r="F34" s="1" t="str">
        <f t="shared" si="14"/>
        <v>MATCH</v>
      </c>
    </row>
    <row r="35" spans="1:6" x14ac:dyDescent="0.25">
      <c r="A35" s="20" t="s">
        <v>91</v>
      </c>
      <c r="B35" s="21" t="s">
        <v>1206</v>
      </c>
      <c r="C35" s="36">
        <f>F5</f>
        <v>0.79846242774388154</v>
      </c>
      <c r="D35" s="47">
        <v>0.79846420406649399</v>
      </c>
      <c r="E35" s="46">
        <f t="shared" si="13"/>
        <v>1.7763226124456466E-6</v>
      </c>
      <c r="F35" s="1" t="str">
        <f t="shared" si="14"/>
        <v>MISMATCH</v>
      </c>
    </row>
    <row r="36" spans="1:6" x14ac:dyDescent="0.25">
      <c r="A36" s="20" t="s">
        <v>91</v>
      </c>
      <c r="B36" s="21" t="s">
        <v>1207</v>
      </c>
      <c r="C36" s="36">
        <f>G5</f>
        <v>0.93190935235995642</v>
      </c>
      <c r="D36" s="47">
        <v>0.93190865191183803</v>
      </c>
      <c r="E36" s="46">
        <f t="shared" si="13"/>
        <v>7.0044811839586885E-7</v>
      </c>
      <c r="F36" s="1" t="str">
        <f t="shared" si="14"/>
        <v>MATCH</v>
      </c>
    </row>
    <row r="37" spans="1:6" x14ac:dyDescent="0.25">
      <c r="A37" s="20" t="s">
        <v>91</v>
      </c>
      <c r="B37" s="21" t="s">
        <v>1208</v>
      </c>
      <c r="C37" s="36">
        <f>H5</f>
        <v>0.11956521739130435</v>
      </c>
      <c r="D37" s="47">
        <v>0.119565217391304</v>
      </c>
      <c r="E37" s="46">
        <f t="shared" si="13"/>
        <v>3.4694469519536142E-16</v>
      </c>
      <c r="F37" s="1" t="str">
        <f t="shared" si="14"/>
        <v>MATCH</v>
      </c>
    </row>
    <row r="38" spans="1:6" x14ac:dyDescent="0.25">
      <c r="A38" s="20" t="s">
        <v>91</v>
      </c>
      <c r="B38" s="21" t="s">
        <v>1209</v>
      </c>
      <c r="C38" s="36">
        <f>I5</f>
        <v>0.18706697459584296</v>
      </c>
      <c r="D38" s="47">
        <v>0.18706697459584301</v>
      </c>
      <c r="E38" s="46">
        <f t="shared" si="13"/>
        <v>5.5511151231257827E-17</v>
      </c>
      <c r="F38" s="1" t="str">
        <f t="shared" si="14"/>
        <v>MATCH</v>
      </c>
    </row>
    <row r="39" spans="1:6" x14ac:dyDescent="0.25">
      <c r="A39" s="20" t="s">
        <v>91</v>
      </c>
      <c r="B39" s="21" t="s">
        <v>1210</v>
      </c>
      <c r="C39" s="22">
        <f>J5</f>
        <v>45</v>
      </c>
      <c r="D39" s="24">
        <v>45</v>
      </c>
      <c r="E39" s="46">
        <f t="shared" si="13"/>
        <v>0</v>
      </c>
      <c r="F39" s="1" t="str">
        <f t="shared" si="14"/>
        <v>MATCH</v>
      </c>
    </row>
    <row r="40" spans="1:6" x14ac:dyDescent="0.25">
      <c r="A40" s="20" t="s">
        <v>91</v>
      </c>
      <c r="B40" s="21" t="s">
        <v>1211</v>
      </c>
      <c r="C40" s="22">
        <f>K5</f>
        <v>13</v>
      </c>
      <c r="D40" s="24">
        <v>13</v>
      </c>
      <c r="E40" s="46">
        <f t="shared" si="13"/>
        <v>0</v>
      </c>
      <c r="F40" s="1" t="str">
        <f t="shared" si="14"/>
        <v>MATCH</v>
      </c>
    </row>
    <row r="41" spans="1:6" x14ac:dyDescent="0.25">
      <c r="A41" s="20" t="s">
        <v>91</v>
      </c>
      <c r="B41" s="21" t="s">
        <v>1212</v>
      </c>
      <c r="C41" s="22">
        <f>L5</f>
        <v>12</v>
      </c>
      <c r="D41" s="24">
        <v>12</v>
      </c>
      <c r="E41" s="46">
        <f t="shared" si="13"/>
        <v>0</v>
      </c>
      <c r="F41" s="1" t="str">
        <f t="shared" si="14"/>
        <v>MATCH</v>
      </c>
    </row>
    <row r="42" spans="1:6" x14ac:dyDescent="0.25">
      <c r="A42" s="20" t="s">
        <v>91</v>
      </c>
      <c r="B42" s="21" t="s">
        <v>1213</v>
      </c>
      <c r="C42" s="37">
        <f>M5</f>
        <v>2.2222222222222223</v>
      </c>
      <c r="D42" s="48">
        <v>2.2222222222222201</v>
      </c>
      <c r="E42" s="46">
        <f t="shared" si="13"/>
        <v>2.2204460492503131E-15</v>
      </c>
      <c r="F42" s="1" t="str">
        <f t="shared" si="14"/>
        <v>MATCH</v>
      </c>
    </row>
    <row r="43" spans="1:6" ht="26.4" x14ac:dyDescent="0.25">
      <c r="A43" s="20" t="s">
        <v>91</v>
      </c>
      <c r="B43" s="21" t="s">
        <v>1214</v>
      </c>
      <c r="C43" s="27">
        <f>N5</f>
        <v>1003.4804347826081</v>
      </c>
      <c r="D43" s="28">
        <v>1003.48043478261</v>
      </c>
      <c r="E43" s="46">
        <f t="shared" si="13"/>
        <v>1.9326762412674725E-12</v>
      </c>
      <c r="F43" s="1" t="str">
        <f t="shared" si="14"/>
        <v>MATCH</v>
      </c>
    </row>
    <row r="44" spans="1:6" x14ac:dyDescent="0.25">
      <c r="A44" s="20" t="s">
        <v>91</v>
      </c>
      <c r="B44" s="21" t="s">
        <v>1215</v>
      </c>
      <c r="C44" s="27">
        <f>O5</f>
        <v>92320.199999999939</v>
      </c>
      <c r="D44" s="28">
        <v>92320.2</v>
      </c>
      <c r="E44" s="46">
        <f t="shared" si="13"/>
        <v>5.8207660913467407E-11</v>
      </c>
      <c r="F44" s="1" t="str">
        <f t="shared" si="14"/>
        <v>MATCH</v>
      </c>
    </row>
    <row r="45" spans="1:6" x14ac:dyDescent="0.25">
      <c r="A45" s="20" t="s">
        <v>91</v>
      </c>
      <c r="B45" s="21" t="s">
        <v>1216</v>
      </c>
      <c r="C45" s="27">
        <f>P5</f>
        <v>83429.599999999962</v>
      </c>
      <c r="D45" s="28">
        <v>83429.600000000006</v>
      </c>
      <c r="E45" s="46">
        <f t="shared" si="13"/>
        <v>4.3655745685100555E-11</v>
      </c>
      <c r="F45" s="1" t="str">
        <f t="shared" si="14"/>
        <v>MATCH</v>
      </c>
    </row>
    <row r="46" spans="1:6" x14ac:dyDescent="0.25">
      <c r="A46" s="20" t="s">
        <v>91</v>
      </c>
      <c r="B46" s="21" t="s">
        <v>1217</v>
      </c>
      <c r="C46" s="38">
        <f>Q5</f>
        <v>1</v>
      </c>
      <c r="D46" s="49">
        <v>1</v>
      </c>
      <c r="E46" s="46">
        <f t="shared" si="13"/>
        <v>0</v>
      </c>
      <c r="F46" s="1" t="str">
        <f t="shared" si="14"/>
        <v>MATCH</v>
      </c>
    </row>
    <row r="47" spans="1:6" x14ac:dyDescent="0.25">
      <c r="A47" s="20" t="s">
        <v>91</v>
      </c>
      <c r="B47" s="21" t="s">
        <v>1218</v>
      </c>
      <c r="C47" s="38">
        <f>R5</f>
        <v>1</v>
      </c>
      <c r="D47" s="49">
        <v>1</v>
      </c>
      <c r="E47" s="46">
        <f t="shared" si="13"/>
        <v>0</v>
      </c>
      <c r="F47" s="1" t="str">
        <f t="shared" si="14"/>
        <v>MATCH</v>
      </c>
    </row>
    <row r="48" spans="1:6" x14ac:dyDescent="0.25">
      <c r="A48" s="20" t="s">
        <v>91</v>
      </c>
      <c r="B48" s="21" t="s">
        <v>1219</v>
      </c>
      <c r="C48" s="38">
        <f>S5</f>
        <v>3</v>
      </c>
      <c r="D48" s="49">
        <v>3</v>
      </c>
      <c r="E48" s="46">
        <f t="shared" si="13"/>
        <v>0</v>
      </c>
      <c r="F48" s="1" t="str">
        <f t="shared" si="14"/>
        <v>MATCH</v>
      </c>
    </row>
    <row r="49" spans="1:6" x14ac:dyDescent="0.25">
      <c r="A49" s="20" t="s">
        <v>91</v>
      </c>
      <c r="B49" s="21" t="s">
        <v>1220</v>
      </c>
      <c r="C49" s="38">
        <f>T5</f>
        <v>2</v>
      </c>
      <c r="D49" s="49">
        <v>2</v>
      </c>
      <c r="E49" s="46">
        <f t="shared" si="13"/>
        <v>0</v>
      </c>
      <c r="F49" s="1" t="str">
        <f t="shared" si="14"/>
        <v>MATCH</v>
      </c>
    </row>
    <row r="50" spans="1:6" x14ac:dyDescent="0.25">
      <c r="A50" s="20" t="s">
        <v>85</v>
      </c>
      <c r="B50" s="21" t="s">
        <v>1095</v>
      </c>
      <c r="C50" s="22">
        <f>B6</f>
        <v>87</v>
      </c>
      <c r="D50" s="24">
        <v>87</v>
      </c>
      <c r="E50" s="46">
        <f t="shared" si="13"/>
        <v>0</v>
      </c>
      <c r="F50" s="1" t="str">
        <f t="shared" si="14"/>
        <v>MATCH</v>
      </c>
    </row>
    <row r="51" spans="1:6" x14ac:dyDescent="0.25">
      <c r="A51" s="20" t="s">
        <v>85</v>
      </c>
      <c r="B51" s="21" t="s">
        <v>1203</v>
      </c>
      <c r="C51" s="22">
        <f>C6</f>
        <v>76</v>
      </c>
      <c r="D51" s="24">
        <v>76</v>
      </c>
      <c r="E51" s="46">
        <f t="shared" si="13"/>
        <v>0</v>
      </c>
      <c r="F51" s="1" t="str">
        <f t="shared" si="14"/>
        <v>MATCH</v>
      </c>
    </row>
    <row r="52" spans="1:6" x14ac:dyDescent="0.25">
      <c r="A52" s="20" t="s">
        <v>85</v>
      </c>
      <c r="B52" s="21" t="s">
        <v>1204</v>
      </c>
      <c r="C52" s="22">
        <f>D6</f>
        <v>11</v>
      </c>
      <c r="D52" s="24">
        <v>11</v>
      </c>
      <c r="E52" s="46">
        <f t="shared" si="13"/>
        <v>0</v>
      </c>
      <c r="F52" s="1" t="str">
        <f t="shared" si="14"/>
        <v>MATCH</v>
      </c>
    </row>
    <row r="53" spans="1:6" x14ac:dyDescent="0.25">
      <c r="A53" s="20" t="s">
        <v>85</v>
      </c>
      <c r="B53" s="21" t="s">
        <v>1205</v>
      </c>
      <c r="C53" s="36">
        <f>E6</f>
        <v>0.87356321839080464</v>
      </c>
      <c r="D53" s="47">
        <v>0.87356321839080497</v>
      </c>
      <c r="E53" s="46">
        <f t="shared" si="13"/>
        <v>3.3306690738754696E-16</v>
      </c>
      <c r="F53" s="1" t="str">
        <f t="shared" si="14"/>
        <v>MATCH</v>
      </c>
    </row>
    <row r="54" spans="1:6" x14ac:dyDescent="0.25">
      <c r="A54" s="20" t="s">
        <v>85</v>
      </c>
      <c r="B54" s="21" t="s">
        <v>1206</v>
      </c>
      <c r="C54" s="36">
        <f>F6</f>
        <v>0.78761999813407946</v>
      </c>
      <c r="D54" s="47">
        <v>0.78762185119252703</v>
      </c>
      <c r="E54" s="46">
        <f t="shared" si="13"/>
        <v>1.8530584475762168E-6</v>
      </c>
      <c r="F54" s="1" t="str">
        <f t="shared" si="14"/>
        <v>MISMATCH</v>
      </c>
    </row>
    <row r="55" spans="1:6" x14ac:dyDescent="0.25">
      <c r="A55" s="20" t="s">
        <v>85</v>
      </c>
      <c r="B55" s="21" t="s">
        <v>1207</v>
      </c>
      <c r="C55" s="36">
        <f>G6</f>
        <v>0.92791121223649975</v>
      </c>
      <c r="D55" s="47">
        <v>0.92791047120554504</v>
      </c>
      <c r="E55" s="46">
        <f t="shared" si="13"/>
        <v>7.4103095470956504E-7</v>
      </c>
      <c r="F55" s="1" t="str">
        <f t="shared" si="14"/>
        <v>MATCH</v>
      </c>
    </row>
    <row r="56" spans="1:6" x14ac:dyDescent="0.25">
      <c r="A56" s="20" t="s">
        <v>85</v>
      </c>
      <c r="B56" s="21" t="s">
        <v>1208</v>
      </c>
      <c r="C56" s="36">
        <f>H6</f>
        <v>0.12643678160919541</v>
      </c>
      <c r="D56" s="47">
        <v>0.126436781609195</v>
      </c>
      <c r="E56" s="46">
        <f t="shared" si="13"/>
        <v>4.163336342344337E-16</v>
      </c>
      <c r="F56" s="1" t="str">
        <f t="shared" si="14"/>
        <v>MATCH</v>
      </c>
    </row>
    <row r="57" spans="1:6" x14ac:dyDescent="0.25">
      <c r="A57" s="20" t="s">
        <v>85</v>
      </c>
      <c r="B57" s="21" t="s">
        <v>1209</v>
      </c>
      <c r="C57" s="36">
        <f>I6</f>
        <v>0.17551963048498845</v>
      </c>
      <c r="D57" s="47">
        <v>0.175519630484988</v>
      </c>
      <c r="E57" s="46">
        <f t="shared" si="13"/>
        <v>4.4408920985006262E-16</v>
      </c>
      <c r="F57" s="1" t="str">
        <f t="shared" si="14"/>
        <v>MATCH</v>
      </c>
    </row>
    <row r="58" spans="1:6" x14ac:dyDescent="0.25">
      <c r="A58" s="20" t="s">
        <v>85</v>
      </c>
      <c r="B58" s="21" t="s">
        <v>1210</v>
      </c>
      <c r="C58" s="22">
        <f>J6</f>
        <v>42</v>
      </c>
      <c r="D58" s="24">
        <v>42</v>
      </c>
      <c r="E58" s="46">
        <f t="shared" si="13"/>
        <v>0</v>
      </c>
      <c r="F58" s="1" t="str">
        <f t="shared" si="14"/>
        <v>MATCH</v>
      </c>
    </row>
    <row r="59" spans="1:6" x14ac:dyDescent="0.25">
      <c r="A59" s="20" t="s">
        <v>85</v>
      </c>
      <c r="B59" s="21" t="s">
        <v>1211</v>
      </c>
      <c r="C59" s="22">
        <f>K6</f>
        <v>21</v>
      </c>
      <c r="D59" s="24">
        <v>21</v>
      </c>
      <c r="E59" s="46">
        <f t="shared" si="13"/>
        <v>0</v>
      </c>
      <c r="F59" s="1" t="str">
        <f t="shared" si="14"/>
        <v>MATCH</v>
      </c>
    </row>
    <row r="60" spans="1:6" x14ac:dyDescent="0.25">
      <c r="A60" s="20" t="s">
        <v>85</v>
      </c>
      <c r="B60" s="21" t="s">
        <v>1212</v>
      </c>
      <c r="C60" s="22">
        <f>L6</f>
        <v>5</v>
      </c>
      <c r="D60" s="24">
        <v>5</v>
      </c>
      <c r="E60" s="46">
        <f t="shared" si="13"/>
        <v>0</v>
      </c>
      <c r="F60" s="1" t="str">
        <f t="shared" si="14"/>
        <v>MATCH</v>
      </c>
    </row>
    <row r="61" spans="1:6" x14ac:dyDescent="0.25">
      <c r="A61" s="20" t="s">
        <v>85</v>
      </c>
      <c r="B61" s="21" t="s">
        <v>1213</v>
      </c>
      <c r="C61" s="37">
        <f>M6</f>
        <v>38.095238095238095</v>
      </c>
      <c r="D61" s="48">
        <v>38.095238095238102</v>
      </c>
      <c r="E61" s="46">
        <f t="shared" si="13"/>
        <v>7.1054273576010019E-15</v>
      </c>
      <c r="F61" s="1" t="str">
        <f t="shared" si="14"/>
        <v>MATCH</v>
      </c>
    </row>
    <row r="62" spans="1:6" ht="26.4" x14ac:dyDescent="0.25">
      <c r="A62" s="20" t="s">
        <v>85</v>
      </c>
      <c r="B62" s="21" t="s">
        <v>1214</v>
      </c>
      <c r="C62" s="27">
        <f>N6</f>
        <v>1054.2965517241371</v>
      </c>
      <c r="D62" s="28">
        <v>1054.29655172414</v>
      </c>
      <c r="E62" s="46">
        <f t="shared" si="13"/>
        <v>2.9558577807620168E-12</v>
      </c>
      <c r="F62" s="1" t="str">
        <f t="shared" si="14"/>
        <v>MATCH</v>
      </c>
    </row>
    <row r="63" spans="1:6" x14ac:dyDescent="0.25">
      <c r="A63" s="20" t="s">
        <v>85</v>
      </c>
      <c r="B63" s="21" t="s">
        <v>1215</v>
      </c>
      <c r="C63" s="27">
        <f>O6</f>
        <v>91723.79999999993</v>
      </c>
      <c r="D63" s="28">
        <v>91723.8</v>
      </c>
      <c r="E63" s="46">
        <f t="shared" ref="E63:E94" si="15">ABS(C63-D63)</f>
        <v>7.2759576141834259E-11</v>
      </c>
      <c r="F63" s="1" t="str">
        <f t="shared" ref="F63:F94" si="16">IF(E63&lt;0.000001,"MATCH","MISMATCH")</f>
        <v>MATCH</v>
      </c>
    </row>
    <row r="64" spans="1:6" x14ac:dyDescent="0.25">
      <c r="A64" s="20" t="s">
        <v>85</v>
      </c>
      <c r="B64" s="21" t="s">
        <v>1216</v>
      </c>
      <c r="C64" s="27">
        <f>P6</f>
        <v>81731.999999999942</v>
      </c>
      <c r="D64" s="28">
        <v>81732</v>
      </c>
      <c r="E64" s="46">
        <f t="shared" si="15"/>
        <v>5.8207660913467407E-11</v>
      </c>
      <c r="F64" s="1" t="str">
        <f t="shared" si="16"/>
        <v>MATCH</v>
      </c>
    </row>
    <row r="65" spans="1:6" x14ac:dyDescent="0.25">
      <c r="A65" s="20" t="s">
        <v>85</v>
      </c>
      <c r="B65" s="21" t="s">
        <v>1217</v>
      </c>
      <c r="C65" s="38">
        <f>Q6</f>
        <v>3</v>
      </c>
      <c r="D65" s="49">
        <v>3</v>
      </c>
      <c r="E65" s="46">
        <f t="shared" si="15"/>
        <v>0</v>
      </c>
      <c r="F65" s="1" t="str">
        <f t="shared" si="16"/>
        <v>MATCH</v>
      </c>
    </row>
    <row r="66" spans="1:6" x14ac:dyDescent="0.25">
      <c r="A66" s="20" t="s">
        <v>85</v>
      </c>
      <c r="B66" s="21" t="s">
        <v>1218</v>
      </c>
      <c r="C66" s="38">
        <f>R6</f>
        <v>3</v>
      </c>
      <c r="D66" s="49">
        <v>3</v>
      </c>
      <c r="E66" s="46">
        <f t="shared" si="15"/>
        <v>0</v>
      </c>
      <c r="F66" s="1" t="str">
        <f t="shared" si="16"/>
        <v>MATCH</v>
      </c>
    </row>
    <row r="67" spans="1:6" x14ac:dyDescent="0.25">
      <c r="A67" s="20" t="s">
        <v>85</v>
      </c>
      <c r="B67" s="21" t="s">
        <v>1219</v>
      </c>
      <c r="C67" s="38">
        <f>S6</f>
        <v>4</v>
      </c>
      <c r="D67" s="49">
        <v>4</v>
      </c>
      <c r="E67" s="46">
        <f t="shared" si="15"/>
        <v>0</v>
      </c>
      <c r="F67" s="1" t="str">
        <f t="shared" si="16"/>
        <v>MATCH</v>
      </c>
    </row>
    <row r="68" spans="1:6" x14ac:dyDescent="0.25">
      <c r="A68" s="20" t="s">
        <v>85</v>
      </c>
      <c r="B68" s="21" t="s">
        <v>1220</v>
      </c>
      <c r="C68" s="38">
        <f>T6</f>
        <v>1</v>
      </c>
      <c r="D68" s="49">
        <v>1</v>
      </c>
      <c r="E68" s="46">
        <f t="shared" si="15"/>
        <v>0</v>
      </c>
      <c r="F68" s="1" t="str">
        <f t="shared" si="16"/>
        <v>MATCH</v>
      </c>
    </row>
    <row r="69" spans="1:6" x14ac:dyDescent="0.25">
      <c r="A69" s="20" t="s">
        <v>104</v>
      </c>
      <c r="B69" s="21" t="s">
        <v>1095</v>
      </c>
      <c r="C69" s="22">
        <f>B7</f>
        <v>77</v>
      </c>
      <c r="D69" s="24">
        <v>77</v>
      </c>
      <c r="E69" s="46">
        <f t="shared" si="15"/>
        <v>0</v>
      </c>
      <c r="F69" s="1" t="str">
        <f t="shared" si="16"/>
        <v>MATCH</v>
      </c>
    </row>
    <row r="70" spans="1:6" x14ac:dyDescent="0.25">
      <c r="A70" s="20" t="s">
        <v>104</v>
      </c>
      <c r="B70" s="21" t="s">
        <v>1203</v>
      </c>
      <c r="C70" s="22">
        <f>C7</f>
        <v>69</v>
      </c>
      <c r="D70" s="24">
        <v>69</v>
      </c>
      <c r="E70" s="46">
        <f t="shared" si="15"/>
        <v>0</v>
      </c>
      <c r="F70" s="1" t="str">
        <f t="shared" si="16"/>
        <v>MATCH</v>
      </c>
    </row>
    <row r="71" spans="1:6" x14ac:dyDescent="0.25">
      <c r="A71" s="20" t="s">
        <v>104</v>
      </c>
      <c r="B71" s="21" t="s">
        <v>1204</v>
      </c>
      <c r="C71" s="22">
        <f>D7</f>
        <v>8</v>
      </c>
      <c r="D71" s="24">
        <v>8</v>
      </c>
      <c r="E71" s="46">
        <f t="shared" si="15"/>
        <v>0</v>
      </c>
      <c r="F71" s="1" t="str">
        <f t="shared" si="16"/>
        <v>MATCH</v>
      </c>
    </row>
    <row r="72" spans="1:6" x14ac:dyDescent="0.25">
      <c r="A72" s="20" t="s">
        <v>104</v>
      </c>
      <c r="B72" s="21" t="s">
        <v>1205</v>
      </c>
      <c r="C72" s="36">
        <f>E7</f>
        <v>0.89610389610389607</v>
      </c>
      <c r="D72" s="47">
        <v>0.89610389610389596</v>
      </c>
      <c r="E72" s="46">
        <f t="shared" si="15"/>
        <v>1.1102230246251565E-16</v>
      </c>
      <c r="F72" s="1" t="str">
        <f t="shared" si="16"/>
        <v>MATCH</v>
      </c>
    </row>
    <row r="73" spans="1:6" x14ac:dyDescent="0.25">
      <c r="A73" s="20" t="s">
        <v>104</v>
      </c>
      <c r="B73" s="21" t="s">
        <v>1206</v>
      </c>
      <c r="C73" s="36">
        <f>F7</f>
        <v>0.8081542906371878</v>
      </c>
      <c r="D73" s="47">
        <v>0.80815624907318495</v>
      </c>
      <c r="E73" s="46">
        <f t="shared" si="15"/>
        <v>1.9584359971513976E-6</v>
      </c>
      <c r="F73" s="1" t="str">
        <f t="shared" si="16"/>
        <v>MISMATCH</v>
      </c>
    </row>
    <row r="74" spans="1:6" x14ac:dyDescent="0.25">
      <c r="A74" s="20" t="s">
        <v>104</v>
      </c>
      <c r="B74" s="21" t="s">
        <v>1207</v>
      </c>
      <c r="C74" s="36">
        <f>G7</f>
        <v>0.94640771704202686</v>
      </c>
      <c r="D74" s="47">
        <v>0.94640707635241905</v>
      </c>
      <c r="E74" s="46">
        <f t="shared" si="15"/>
        <v>6.4068960781149542E-7</v>
      </c>
      <c r="F74" s="1" t="str">
        <f t="shared" si="16"/>
        <v>MATCH</v>
      </c>
    </row>
    <row r="75" spans="1:6" x14ac:dyDescent="0.25">
      <c r="A75" s="20" t="s">
        <v>104</v>
      </c>
      <c r="B75" s="21" t="s">
        <v>1208</v>
      </c>
      <c r="C75" s="36">
        <f>H7</f>
        <v>0.1038961038961039</v>
      </c>
      <c r="D75" s="47">
        <v>0.103896103896104</v>
      </c>
      <c r="E75" s="46">
        <f t="shared" si="15"/>
        <v>9.7144514654701197E-17</v>
      </c>
      <c r="F75" s="1" t="str">
        <f t="shared" si="16"/>
        <v>MATCH</v>
      </c>
    </row>
    <row r="76" spans="1:6" x14ac:dyDescent="0.25">
      <c r="A76" s="20" t="s">
        <v>104</v>
      </c>
      <c r="B76" s="21" t="s">
        <v>1209</v>
      </c>
      <c r="C76" s="36">
        <f>I7</f>
        <v>0.15935334872979215</v>
      </c>
      <c r="D76" s="47">
        <v>0.15935334872979201</v>
      </c>
      <c r="E76" s="46">
        <f t="shared" si="15"/>
        <v>1.3877787807814457E-16</v>
      </c>
      <c r="F76" s="1" t="str">
        <f t="shared" si="16"/>
        <v>MATCH</v>
      </c>
    </row>
    <row r="77" spans="1:6" x14ac:dyDescent="0.25">
      <c r="A77" s="20" t="s">
        <v>104</v>
      </c>
      <c r="B77" s="21" t="s">
        <v>1210</v>
      </c>
      <c r="C77" s="22">
        <f>J7</f>
        <v>42</v>
      </c>
      <c r="D77" s="24">
        <v>42</v>
      </c>
      <c r="E77" s="46">
        <f t="shared" si="15"/>
        <v>0</v>
      </c>
      <c r="F77" s="1" t="str">
        <f t="shared" si="16"/>
        <v>MATCH</v>
      </c>
    </row>
    <row r="78" spans="1:6" x14ac:dyDescent="0.25">
      <c r="A78" s="20" t="s">
        <v>104</v>
      </c>
      <c r="B78" s="21" t="s">
        <v>1211</v>
      </c>
      <c r="C78" s="22">
        <f>K7</f>
        <v>17</v>
      </c>
      <c r="D78" s="24">
        <v>17</v>
      </c>
      <c r="E78" s="46">
        <f t="shared" si="15"/>
        <v>0</v>
      </c>
      <c r="F78" s="1" t="str">
        <f t="shared" si="16"/>
        <v>MATCH</v>
      </c>
    </row>
    <row r="79" spans="1:6" x14ac:dyDescent="0.25">
      <c r="A79" s="20" t="s">
        <v>104</v>
      </c>
      <c r="B79" s="21" t="s">
        <v>1212</v>
      </c>
      <c r="C79" s="22">
        <f>L7</f>
        <v>6</v>
      </c>
      <c r="D79" s="24">
        <v>6</v>
      </c>
      <c r="E79" s="46">
        <f t="shared" si="15"/>
        <v>0</v>
      </c>
      <c r="F79" s="1" t="str">
        <f t="shared" si="16"/>
        <v>MATCH</v>
      </c>
    </row>
    <row r="80" spans="1:6" x14ac:dyDescent="0.25">
      <c r="A80" s="20" t="s">
        <v>104</v>
      </c>
      <c r="B80" s="21" t="s">
        <v>1213</v>
      </c>
      <c r="C80" s="37">
        <f>M7</f>
        <v>26.190476190476193</v>
      </c>
      <c r="D80" s="48">
        <v>26.1904761904762</v>
      </c>
      <c r="E80" s="46">
        <f t="shared" si="15"/>
        <v>7.1054273576010019E-15</v>
      </c>
      <c r="F80" s="1" t="str">
        <f t="shared" si="16"/>
        <v>MATCH</v>
      </c>
    </row>
    <row r="81" spans="1:6" ht="26.4" x14ac:dyDescent="0.25">
      <c r="A81" s="20" t="s">
        <v>104</v>
      </c>
      <c r="B81" s="21" t="s">
        <v>1214</v>
      </c>
      <c r="C81" s="27">
        <f>N7</f>
        <v>912.12727272727204</v>
      </c>
      <c r="D81" s="28">
        <v>912.12727272727295</v>
      </c>
      <c r="E81" s="46">
        <f t="shared" si="15"/>
        <v>9.0949470177292824E-13</v>
      </c>
      <c r="F81" s="1" t="str">
        <f t="shared" si="16"/>
        <v>MATCH</v>
      </c>
    </row>
    <row r="82" spans="1:6" x14ac:dyDescent="0.25">
      <c r="A82" s="20" t="s">
        <v>104</v>
      </c>
      <c r="B82" s="21" t="s">
        <v>1215</v>
      </c>
      <c r="C82" s="27">
        <f>O7</f>
        <v>70233.799999999945</v>
      </c>
      <c r="D82" s="28">
        <v>70233.8</v>
      </c>
      <c r="E82" s="46">
        <f t="shared" si="15"/>
        <v>5.8207660913467407E-11</v>
      </c>
      <c r="F82" s="1" t="str">
        <f t="shared" si="16"/>
        <v>MATCH</v>
      </c>
    </row>
    <row r="83" spans="1:6" x14ac:dyDescent="0.25">
      <c r="A83" s="20" t="s">
        <v>104</v>
      </c>
      <c r="B83" s="21" t="s">
        <v>1216</v>
      </c>
      <c r="C83" s="27">
        <f>P7</f>
        <v>63639.199999999946</v>
      </c>
      <c r="D83" s="28">
        <v>63639.199999999997</v>
      </c>
      <c r="E83" s="46">
        <f t="shared" si="15"/>
        <v>5.0931703299283981E-11</v>
      </c>
      <c r="F83" s="1" t="str">
        <f t="shared" si="16"/>
        <v>MATCH</v>
      </c>
    </row>
    <row r="84" spans="1:6" x14ac:dyDescent="0.25">
      <c r="A84" s="20" t="s">
        <v>104</v>
      </c>
      <c r="B84" s="21" t="s">
        <v>1217</v>
      </c>
      <c r="C84" s="38">
        <f>Q7</f>
        <v>5</v>
      </c>
      <c r="D84" s="49">
        <v>5</v>
      </c>
      <c r="E84" s="46">
        <f t="shared" si="15"/>
        <v>0</v>
      </c>
      <c r="F84" s="1" t="str">
        <f t="shared" si="16"/>
        <v>MATCH</v>
      </c>
    </row>
    <row r="85" spans="1:6" x14ac:dyDescent="0.25">
      <c r="A85" s="20" t="s">
        <v>104</v>
      </c>
      <c r="B85" s="21" t="s">
        <v>1218</v>
      </c>
      <c r="C85" s="38">
        <f>R7</f>
        <v>4</v>
      </c>
      <c r="D85" s="49">
        <v>4</v>
      </c>
      <c r="E85" s="46">
        <f t="shared" si="15"/>
        <v>0</v>
      </c>
      <c r="F85" s="1" t="str">
        <f t="shared" si="16"/>
        <v>MATCH</v>
      </c>
    </row>
    <row r="86" spans="1:6" x14ac:dyDescent="0.25">
      <c r="A86" s="20" t="s">
        <v>104</v>
      </c>
      <c r="B86" s="21" t="s">
        <v>1219</v>
      </c>
      <c r="C86" s="38">
        <f>S7</f>
        <v>1</v>
      </c>
      <c r="D86" s="49">
        <v>1</v>
      </c>
      <c r="E86" s="46">
        <f t="shared" si="15"/>
        <v>0</v>
      </c>
      <c r="F86" s="1" t="str">
        <f t="shared" si="16"/>
        <v>MATCH</v>
      </c>
    </row>
    <row r="87" spans="1:6" x14ac:dyDescent="0.25">
      <c r="A87" s="20" t="s">
        <v>104</v>
      </c>
      <c r="B87" s="21" t="s">
        <v>1220</v>
      </c>
      <c r="C87" s="38">
        <f>T7</f>
        <v>5</v>
      </c>
      <c r="D87" s="49">
        <v>5</v>
      </c>
      <c r="E87" s="46">
        <f t="shared" si="15"/>
        <v>0</v>
      </c>
      <c r="F87" s="1" t="str">
        <f t="shared" si="16"/>
        <v>MATCH</v>
      </c>
    </row>
    <row r="88" spans="1:6" x14ac:dyDescent="0.25">
      <c r="A88" s="20" t="s">
        <v>109</v>
      </c>
      <c r="B88" s="21" t="s">
        <v>1095</v>
      </c>
      <c r="C88" s="22">
        <f>B8</f>
        <v>77</v>
      </c>
      <c r="D88" s="24">
        <v>77</v>
      </c>
      <c r="E88" s="46">
        <f t="shared" si="15"/>
        <v>0</v>
      </c>
      <c r="F88" s="1" t="str">
        <f t="shared" si="16"/>
        <v>MATCH</v>
      </c>
    </row>
    <row r="89" spans="1:6" x14ac:dyDescent="0.25">
      <c r="A89" s="20" t="s">
        <v>109</v>
      </c>
      <c r="B89" s="21" t="s">
        <v>1203</v>
      </c>
      <c r="C89" s="22">
        <f>C8</f>
        <v>60</v>
      </c>
      <c r="D89" s="24">
        <v>60</v>
      </c>
      <c r="E89" s="46">
        <f t="shared" si="15"/>
        <v>0</v>
      </c>
      <c r="F89" s="1" t="str">
        <f t="shared" si="16"/>
        <v>MATCH</v>
      </c>
    </row>
    <row r="90" spans="1:6" x14ac:dyDescent="0.25">
      <c r="A90" s="20" t="s">
        <v>109</v>
      </c>
      <c r="B90" s="21" t="s">
        <v>1204</v>
      </c>
      <c r="C90" s="22">
        <f>D8</f>
        <v>17</v>
      </c>
      <c r="D90" s="24">
        <v>17</v>
      </c>
      <c r="E90" s="46">
        <f t="shared" si="15"/>
        <v>0</v>
      </c>
      <c r="F90" s="1" t="str">
        <f t="shared" si="16"/>
        <v>MATCH</v>
      </c>
    </row>
    <row r="91" spans="1:6" x14ac:dyDescent="0.25">
      <c r="A91" s="20" t="s">
        <v>109</v>
      </c>
      <c r="B91" s="21" t="s">
        <v>1205</v>
      </c>
      <c r="C91" s="36">
        <f>E8</f>
        <v>0.77922077922077926</v>
      </c>
      <c r="D91" s="47">
        <v>0.77922077922077904</v>
      </c>
      <c r="E91" s="46">
        <f t="shared" si="15"/>
        <v>2.2204460492503131E-16</v>
      </c>
      <c r="F91" s="1" t="str">
        <f t="shared" si="16"/>
        <v>MATCH</v>
      </c>
    </row>
    <row r="92" spans="1:6" x14ac:dyDescent="0.25">
      <c r="A92" s="20" t="s">
        <v>109</v>
      </c>
      <c r="B92" s="21" t="s">
        <v>1206</v>
      </c>
      <c r="C92" s="36">
        <f>F8</f>
        <v>0.67456722778879552</v>
      </c>
      <c r="D92" s="47">
        <v>0.67456932538313397</v>
      </c>
      <c r="E92" s="46">
        <f t="shared" si="15"/>
        <v>2.0975943384460294E-6</v>
      </c>
      <c r="F92" s="1" t="str">
        <f t="shared" si="16"/>
        <v>MISMATCH</v>
      </c>
    </row>
    <row r="93" spans="1:6" x14ac:dyDescent="0.25">
      <c r="A93" s="20" t="s">
        <v>109</v>
      </c>
      <c r="B93" s="21" t="s">
        <v>1207</v>
      </c>
      <c r="C93" s="36">
        <f>G8</f>
        <v>0.85733713828015923</v>
      </c>
      <c r="D93" s="47">
        <v>0.85733596958901304</v>
      </c>
      <c r="E93" s="46">
        <f t="shared" si="15"/>
        <v>1.1686911461916694E-6</v>
      </c>
      <c r="F93" s="1" t="str">
        <f t="shared" si="16"/>
        <v>MISMATCH</v>
      </c>
    </row>
    <row r="94" spans="1:6" x14ac:dyDescent="0.25">
      <c r="A94" s="20" t="s">
        <v>109</v>
      </c>
      <c r="B94" s="21" t="s">
        <v>1208</v>
      </c>
      <c r="C94" s="36">
        <f>H8</f>
        <v>0.22077922077922077</v>
      </c>
      <c r="D94" s="47">
        <v>0.22077922077922099</v>
      </c>
      <c r="E94" s="46">
        <f t="shared" si="15"/>
        <v>2.2204460492503131E-16</v>
      </c>
      <c r="F94" s="1" t="str">
        <f t="shared" si="16"/>
        <v>MATCH</v>
      </c>
    </row>
    <row r="95" spans="1:6" x14ac:dyDescent="0.25">
      <c r="A95" s="20" t="s">
        <v>109</v>
      </c>
      <c r="B95" s="21" t="s">
        <v>1209</v>
      </c>
      <c r="C95" s="36">
        <f>I8</f>
        <v>0.13856812933025403</v>
      </c>
      <c r="D95" s="47">
        <v>0.138568129330254</v>
      </c>
      <c r="E95" s="46">
        <f t="shared" ref="E95:E126" si="17">ABS(C95-D95)</f>
        <v>2.7755575615628914E-17</v>
      </c>
      <c r="F95" s="1" t="str">
        <f t="shared" ref="F95:F126" si="18">IF(E95&lt;0.000001,"MATCH","MISMATCH")</f>
        <v>MATCH</v>
      </c>
    </row>
    <row r="96" spans="1:6" x14ac:dyDescent="0.25">
      <c r="A96" s="20" t="s">
        <v>109</v>
      </c>
      <c r="B96" s="21" t="s">
        <v>1210</v>
      </c>
      <c r="C96" s="22">
        <f>J8</f>
        <v>44</v>
      </c>
      <c r="D96" s="24">
        <v>44</v>
      </c>
      <c r="E96" s="46">
        <f t="shared" si="17"/>
        <v>0</v>
      </c>
      <c r="F96" s="1" t="str">
        <f t="shared" si="18"/>
        <v>MATCH</v>
      </c>
    </row>
    <row r="97" spans="1:6" x14ac:dyDescent="0.25">
      <c r="A97" s="20" t="s">
        <v>109</v>
      </c>
      <c r="B97" s="21" t="s">
        <v>1211</v>
      </c>
      <c r="C97" s="22">
        <f>K8</f>
        <v>20</v>
      </c>
      <c r="D97" s="24">
        <v>20</v>
      </c>
      <c r="E97" s="46">
        <f t="shared" si="17"/>
        <v>0</v>
      </c>
      <c r="F97" s="1" t="str">
        <f t="shared" si="18"/>
        <v>MATCH</v>
      </c>
    </row>
    <row r="98" spans="1:6" x14ac:dyDescent="0.25">
      <c r="A98" s="20" t="s">
        <v>109</v>
      </c>
      <c r="B98" s="21" t="s">
        <v>1212</v>
      </c>
      <c r="C98" s="22">
        <f>L8</f>
        <v>7</v>
      </c>
      <c r="D98" s="24">
        <v>7</v>
      </c>
      <c r="E98" s="46">
        <f t="shared" si="17"/>
        <v>0</v>
      </c>
      <c r="F98" s="1" t="str">
        <f t="shared" si="18"/>
        <v>MATCH</v>
      </c>
    </row>
    <row r="99" spans="1:6" x14ac:dyDescent="0.25">
      <c r="A99" s="20" t="s">
        <v>109</v>
      </c>
      <c r="B99" s="21" t="s">
        <v>1213</v>
      </c>
      <c r="C99" s="37">
        <f>M8</f>
        <v>29.545454545454547</v>
      </c>
      <c r="D99" s="48">
        <v>29.5454545454546</v>
      </c>
      <c r="E99" s="46">
        <f t="shared" si="17"/>
        <v>5.3290705182007514E-14</v>
      </c>
      <c r="F99" s="1" t="str">
        <f t="shared" si="18"/>
        <v>MATCH</v>
      </c>
    </row>
    <row r="100" spans="1:6" ht="26.4" x14ac:dyDescent="0.25">
      <c r="A100" s="20" t="s">
        <v>109</v>
      </c>
      <c r="B100" s="21" t="s">
        <v>1214</v>
      </c>
      <c r="C100" s="27">
        <f>N8</f>
        <v>979.74025974025915</v>
      </c>
      <c r="D100" s="28">
        <v>979.74025974025994</v>
      </c>
      <c r="E100" s="46">
        <f t="shared" si="17"/>
        <v>7.9580786405131221E-13</v>
      </c>
      <c r="F100" s="1" t="str">
        <f t="shared" si="18"/>
        <v>MATCH</v>
      </c>
    </row>
    <row r="101" spans="1:6" x14ac:dyDescent="0.25">
      <c r="A101" s="20" t="s">
        <v>109</v>
      </c>
      <c r="B101" s="21" t="s">
        <v>1215</v>
      </c>
      <c r="C101" s="27">
        <f>O8</f>
        <v>75439.999999999956</v>
      </c>
      <c r="D101" s="28">
        <v>75440</v>
      </c>
      <c r="E101" s="46">
        <f t="shared" si="17"/>
        <v>4.3655745685100555E-11</v>
      </c>
      <c r="F101" s="1" t="str">
        <f t="shared" si="18"/>
        <v>MATCH</v>
      </c>
    </row>
    <row r="102" spans="1:6" x14ac:dyDescent="0.25">
      <c r="A102" s="20" t="s">
        <v>109</v>
      </c>
      <c r="B102" s="21" t="s">
        <v>1216</v>
      </c>
      <c r="C102" s="27">
        <f>P8</f>
        <v>58650.999999999971</v>
      </c>
      <c r="D102" s="28">
        <v>58651</v>
      </c>
      <c r="E102" s="46">
        <f t="shared" si="17"/>
        <v>2.9103830456733704E-11</v>
      </c>
      <c r="F102" s="1" t="str">
        <f t="shared" si="18"/>
        <v>MATCH</v>
      </c>
    </row>
    <row r="103" spans="1:6" x14ac:dyDescent="0.25">
      <c r="A103" s="20" t="s">
        <v>109</v>
      </c>
      <c r="B103" s="21" t="s">
        <v>1217</v>
      </c>
      <c r="C103" s="38">
        <f>Q8</f>
        <v>5</v>
      </c>
      <c r="D103" s="49">
        <v>5</v>
      </c>
      <c r="E103" s="46">
        <f t="shared" si="17"/>
        <v>0</v>
      </c>
      <c r="F103" s="1" t="str">
        <f t="shared" si="18"/>
        <v>MATCH</v>
      </c>
    </row>
    <row r="104" spans="1:6" x14ac:dyDescent="0.25">
      <c r="A104" s="20" t="s">
        <v>109</v>
      </c>
      <c r="B104" s="21" t="s">
        <v>1218</v>
      </c>
      <c r="C104" s="38">
        <f>R8</f>
        <v>6</v>
      </c>
      <c r="D104" s="49">
        <v>6</v>
      </c>
      <c r="E104" s="46">
        <f t="shared" si="17"/>
        <v>0</v>
      </c>
      <c r="F104" s="1" t="str">
        <f t="shared" si="18"/>
        <v>MATCH</v>
      </c>
    </row>
    <row r="105" spans="1:6" x14ac:dyDescent="0.25">
      <c r="A105" s="20" t="s">
        <v>109</v>
      </c>
      <c r="B105" s="21" t="s">
        <v>1219</v>
      </c>
      <c r="C105" s="38">
        <f>S8</f>
        <v>6</v>
      </c>
      <c r="D105" s="49">
        <v>6</v>
      </c>
      <c r="E105" s="46">
        <f t="shared" si="17"/>
        <v>0</v>
      </c>
      <c r="F105" s="1" t="str">
        <f t="shared" si="18"/>
        <v>MATCH</v>
      </c>
    </row>
    <row r="106" spans="1:6" x14ac:dyDescent="0.25">
      <c r="A106" s="20" t="s">
        <v>109</v>
      </c>
      <c r="B106" s="21" t="s">
        <v>1220</v>
      </c>
      <c r="C106" s="38">
        <f>T8</f>
        <v>4</v>
      </c>
      <c r="D106" s="49">
        <v>4</v>
      </c>
      <c r="E106" s="46">
        <f t="shared" si="17"/>
        <v>0</v>
      </c>
      <c r="F106" s="1" t="str">
        <f t="shared" si="18"/>
        <v>MATCH</v>
      </c>
    </row>
    <row r="107" spans="1:6" x14ac:dyDescent="0.25">
      <c r="A107" s="20" t="s">
        <v>96</v>
      </c>
      <c r="B107" s="21" t="s">
        <v>1095</v>
      </c>
      <c r="C107" s="22">
        <f>B9</f>
        <v>79</v>
      </c>
      <c r="D107" s="24">
        <v>79</v>
      </c>
      <c r="E107" s="46">
        <f t="shared" si="17"/>
        <v>0</v>
      </c>
      <c r="F107" s="1" t="str">
        <f t="shared" si="18"/>
        <v>MATCH</v>
      </c>
    </row>
    <row r="108" spans="1:6" x14ac:dyDescent="0.25">
      <c r="A108" s="20" t="s">
        <v>96</v>
      </c>
      <c r="B108" s="21" t="s">
        <v>1203</v>
      </c>
      <c r="C108" s="22">
        <f>C9</f>
        <v>69</v>
      </c>
      <c r="D108" s="24">
        <v>69</v>
      </c>
      <c r="E108" s="46">
        <f t="shared" si="17"/>
        <v>0</v>
      </c>
      <c r="F108" s="1" t="str">
        <f t="shared" si="18"/>
        <v>MATCH</v>
      </c>
    </row>
    <row r="109" spans="1:6" x14ac:dyDescent="0.25">
      <c r="A109" s="20" t="s">
        <v>96</v>
      </c>
      <c r="B109" s="21" t="s">
        <v>1204</v>
      </c>
      <c r="C109" s="22">
        <f>D9</f>
        <v>10</v>
      </c>
      <c r="D109" s="24">
        <v>10</v>
      </c>
      <c r="E109" s="46">
        <f t="shared" si="17"/>
        <v>0</v>
      </c>
      <c r="F109" s="1" t="str">
        <f t="shared" si="18"/>
        <v>MATCH</v>
      </c>
    </row>
    <row r="110" spans="1:6" x14ac:dyDescent="0.25">
      <c r="A110" s="20" t="s">
        <v>96</v>
      </c>
      <c r="B110" s="21" t="s">
        <v>1205</v>
      </c>
      <c r="C110" s="36">
        <f>E9</f>
        <v>0.87341772151898733</v>
      </c>
      <c r="D110" s="47">
        <v>0.873417721518987</v>
      </c>
      <c r="E110" s="46">
        <f t="shared" si="17"/>
        <v>3.3306690738754696E-16</v>
      </c>
      <c r="F110" s="1" t="str">
        <f t="shared" si="18"/>
        <v>MATCH</v>
      </c>
    </row>
    <row r="111" spans="1:6" x14ac:dyDescent="0.25">
      <c r="A111" s="20" t="s">
        <v>96</v>
      </c>
      <c r="B111" s="21" t="s">
        <v>1206</v>
      </c>
      <c r="C111" s="36">
        <f>F9</f>
        <v>0.78243444426292241</v>
      </c>
      <c r="D111" s="47">
        <v>0.78243641333496505</v>
      </c>
      <c r="E111" s="46">
        <f t="shared" si="17"/>
        <v>1.9690720426401853E-6</v>
      </c>
      <c r="F111" s="1" t="str">
        <f t="shared" si="18"/>
        <v>MISMATCH</v>
      </c>
    </row>
    <row r="112" spans="1:6" x14ac:dyDescent="0.25">
      <c r="A112" s="20" t="s">
        <v>96</v>
      </c>
      <c r="B112" s="21" t="s">
        <v>1207</v>
      </c>
      <c r="C112" s="36">
        <f>G9</f>
        <v>0.92976812063200953</v>
      </c>
      <c r="D112" s="47">
        <v>0.929767365303245</v>
      </c>
      <c r="E112" s="46">
        <f t="shared" si="17"/>
        <v>7.5532876453454634E-7</v>
      </c>
      <c r="F112" s="1" t="str">
        <f t="shared" si="18"/>
        <v>MATCH</v>
      </c>
    </row>
    <row r="113" spans="1:6" x14ac:dyDescent="0.25">
      <c r="A113" s="20" t="s">
        <v>96</v>
      </c>
      <c r="B113" s="21" t="s">
        <v>1208</v>
      </c>
      <c r="C113" s="36">
        <f>H9</f>
        <v>0.12658227848101267</v>
      </c>
      <c r="D113" s="47">
        <v>0.126582278481013</v>
      </c>
      <c r="E113" s="46">
        <f t="shared" si="17"/>
        <v>3.3306690738754696E-16</v>
      </c>
      <c r="F113" s="1" t="str">
        <f t="shared" si="18"/>
        <v>MATCH</v>
      </c>
    </row>
    <row r="114" spans="1:6" x14ac:dyDescent="0.25">
      <c r="A114" s="20" t="s">
        <v>96</v>
      </c>
      <c r="B114" s="21" t="s">
        <v>1209</v>
      </c>
      <c r="C114" s="36">
        <f>I9</f>
        <v>0.15935334872979215</v>
      </c>
      <c r="D114" s="47">
        <v>0.15935334872979201</v>
      </c>
      <c r="E114" s="46">
        <f t="shared" si="17"/>
        <v>1.3877787807814457E-16</v>
      </c>
      <c r="F114" s="1" t="str">
        <f t="shared" si="18"/>
        <v>MATCH</v>
      </c>
    </row>
    <row r="115" spans="1:6" x14ac:dyDescent="0.25">
      <c r="A115" s="20" t="s">
        <v>96</v>
      </c>
      <c r="B115" s="21" t="s">
        <v>1210</v>
      </c>
      <c r="C115" s="22">
        <f>J9</f>
        <v>41</v>
      </c>
      <c r="D115" s="24">
        <v>41</v>
      </c>
      <c r="E115" s="46">
        <f t="shared" si="17"/>
        <v>0</v>
      </c>
      <c r="F115" s="1" t="str">
        <f t="shared" si="18"/>
        <v>MATCH</v>
      </c>
    </row>
    <row r="116" spans="1:6" x14ac:dyDescent="0.25">
      <c r="A116" s="20" t="s">
        <v>96</v>
      </c>
      <c r="B116" s="21" t="s">
        <v>1211</v>
      </c>
      <c r="C116" s="22">
        <f>K9</f>
        <v>21</v>
      </c>
      <c r="D116" s="24">
        <v>21</v>
      </c>
      <c r="E116" s="46">
        <f t="shared" si="17"/>
        <v>0</v>
      </c>
      <c r="F116" s="1" t="str">
        <f t="shared" si="18"/>
        <v>MATCH</v>
      </c>
    </row>
    <row r="117" spans="1:6" x14ac:dyDescent="0.25">
      <c r="A117" s="20" t="s">
        <v>96</v>
      </c>
      <c r="B117" s="21" t="s">
        <v>1212</v>
      </c>
      <c r="C117" s="22">
        <f>L9</f>
        <v>6</v>
      </c>
      <c r="D117" s="24">
        <v>6</v>
      </c>
      <c r="E117" s="46">
        <f t="shared" si="17"/>
        <v>0</v>
      </c>
      <c r="F117" s="1" t="str">
        <f t="shared" si="18"/>
        <v>MATCH</v>
      </c>
    </row>
    <row r="118" spans="1:6" x14ac:dyDescent="0.25">
      <c r="A118" s="20" t="s">
        <v>96</v>
      </c>
      <c r="B118" s="21" t="s">
        <v>1213</v>
      </c>
      <c r="C118" s="37">
        <f>M9</f>
        <v>36.585365853658537</v>
      </c>
      <c r="D118" s="48">
        <v>36.585365853658502</v>
      </c>
      <c r="E118" s="46">
        <f t="shared" si="17"/>
        <v>3.5527136788005009E-14</v>
      </c>
      <c r="F118" s="1" t="str">
        <f t="shared" si="18"/>
        <v>MATCH</v>
      </c>
    </row>
    <row r="119" spans="1:6" ht="26.4" x14ac:dyDescent="0.25">
      <c r="A119" s="20" t="s">
        <v>96</v>
      </c>
      <c r="B119" s="21" t="s">
        <v>1214</v>
      </c>
      <c r="C119" s="27">
        <f>N9</f>
        <v>996.63291139240391</v>
      </c>
      <c r="D119" s="28">
        <v>996.63291139240505</v>
      </c>
      <c r="E119" s="46">
        <f t="shared" si="17"/>
        <v>1.1368683772161603E-12</v>
      </c>
      <c r="F119" s="1" t="str">
        <f t="shared" si="18"/>
        <v>MATCH</v>
      </c>
    </row>
    <row r="120" spans="1:6" x14ac:dyDescent="0.25">
      <c r="A120" s="20" t="s">
        <v>96</v>
      </c>
      <c r="B120" s="21" t="s">
        <v>1215</v>
      </c>
      <c r="C120" s="27">
        <f>O9</f>
        <v>78733.999999999913</v>
      </c>
      <c r="D120" s="28">
        <v>78734</v>
      </c>
      <c r="E120" s="46">
        <f t="shared" si="17"/>
        <v>8.7311491370201111E-11</v>
      </c>
      <c r="F120" s="1" t="str">
        <f t="shared" si="18"/>
        <v>MATCH</v>
      </c>
    </row>
    <row r="121" spans="1:6" x14ac:dyDescent="0.25">
      <c r="A121" s="20" t="s">
        <v>96</v>
      </c>
      <c r="B121" s="21" t="s">
        <v>1216</v>
      </c>
      <c r="C121" s="27">
        <f>P9</f>
        <v>71841.399999999921</v>
      </c>
      <c r="D121" s="28">
        <v>71841.399999999994</v>
      </c>
      <c r="E121" s="46">
        <f t="shared" si="17"/>
        <v>7.2759576141834259E-11</v>
      </c>
      <c r="F121" s="1" t="str">
        <f t="shared" si="18"/>
        <v>MATCH</v>
      </c>
    </row>
    <row r="122" spans="1:6" x14ac:dyDescent="0.25">
      <c r="A122" s="20" t="s">
        <v>96</v>
      </c>
      <c r="B122" s="21" t="s">
        <v>1217</v>
      </c>
      <c r="C122" s="38">
        <f>Q9</f>
        <v>4</v>
      </c>
      <c r="D122" s="49">
        <v>4</v>
      </c>
      <c r="E122" s="46">
        <f t="shared" si="17"/>
        <v>0</v>
      </c>
      <c r="F122" s="1" t="str">
        <f t="shared" si="18"/>
        <v>MATCH</v>
      </c>
    </row>
    <row r="123" spans="1:6" x14ac:dyDescent="0.25">
      <c r="A123" s="20" t="s">
        <v>96</v>
      </c>
      <c r="B123" s="21" t="s">
        <v>1218</v>
      </c>
      <c r="C123" s="38">
        <f>R9</f>
        <v>4</v>
      </c>
      <c r="D123" s="49">
        <v>4</v>
      </c>
      <c r="E123" s="46">
        <f t="shared" si="17"/>
        <v>0</v>
      </c>
      <c r="F123" s="1" t="str">
        <f t="shared" si="18"/>
        <v>MATCH</v>
      </c>
    </row>
    <row r="124" spans="1:6" x14ac:dyDescent="0.25">
      <c r="A124" s="20" t="s">
        <v>96</v>
      </c>
      <c r="B124" s="21" t="s">
        <v>1219</v>
      </c>
      <c r="C124" s="38">
        <f>S9</f>
        <v>5</v>
      </c>
      <c r="D124" s="49">
        <v>5</v>
      </c>
      <c r="E124" s="46">
        <f t="shared" si="17"/>
        <v>0</v>
      </c>
      <c r="F124" s="1" t="str">
        <f t="shared" si="18"/>
        <v>MATCH</v>
      </c>
    </row>
    <row r="125" spans="1:6" x14ac:dyDescent="0.25">
      <c r="A125" s="20" t="s">
        <v>96</v>
      </c>
      <c r="B125" s="21" t="s">
        <v>1220</v>
      </c>
      <c r="C125" s="38">
        <f>T9</f>
        <v>3</v>
      </c>
      <c r="D125" s="49">
        <v>3</v>
      </c>
      <c r="E125" s="46">
        <f t="shared" si="17"/>
        <v>0</v>
      </c>
      <c r="F125" s="1" t="str">
        <f t="shared" si="18"/>
        <v>MATCH</v>
      </c>
    </row>
    <row r="126" spans="1:6" x14ac:dyDescent="0.25">
      <c r="A126" s="20" t="s">
        <v>79</v>
      </c>
      <c r="B126" s="21" t="s">
        <v>1095</v>
      </c>
      <c r="C126" s="22">
        <f>B10</f>
        <v>88</v>
      </c>
      <c r="D126" s="24">
        <v>88</v>
      </c>
      <c r="E126" s="46">
        <f t="shared" si="17"/>
        <v>0</v>
      </c>
      <c r="F126" s="1" t="str">
        <f t="shared" si="18"/>
        <v>MATCH</v>
      </c>
    </row>
    <row r="127" spans="1:6" x14ac:dyDescent="0.25">
      <c r="A127" s="20" t="s">
        <v>79</v>
      </c>
      <c r="B127" s="21" t="s">
        <v>1203</v>
      </c>
      <c r="C127" s="22">
        <f>C10</f>
        <v>78</v>
      </c>
      <c r="D127" s="24">
        <v>78</v>
      </c>
      <c r="E127" s="46">
        <f t="shared" ref="E127:E158" si="19">ABS(C127-D127)</f>
        <v>0</v>
      </c>
      <c r="F127" s="1" t="str">
        <f t="shared" ref="F127:F158" si="20">IF(E127&lt;0.000001,"MATCH","MISMATCH")</f>
        <v>MATCH</v>
      </c>
    </row>
    <row r="128" spans="1:6" x14ac:dyDescent="0.25">
      <c r="A128" s="20" t="s">
        <v>79</v>
      </c>
      <c r="B128" s="21" t="s">
        <v>1204</v>
      </c>
      <c r="C128" s="22">
        <f>D10</f>
        <v>10</v>
      </c>
      <c r="D128" s="24">
        <v>10</v>
      </c>
      <c r="E128" s="46">
        <f t="shared" si="19"/>
        <v>0</v>
      </c>
      <c r="F128" s="1" t="str">
        <f t="shared" si="20"/>
        <v>MATCH</v>
      </c>
    </row>
    <row r="129" spans="1:6" x14ac:dyDescent="0.25">
      <c r="A129" s="20" t="s">
        <v>79</v>
      </c>
      <c r="B129" s="21" t="s">
        <v>1205</v>
      </c>
      <c r="C129" s="36">
        <f>E10</f>
        <v>0.88636363636363635</v>
      </c>
      <c r="D129" s="47">
        <v>0.88636363636363602</v>
      </c>
      <c r="E129" s="46">
        <f t="shared" si="19"/>
        <v>3.3306690738754696E-16</v>
      </c>
      <c r="F129" s="1" t="str">
        <f t="shared" si="20"/>
        <v>MATCH</v>
      </c>
    </row>
    <row r="130" spans="1:6" x14ac:dyDescent="0.25">
      <c r="A130" s="20" t="s">
        <v>79</v>
      </c>
      <c r="B130" s="21" t="s">
        <v>1206</v>
      </c>
      <c r="C130" s="36">
        <f>F10</f>
        <v>0.8033125457954654</v>
      </c>
      <c r="D130" s="47">
        <v>0.80331436132814205</v>
      </c>
      <c r="E130" s="46">
        <f t="shared" si="19"/>
        <v>1.8155326766411406E-6</v>
      </c>
      <c r="F130" s="1" t="str">
        <f t="shared" si="20"/>
        <v>MISMATCH</v>
      </c>
    </row>
    <row r="131" spans="1:6" x14ac:dyDescent="0.25">
      <c r="A131" s="20" t="s">
        <v>79</v>
      </c>
      <c r="B131" s="21" t="s">
        <v>1207</v>
      </c>
      <c r="C131" s="36">
        <f>G10</f>
        <v>0.93709267362579907</v>
      </c>
      <c r="D131" s="47">
        <v>0.93709199624898598</v>
      </c>
      <c r="E131" s="46">
        <f t="shared" si="19"/>
        <v>6.7737681308521758E-7</v>
      </c>
      <c r="F131" s="1" t="str">
        <f t="shared" si="20"/>
        <v>MATCH</v>
      </c>
    </row>
    <row r="132" spans="1:6" x14ac:dyDescent="0.25">
      <c r="A132" s="20" t="s">
        <v>79</v>
      </c>
      <c r="B132" s="21" t="s">
        <v>1208</v>
      </c>
      <c r="C132" s="36">
        <f>H10</f>
        <v>0.11363636363636363</v>
      </c>
      <c r="D132" s="47">
        <v>0.11363636363636399</v>
      </c>
      <c r="E132" s="46">
        <f t="shared" si="19"/>
        <v>3.6082248300317588E-16</v>
      </c>
      <c r="F132" s="1" t="str">
        <f t="shared" si="20"/>
        <v>MATCH</v>
      </c>
    </row>
    <row r="133" spans="1:6" x14ac:dyDescent="0.25">
      <c r="A133" s="20" t="s">
        <v>79</v>
      </c>
      <c r="B133" s="21" t="s">
        <v>1209</v>
      </c>
      <c r="C133" s="36">
        <f>I10</f>
        <v>0.18013856812933027</v>
      </c>
      <c r="D133" s="47">
        <v>0.18013856812932999</v>
      </c>
      <c r="E133" s="46">
        <f t="shared" si="19"/>
        <v>2.7755575615628914E-16</v>
      </c>
      <c r="F133" s="1" t="str">
        <f t="shared" si="20"/>
        <v>MATCH</v>
      </c>
    </row>
    <row r="134" spans="1:6" x14ac:dyDescent="0.25">
      <c r="A134" s="20" t="s">
        <v>79</v>
      </c>
      <c r="B134" s="21" t="s">
        <v>1210</v>
      </c>
      <c r="C134" s="22">
        <f>J10</f>
        <v>41</v>
      </c>
      <c r="D134" s="24">
        <v>41</v>
      </c>
      <c r="E134" s="46">
        <f t="shared" si="19"/>
        <v>0</v>
      </c>
      <c r="F134" s="1" t="str">
        <f t="shared" si="20"/>
        <v>MATCH</v>
      </c>
    </row>
    <row r="135" spans="1:6" x14ac:dyDescent="0.25">
      <c r="A135" s="20" t="s">
        <v>79</v>
      </c>
      <c r="B135" s="21" t="s">
        <v>1211</v>
      </c>
      <c r="C135" s="22">
        <f>K10</f>
        <v>14</v>
      </c>
      <c r="D135" s="24">
        <v>14</v>
      </c>
      <c r="E135" s="46">
        <f t="shared" si="19"/>
        <v>0</v>
      </c>
      <c r="F135" s="1" t="str">
        <f t="shared" si="20"/>
        <v>MATCH</v>
      </c>
    </row>
    <row r="136" spans="1:6" x14ac:dyDescent="0.25">
      <c r="A136" s="20" t="s">
        <v>79</v>
      </c>
      <c r="B136" s="21" t="s">
        <v>1212</v>
      </c>
      <c r="C136" s="22">
        <f>L10</f>
        <v>9</v>
      </c>
      <c r="D136" s="24">
        <v>9</v>
      </c>
      <c r="E136" s="46">
        <f t="shared" si="19"/>
        <v>0</v>
      </c>
      <c r="F136" s="1" t="str">
        <f t="shared" si="20"/>
        <v>MATCH</v>
      </c>
    </row>
    <row r="137" spans="1:6" x14ac:dyDescent="0.25">
      <c r="A137" s="20" t="s">
        <v>79</v>
      </c>
      <c r="B137" s="21" t="s">
        <v>1213</v>
      </c>
      <c r="C137" s="37">
        <f>M10</f>
        <v>12.195121951219512</v>
      </c>
      <c r="D137" s="48">
        <v>12.1951219512195</v>
      </c>
      <c r="E137" s="46">
        <f t="shared" si="19"/>
        <v>1.2434497875801753E-14</v>
      </c>
      <c r="F137" s="1" t="str">
        <f t="shared" si="20"/>
        <v>MATCH</v>
      </c>
    </row>
    <row r="138" spans="1:6" ht="26.4" x14ac:dyDescent="0.25">
      <c r="A138" s="20" t="s">
        <v>79</v>
      </c>
      <c r="B138" s="21" t="s">
        <v>1214</v>
      </c>
      <c r="C138" s="27">
        <f>N10</f>
        <v>773.06363636363596</v>
      </c>
      <c r="D138" s="28">
        <v>773.06363636363596</v>
      </c>
      <c r="E138" s="46">
        <f t="shared" si="19"/>
        <v>0</v>
      </c>
      <c r="F138" s="1" t="str">
        <f t="shared" si="20"/>
        <v>MATCH</v>
      </c>
    </row>
    <row r="139" spans="1:6" x14ac:dyDescent="0.25">
      <c r="A139" s="20" t="s">
        <v>79</v>
      </c>
      <c r="B139" s="21" t="s">
        <v>1215</v>
      </c>
      <c r="C139" s="27">
        <f>O10</f>
        <v>68029.599999999962</v>
      </c>
      <c r="D139" s="28">
        <v>68029.600000000006</v>
      </c>
      <c r="E139" s="46">
        <f t="shared" si="19"/>
        <v>4.3655745685100555E-11</v>
      </c>
      <c r="F139" s="1" t="str">
        <f t="shared" si="20"/>
        <v>MATCH</v>
      </c>
    </row>
    <row r="140" spans="1:6" x14ac:dyDescent="0.25">
      <c r="A140" s="20" t="s">
        <v>79</v>
      </c>
      <c r="B140" s="21" t="s">
        <v>1216</v>
      </c>
      <c r="C140" s="27">
        <f>P10</f>
        <v>64633.399999999965</v>
      </c>
      <c r="D140" s="28">
        <v>64633.4</v>
      </c>
      <c r="E140" s="46">
        <f t="shared" si="19"/>
        <v>3.637978807091713E-11</v>
      </c>
      <c r="F140" s="1" t="str">
        <f t="shared" si="20"/>
        <v>MATCH</v>
      </c>
    </row>
    <row r="141" spans="1:6" x14ac:dyDescent="0.25">
      <c r="A141" s="20" t="s">
        <v>79</v>
      </c>
      <c r="B141" s="21" t="s">
        <v>1217</v>
      </c>
      <c r="C141" s="38">
        <f>Q10</f>
        <v>2</v>
      </c>
      <c r="D141" s="49">
        <v>2</v>
      </c>
      <c r="E141" s="46">
        <f t="shared" si="19"/>
        <v>0</v>
      </c>
      <c r="F141" s="1" t="str">
        <f t="shared" si="20"/>
        <v>MATCH</v>
      </c>
    </row>
    <row r="142" spans="1:6" x14ac:dyDescent="0.25">
      <c r="A142" s="20" t="s">
        <v>79</v>
      </c>
      <c r="B142" s="21" t="s">
        <v>1218</v>
      </c>
      <c r="C142" s="38">
        <f>R10</f>
        <v>2</v>
      </c>
      <c r="D142" s="49">
        <v>2</v>
      </c>
      <c r="E142" s="46">
        <f t="shared" si="19"/>
        <v>0</v>
      </c>
      <c r="F142" s="1" t="str">
        <f t="shared" si="20"/>
        <v>MATCH</v>
      </c>
    </row>
    <row r="143" spans="1:6" x14ac:dyDescent="0.25">
      <c r="A143" s="20" t="s">
        <v>79</v>
      </c>
      <c r="B143" s="21" t="s">
        <v>1219</v>
      </c>
      <c r="C143" s="38">
        <f>S10</f>
        <v>2</v>
      </c>
      <c r="D143" s="49">
        <v>2</v>
      </c>
      <c r="E143" s="46">
        <f t="shared" si="19"/>
        <v>0</v>
      </c>
      <c r="F143" s="1" t="str">
        <f t="shared" si="20"/>
        <v>MATCH</v>
      </c>
    </row>
    <row r="144" spans="1:6" x14ac:dyDescent="0.25">
      <c r="A144" s="20" t="s">
        <v>79</v>
      </c>
      <c r="B144" s="21" t="s">
        <v>1220</v>
      </c>
      <c r="C144" s="38">
        <f>T10</f>
        <v>6</v>
      </c>
      <c r="D144" s="49">
        <v>6</v>
      </c>
      <c r="E144" s="46">
        <f t="shared" si="19"/>
        <v>0</v>
      </c>
      <c r="F144" s="1" t="str">
        <f t="shared" si="20"/>
        <v>MATCH</v>
      </c>
    </row>
    <row r="145" spans="1:6" x14ac:dyDescent="0.25">
      <c r="A145" s="20" t="s">
        <v>1221</v>
      </c>
      <c r="B145" s="21" t="s">
        <v>1095</v>
      </c>
      <c r="C145" s="22">
        <f>B11</f>
        <v>500</v>
      </c>
      <c r="D145" s="24">
        <v>500</v>
      </c>
      <c r="E145" s="46">
        <f t="shared" si="19"/>
        <v>0</v>
      </c>
      <c r="F145" s="1" t="str">
        <f t="shared" si="20"/>
        <v>MATCH</v>
      </c>
    </row>
    <row r="146" spans="1:6" x14ac:dyDescent="0.25">
      <c r="A146" s="20" t="s">
        <v>1221</v>
      </c>
      <c r="B146" s="21" t="s">
        <v>1203</v>
      </c>
      <c r="C146" s="22">
        <f>C11</f>
        <v>433</v>
      </c>
      <c r="D146" s="24">
        <v>433</v>
      </c>
      <c r="E146" s="46">
        <f t="shared" si="19"/>
        <v>0</v>
      </c>
      <c r="F146" s="1" t="str">
        <f t="shared" si="20"/>
        <v>MATCH</v>
      </c>
    </row>
    <row r="147" spans="1:6" x14ac:dyDescent="0.25">
      <c r="A147" s="20" t="s">
        <v>1221</v>
      </c>
      <c r="B147" s="21" t="s">
        <v>1204</v>
      </c>
      <c r="C147" s="22">
        <f>D11</f>
        <v>67</v>
      </c>
      <c r="D147" s="24">
        <v>67</v>
      </c>
      <c r="E147" s="46">
        <f t="shared" si="19"/>
        <v>0</v>
      </c>
      <c r="F147" s="1" t="str">
        <f t="shared" si="20"/>
        <v>MATCH</v>
      </c>
    </row>
    <row r="148" spans="1:6" x14ac:dyDescent="0.25">
      <c r="A148" s="20" t="s">
        <v>1221</v>
      </c>
      <c r="B148" s="21" t="s">
        <v>1205</v>
      </c>
      <c r="C148" s="36">
        <f>E11</f>
        <v>0.86599999999999999</v>
      </c>
      <c r="D148" s="47">
        <v>0.86599999999999999</v>
      </c>
      <c r="E148" s="46">
        <f t="shared" si="19"/>
        <v>0</v>
      </c>
      <c r="F148" s="1" t="str">
        <f t="shared" si="20"/>
        <v>MATCH</v>
      </c>
    </row>
    <row r="149" spans="1:6" x14ac:dyDescent="0.25">
      <c r="A149" s="20" t="s">
        <v>1221</v>
      </c>
      <c r="B149" s="21" t="s">
        <v>1206</v>
      </c>
      <c r="C149" s="36">
        <f>F11</f>
        <v>0.83333333333333337</v>
      </c>
      <c r="D149" s="47">
        <v>0.83333398465366504</v>
      </c>
      <c r="E149" s="46">
        <f t="shared" si="19"/>
        <v>6.513203316682592E-7</v>
      </c>
      <c r="F149" s="1" t="str">
        <f t="shared" si="20"/>
        <v>MATCH</v>
      </c>
    </row>
    <row r="150" spans="1:6" x14ac:dyDescent="0.25">
      <c r="A150" s="20" t="s">
        <v>1221</v>
      </c>
      <c r="B150" s="21" t="s">
        <v>1207</v>
      </c>
      <c r="C150" s="36">
        <f>G11</f>
        <v>0.89308544590204531</v>
      </c>
      <c r="D150" s="47">
        <v>0.89308499812847897</v>
      </c>
      <c r="E150" s="46">
        <f t="shared" si="19"/>
        <v>4.477735663366289E-7</v>
      </c>
      <c r="F150" s="1" t="str">
        <f t="shared" si="20"/>
        <v>MATCH</v>
      </c>
    </row>
    <row r="151" spans="1:6" x14ac:dyDescent="0.25">
      <c r="A151" s="20" t="s">
        <v>1221</v>
      </c>
      <c r="B151" s="21" t="s">
        <v>1208</v>
      </c>
      <c r="C151" s="36">
        <f>H11</f>
        <v>0.13400000000000001</v>
      </c>
      <c r="D151" s="47">
        <v>0.13400000000000001</v>
      </c>
      <c r="E151" s="46">
        <f t="shared" si="19"/>
        <v>0</v>
      </c>
      <c r="F151" s="1" t="str">
        <f t="shared" si="20"/>
        <v>MATCH</v>
      </c>
    </row>
    <row r="152" spans="1:6" x14ac:dyDescent="0.25">
      <c r="A152" s="20" t="s">
        <v>1221</v>
      </c>
      <c r="B152" s="21" t="s">
        <v>1209</v>
      </c>
      <c r="C152" s="36">
        <f>I11</f>
        <v>1</v>
      </c>
      <c r="D152" s="47">
        <v>1</v>
      </c>
      <c r="E152" s="46">
        <f t="shared" si="19"/>
        <v>0</v>
      </c>
      <c r="F152" s="1" t="str">
        <f t="shared" si="20"/>
        <v>MATCH</v>
      </c>
    </row>
    <row r="153" spans="1:6" x14ac:dyDescent="0.25">
      <c r="A153" s="20" t="s">
        <v>1221</v>
      </c>
      <c r="B153" s="21" t="s">
        <v>1210</v>
      </c>
      <c r="C153" s="22">
        <f>J11</f>
        <v>255</v>
      </c>
      <c r="D153" s="24">
        <v>255</v>
      </c>
      <c r="E153" s="46">
        <f t="shared" si="19"/>
        <v>0</v>
      </c>
      <c r="F153" s="1" t="str">
        <f t="shared" si="20"/>
        <v>MATCH</v>
      </c>
    </row>
    <row r="154" spans="1:6" x14ac:dyDescent="0.25">
      <c r="A154" s="20" t="s">
        <v>1221</v>
      </c>
      <c r="B154" s="21" t="s">
        <v>1211</v>
      </c>
      <c r="C154" s="22">
        <f>K11</f>
        <v>106</v>
      </c>
      <c r="D154" s="24">
        <v>106</v>
      </c>
      <c r="E154" s="46">
        <f t="shared" si="19"/>
        <v>0</v>
      </c>
      <c r="F154" s="1" t="str">
        <f t="shared" si="20"/>
        <v>MATCH</v>
      </c>
    </row>
    <row r="155" spans="1:6" x14ac:dyDescent="0.25">
      <c r="A155" s="20" t="s">
        <v>1221</v>
      </c>
      <c r="B155" s="21" t="s">
        <v>1212</v>
      </c>
      <c r="C155" s="22">
        <f>L11</f>
        <v>45</v>
      </c>
      <c r="D155" s="24">
        <v>45</v>
      </c>
      <c r="E155" s="46">
        <f t="shared" si="19"/>
        <v>0</v>
      </c>
      <c r="F155" s="1" t="str">
        <f t="shared" si="20"/>
        <v>MATCH</v>
      </c>
    </row>
    <row r="156" spans="1:6" x14ac:dyDescent="0.25">
      <c r="A156" s="20" t="s">
        <v>1221</v>
      </c>
      <c r="B156" s="21" t="s">
        <v>1213</v>
      </c>
      <c r="C156" s="37">
        <f>M11</f>
        <v>23.921568627450981</v>
      </c>
      <c r="D156" s="48">
        <v>23.921568627450998</v>
      </c>
      <c r="E156" s="46">
        <f t="shared" si="19"/>
        <v>1.7763568394002505E-14</v>
      </c>
      <c r="F156" s="1" t="str">
        <f t="shared" si="20"/>
        <v>MATCH</v>
      </c>
    </row>
    <row r="157" spans="1:6" ht="26.4" x14ac:dyDescent="0.25">
      <c r="A157" s="20" t="s">
        <v>1221</v>
      </c>
      <c r="B157" s="21" t="s">
        <v>1214</v>
      </c>
      <c r="C157" s="27">
        <f>N11</f>
        <v>952.96280000000365</v>
      </c>
      <c r="D157" s="28">
        <v>952.96280000000002</v>
      </c>
      <c r="E157" s="46">
        <f t="shared" si="19"/>
        <v>3.637978807091713E-12</v>
      </c>
      <c r="F157" s="1" t="str">
        <f t="shared" si="20"/>
        <v>MATCH</v>
      </c>
    </row>
    <row r="158" spans="1:6" x14ac:dyDescent="0.25">
      <c r="A158" s="20" t="s">
        <v>1221</v>
      </c>
      <c r="B158" s="21" t="s">
        <v>1215</v>
      </c>
      <c r="C158" s="27">
        <f>O11</f>
        <v>476481.40000000183</v>
      </c>
      <c r="D158" s="28">
        <v>476481.4</v>
      </c>
      <c r="E158" s="46">
        <f t="shared" si="19"/>
        <v>1.8044374883174896E-9</v>
      </c>
      <c r="F158" s="1" t="str">
        <f t="shared" si="20"/>
        <v>MATCH</v>
      </c>
    </row>
    <row r="159" spans="1:6" x14ac:dyDescent="0.25">
      <c r="A159" s="20" t="s">
        <v>1221</v>
      </c>
      <c r="B159" s="21" t="s">
        <v>1216</v>
      </c>
      <c r="C159" s="27">
        <f>P11</f>
        <v>423926.60000000161</v>
      </c>
      <c r="D159" s="28">
        <v>423926.6</v>
      </c>
      <c r="E159" s="46">
        <f t="shared" ref="E159:E164" si="21">ABS(C159-D159)</f>
        <v>1.6298145055770874E-9</v>
      </c>
      <c r="F159" s="1" t="str">
        <f t="shared" ref="F159:F164" si="22">IF(E159&lt;0.000001,"MATCH","MISMATCH")</f>
        <v>MATCH</v>
      </c>
    </row>
    <row r="160" spans="1:6" x14ac:dyDescent="0.25">
      <c r="A160" s="20" t="s">
        <v>1233</v>
      </c>
      <c r="B160" s="21" t="s">
        <v>1225</v>
      </c>
      <c r="C160" s="44">
        <f>B22</f>
        <v>0.29112689041748246</v>
      </c>
      <c r="D160" s="50">
        <v>0.29112689041748302</v>
      </c>
      <c r="E160" s="46">
        <f t="shared" si="21"/>
        <v>5.5511151231257827E-16</v>
      </c>
      <c r="F160" s="1" t="str">
        <f t="shared" si="22"/>
        <v>MATCH</v>
      </c>
    </row>
    <row r="161" spans="1:10" x14ac:dyDescent="0.25">
      <c r="A161" s="20" t="s">
        <v>1233</v>
      </c>
      <c r="B161" s="21" t="s">
        <v>1226</v>
      </c>
      <c r="C161" s="44">
        <f>B23</f>
        <v>6.1582158025821654</v>
      </c>
      <c r="D161" s="50">
        <v>6.1582158025821698</v>
      </c>
      <c r="E161" s="46">
        <f t="shared" si="21"/>
        <v>4.4408920985006262E-15</v>
      </c>
      <c r="F161" s="1" t="str">
        <f t="shared" si="22"/>
        <v>MATCH</v>
      </c>
    </row>
    <row r="162" spans="1:10" x14ac:dyDescent="0.25">
      <c r="A162" s="20" t="s">
        <v>1233</v>
      </c>
      <c r="B162" s="21" t="s">
        <v>1227</v>
      </c>
      <c r="C162" s="44">
        <f>B24</f>
        <v>5</v>
      </c>
      <c r="D162" s="50">
        <v>5</v>
      </c>
      <c r="E162" s="46">
        <f t="shared" si="21"/>
        <v>0</v>
      </c>
      <c r="F162" s="1" t="str">
        <f t="shared" si="22"/>
        <v>MATCH</v>
      </c>
    </row>
    <row r="163" spans="1:10" x14ac:dyDescent="0.25">
      <c r="A163" s="20" t="s">
        <v>1233</v>
      </c>
      <c r="B163" s="21" t="s">
        <v>1228</v>
      </c>
      <c r="C163" s="44">
        <f>B25</f>
        <v>0.11097941973701399</v>
      </c>
      <c r="D163" s="50">
        <v>0.110979419737014</v>
      </c>
      <c r="E163" s="46">
        <f t="shared" si="21"/>
        <v>1.3877787807814457E-17</v>
      </c>
      <c r="F163" s="1" t="str">
        <f t="shared" si="22"/>
        <v>MATCH</v>
      </c>
    </row>
    <row r="164" spans="1:10" ht="26.4" x14ac:dyDescent="0.25">
      <c r="A164" s="20" t="s">
        <v>1233</v>
      </c>
      <c r="B164" s="21" t="s">
        <v>1229</v>
      </c>
      <c r="C164" s="44">
        <f>B26</f>
        <v>10.318</v>
      </c>
      <c r="D164" s="50">
        <v>10.318</v>
      </c>
      <c r="E164" s="46">
        <f t="shared" si="21"/>
        <v>0</v>
      </c>
      <c r="F164" s="1" t="str">
        <f t="shared" si="22"/>
        <v>MATCH</v>
      </c>
    </row>
    <row r="166" spans="1:10" x14ac:dyDescent="0.25">
      <c r="A166" s="33" t="s">
        <v>1195</v>
      </c>
      <c r="B166" s="34"/>
      <c r="C166" s="34"/>
      <c r="D166" s="34"/>
      <c r="E166" s="34"/>
      <c r="F166" s="34"/>
    </row>
    <row r="167" spans="1:10" ht="30" customHeight="1" x14ac:dyDescent="0.25">
      <c r="A167" t="s">
        <v>1116</v>
      </c>
      <c r="B167" s="69" t="s">
        <v>1234</v>
      </c>
      <c r="C167" s="69"/>
      <c r="D167" s="69"/>
      <c r="E167" s="69"/>
      <c r="F167" s="69"/>
      <c r="G167" s="69"/>
      <c r="H167" s="69"/>
      <c r="I167" s="69"/>
      <c r="J167" s="69"/>
    </row>
    <row r="168" spans="1:10" ht="30" customHeight="1" x14ac:dyDescent="0.25">
      <c r="A168" t="s">
        <v>1116</v>
      </c>
      <c r="B168" s="69" t="s">
        <v>1235</v>
      </c>
      <c r="C168" s="69"/>
      <c r="D168" s="69"/>
      <c r="E168" s="69"/>
      <c r="F168" s="69"/>
      <c r="G168" s="69"/>
      <c r="H168" s="69"/>
      <c r="I168" s="69"/>
      <c r="J168" s="69"/>
    </row>
    <row r="169" spans="1:10" ht="30" customHeight="1" x14ac:dyDescent="0.25">
      <c r="A169" t="s">
        <v>1116</v>
      </c>
      <c r="B169" s="69" t="s">
        <v>1236</v>
      </c>
      <c r="C169" s="69"/>
      <c r="D169" s="69"/>
      <c r="E169" s="69"/>
      <c r="F169" s="69"/>
      <c r="G169" s="69"/>
      <c r="H169" s="69"/>
      <c r="I169" s="69"/>
      <c r="J169" s="69"/>
    </row>
    <row r="170" spans="1:10" ht="30" customHeight="1" x14ac:dyDescent="0.25">
      <c r="A170" t="s">
        <v>1116</v>
      </c>
      <c r="B170" s="69" t="s">
        <v>1237</v>
      </c>
      <c r="C170" s="69"/>
      <c r="D170" s="69"/>
      <c r="E170" s="69"/>
      <c r="F170" s="69"/>
      <c r="G170" s="69"/>
      <c r="H170" s="69"/>
      <c r="I170" s="69"/>
      <c r="J170" s="69"/>
    </row>
    <row r="171" spans="1:10" ht="30" customHeight="1" x14ac:dyDescent="0.25">
      <c r="A171" t="s">
        <v>1116</v>
      </c>
      <c r="B171" s="69" t="s">
        <v>1238</v>
      </c>
      <c r="C171" s="69"/>
      <c r="D171" s="69"/>
      <c r="E171" s="69"/>
      <c r="F171" s="69"/>
      <c r="G171" s="69"/>
      <c r="H171" s="69"/>
      <c r="I171" s="69"/>
      <c r="J171" s="69"/>
    </row>
  </sheetData>
  <mergeCells count="7">
    <mergeCell ref="B170:J170"/>
    <mergeCell ref="B171:J171"/>
    <mergeCell ref="B3:F3"/>
    <mergeCell ref="B27:H27"/>
    <mergeCell ref="B167:J167"/>
    <mergeCell ref="B168:J168"/>
    <mergeCell ref="B169:J16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9"/>
  <sheetViews>
    <sheetView showGridLines="0" zoomScaleNormal="100" workbookViewId="0">
      <pane xSplit="1" ySplit="4" topLeftCell="B31" activePane="bottomRight" state="frozen"/>
      <selection pane="topRight" activeCell="B1" sqref="B1"/>
      <selection pane="bottomLeft" activeCell="A5" sqref="A5"/>
      <selection pane="bottomRight"/>
    </sheetView>
  </sheetViews>
  <sheetFormatPr defaultColWidth="8.6640625" defaultRowHeight="13.2" x14ac:dyDescent="0.25"/>
  <cols>
    <col min="1" max="1" width="34" customWidth="1"/>
    <col min="2" max="2" width="44" customWidth="1"/>
    <col min="3" max="5" width="18" customWidth="1"/>
    <col min="6" max="6" width="30" customWidth="1"/>
    <col min="7" max="11" width="18" customWidth="1"/>
  </cols>
  <sheetData>
    <row r="1" spans="1:11" ht="17.399999999999999" x14ac:dyDescent="0.3">
      <c r="A1" s="2" t="s">
        <v>1239</v>
      </c>
    </row>
    <row r="2" spans="1:11" x14ac:dyDescent="0.25">
      <c r="A2" s="17" t="s">
        <v>1240</v>
      </c>
    </row>
    <row r="3" spans="1:11" x14ac:dyDescent="0.25">
      <c r="A3" s="18" t="s">
        <v>1124</v>
      </c>
      <c r="B3" s="70" t="str">
        <f>IF(COUNTIF(E36:E53,"MISMATCH")=0,"All "&amp;COUNTIF(E36:E53,"MATCH")&amp;" comparisons MATCH",COUNTIF(E36:E53,"MISMATCH")&amp;" MISMATCH found")</f>
        <v>All 18 comparisons MATCH</v>
      </c>
      <c r="C3" s="70"/>
      <c r="D3" s="70"/>
      <c r="E3" s="70"/>
      <c r="F3" s="70"/>
    </row>
    <row r="4" spans="1:11" ht="42" customHeight="1" x14ac:dyDescent="0.25">
      <c r="A4" s="19" t="s">
        <v>1104</v>
      </c>
      <c r="B4" s="19" t="s">
        <v>1241</v>
      </c>
      <c r="C4" s="19"/>
      <c r="D4" s="19"/>
      <c r="E4" s="19"/>
      <c r="F4" s="19"/>
    </row>
    <row r="5" spans="1:11" ht="30" customHeight="1" x14ac:dyDescent="0.25">
      <c r="A5" s="20" t="s">
        <v>1130</v>
      </c>
      <c r="B5" s="21" t="s">
        <v>1243</v>
      </c>
      <c r="C5" s="51">
        <v>100000</v>
      </c>
      <c r="D5" s="20" t="s">
        <v>1244</v>
      </c>
      <c r="E5" s="1" t="s">
        <v>1245</v>
      </c>
      <c r="F5" s="21" t="s">
        <v>1246</v>
      </c>
    </row>
    <row r="6" spans="1:11" ht="30" customHeight="1" x14ac:dyDescent="0.25">
      <c r="A6" s="20" t="s">
        <v>1132</v>
      </c>
      <c r="B6" s="21" t="s">
        <v>1247</v>
      </c>
      <c r="C6" s="51">
        <v>450</v>
      </c>
      <c r="D6" s="20" t="s">
        <v>1248</v>
      </c>
      <c r="E6" s="1" t="s">
        <v>1249</v>
      </c>
      <c r="F6" s="21" t="s">
        <v>1250</v>
      </c>
    </row>
    <row r="7" spans="1:11" ht="30" customHeight="1" x14ac:dyDescent="0.25">
      <c r="A7" s="20" t="s">
        <v>1134</v>
      </c>
      <c r="B7" s="21" t="s">
        <v>1251</v>
      </c>
      <c r="C7" s="52">
        <v>0.15</v>
      </c>
      <c r="D7" s="20" t="s">
        <v>1252</v>
      </c>
      <c r="E7" s="1" t="s">
        <v>1245</v>
      </c>
      <c r="F7" s="21" t="s">
        <v>1253</v>
      </c>
    </row>
    <row r="8" spans="1:11" ht="30" customHeight="1" x14ac:dyDescent="0.25">
      <c r="A8" s="20" t="s">
        <v>1137</v>
      </c>
      <c r="B8" s="21" t="s">
        <v>1254</v>
      </c>
      <c r="C8" s="52">
        <v>0.1</v>
      </c>
      <c r="D8" s="20" t="s">
        <v>1252</v>
      </c>
      <c r="E8" s="1" t="s">
        <v>1245</v>
      </c>
      <c r="F8" s="21" t="s">
        <v>1255</v>
      </c>
    </row>
    <row r="9" spans="1:11" ht="30" customHeight="1" x14ac:dyDescent="0.25">
      <c r="A9" s="20" t="s">
        <v>1140</v>
      </c>
      <c r="B9" s="21" t="s">
        <v>1256</v>
      </c>
      <c r="C9" s="53">
        <f>1-C7-C8</f>
        <v>0.75</v>
      </c>
      <c r="D9" s="20" t="s">
        <v>1252</v>
      </c>
      <c r="E9" s="1" t="s">
        <v>1245</v>
      </c>
      <c r="F9" s="21" t="s">
        <v>1257</v>
      </c>
    </row>
    <row r="10" spans="1:11" ht="30" customHeight="1" x14ac:dyDescent="0.25">
      <c r="A10" s="20" t="s">
        <v>1143</v>
      </c>
      <c r="B10" s="21" t="s">
        <v>1258</v>
      </c>
      <c r="C10" s="54">
        <f>C5*C9</f>
        <v>75000</v>
      </c>
      <c r="D10" s="20" t="s">
        <v>1244</v>
      </c>
      <c r="E10" s="1" t="s">
        <v>1245</v>
      </c>
      <c r="F10" s="21" t="s">
        <v>1259</v>
      </c>
    </row>
    <row r="11" spans="1:11" ht="30" customHeight="1" x14ac:dyDescent="0.25">
      <c r="A11" s="20" t="s">
        <v>1149</v>
      </c>
      <c r="B11" s="21" t="s">
        <v>1260</v>
      </c>
      <c r="C11" s="20" t="s">
        <v>1261</v>
      </c>
      <c r="D11" s="20" t="s">
        <v>1261</v>
      </c>
      <c r="E11" s="1" t="s">
        <v>1245</v>
      </c>
      <c r="F11" s="21" t="s">
        <v>1262</v>
      </c>
    </row>
    <row r="12" spans="1:11" ht="30" customHeight="1" x14ac:dyDescent="0.25">
      <c r="A12" s="20" t="s">
        <v>1152</v>
      </c>
      <c r="B12" s="21" t="s">
        <v>1263</v>
      </c>
      <c r="C12" s="20" t="s">
        <v>1261</v>
      </c>
      <c r="D12" s="20" t="s">
        <v>1261</v>
      </c>
      <c r="E12" s="1" t="s">
        <v>1245</v>
      </c>
      <c r="F12" s="21" t="s">
        <v>1262</v>
      </c>
    </row>
    <row r="13" spans="1:11" ht="30" customHeight="1" x14ac:dyDescent="0.25">
      <c r="A13" s="20" t="s">
        <v>1155</v>
      </c>
      <c r="B13" s="21" t="s">
        <v>1264</v>
      </c>
      <c r="C13" s="20" t="s">
        <v>1261</v>
      </c>
      <c r="D13" s="20" t="s">
        <v>1261</v>
      </c>
      <c r="E13" s="1" t="s">
        <v>1245</v>
      </c>
      <c r="F13" s="21" t="s">
        <v>1262</v>
      </c>
    </row>
    <row r="14" spans="1:11" ht="30" customHeight="1" x14ac:dyDescent="0.25">
      <c r="A14" s="20" t="s">
        <v>1158</v>
      </c>
      <c r="B14" s="21" t="s">
        <v>1265</v>
      </c>
      <c r="C14" s="20" t="s">
        <v>1261</v>
      </c>
      <c r="D14" s="20" t="s">
        <v>1261</v>
      </c>
      <c r="E14" s="1" t="s">
        <v>1245</v>
      </c>
      <c r="F14" s="21" t="s">
        <v>1262</v>
      </c>
    </row>
    <row r="16" spans="1:11" x14ac:dyDescent="0.25">
      <c r="A16" s="33" t="s">
        <v>1266</v>
      </c>
      <c r="B16" s="34"/>
      <c r="C16" s="34"/>
      <c r="D16" s="34"/>
      <c r="E16" s="34"/>
      <c r="F16" s="34"/>
      <c r="G16" s="34"/>
      <c r="H16" s="34"/>
      <c r="I16" s="34"/>
      <c r="J16" s="34"/>
      <c r="K16" s="34"/>
    </row>
    <row r="17" spans="1:11" ht="42" customHeight="1" x14ac:dyDescent="0.25">
      <c r="A17" s="19" t="s">
        <v>1202</v>
      </c>
      <c r="B17" s="19" t="s">
        <v>1267</v>
      </c>
      <c r="C17" s="19" t="s">
        <v>1268</v>
      </c>
      <c r="D17" s="19" t="s">
        <v>1269</v>
      </c>
      <c r="E17" s="19" t="s">
        <v>1270</v>
      </c>
      <c r="F17" s="19" t="s">
        <v>1271</v>
      </c>
      <c r="G17" s="19" t="s">
        <v>1272</v>
      </c>
      <c r="H17" s="19" t="s">
        <v>1273</v>
      </c>
      <c r="I17" s="19" t="s">
        <v>1274</v>
      </c>
      <c r="J17" s="19" t="s">
        <v>1275</v>
      </c>
      <c r="K17" s="19" t="s">
        <v>1276</v>
      </c>
    </row>
    <row r="18" spans="1:11" x14ac:dyDescent="0.25">
      <c r="A18" s="55" t="s">
        <v>1242</v>
      </c>
      <c r="B18" s="55" t="s">
        <v>1249</v>
      </c>
      <c r="C18" s="55" t="s">
        <v>1249</v>
      </c>
      <c r="D18" s="55" t="s">
        <v>1249</v>
      </c>
      <c r="E18" s="55" t="s">
        <v>1249</v>
      </c>
      <c r="F18" s="55" t="s">
        <v>1249</v>
      </c>
      <c r="G18" s="55" t="s">
        <v>1249</v>
      </c>
      <c r="H18" s="55" t="s">
        <v>1249</v>
      </c>
      <c r="I18" s="55" t="s">
        <v>1245</v>
      </c>
      <c r="J18" s="55" t="s">
        <v>1245</v>
      </c>
      <c r="K18" s="55" t="s">
        <v>1245</v>
      </c>
    </row>
    <row r="19" spans="1:11" x14ac:dyDescent="0.25">
      <c r="A19" s="18" t="s">
        <v>91</v>
      </c>
      <c r="B19" s="36">
        <f>INDEX('Channel Analysis'!$I$5:$I$10,MATCH($A19,'Channel Analysis'!$A$5:$A$10,0))</f>
        <v>0.18706697459584296</v>
      </c>
      <c r="C19" s="56">
        <f t="shared" ref="C19:C24" si="0">$C$6*B19</f>
        <v>84.180138568129337</v>
      </c>
      <c r="D19" s="36">
        <f>INDEX('Channel Analysis'!$E$5:$E$10,MATCH($A19,'Channel Analysis'!$A$5:$A$10,0))</f>
        <v>0.88043478260869568</v>
      </c>
      <c r="E19" s="56">
        <f t="shared" ref="E19:E24" si="1">C19/D19</f>
        <v>95.612009237875299</v>
      </c>
      <c r="F19" s="57">
        <f t="shared" ref="F19:F24" si="2">ROUNDUP(E19,0)</f>
        <v>96</v>
      </c>
      <c r="G19" s="38">
        <f>ROUNDUP(C19/INDEX('Channel Analysis'!$F$5:$F$10,MATCH($A19,'Channel Analysis'!$A$5:$A$10,0)),0)</f>
        <v>106</v>
      </c>
      <c r="H19" s="58">
        <f t="shared" ref="H19:H24" si="3">E19/$E$25</f>
        <v>0.18400000000000002</v>
      </c>
      <c r="I19" s="54">
        <f t="shared" ref="I19:I24" si="4">$C$10*H19</f>
        <v>13800.000000000002</v>
      </c>
      <c r="J19" s="59">
        <f t="shared" ref="J19:J28" si="5">I19/$C$5</f>
        <v>0.13800000000000001</v>
      </c>
      <c r="K19" s="54">
        <f t="shared" ref="K19:K25" si="6">I19/C19</f>
        <v>163.93415637860082</v>
      </c>
    </row>
    <row r="20" spans="1:11" x14ac:dyDescent="0.25">
      <c r="A20" s="18" t="s">
        <v>79</v>
      </c>
      <c r="B20" s="36">
        <f>INDEX('Channel Analysis'!$I$5:$I$10,MATCH($A20,'Channel Analysis'!$A$5:$A$10,0))</f>
        <v>0.18013856812933027</v>
      </c>
      <c r="C20" s="56">
        <f t="shared" si="0"/>
        <v>81.062355658198626</v>
      </c>
      <c r="D20" s="36">
        <f>INDEX('Channel Analysis'!$E$5:$E$10,MATCH($A20,'Channel Analysis'!$A$5:$A$10,0))</f>
        <v>0.88636363636363635</v>
      </c>
      <c r="E20" s="56">
        <f t="shared" si="1"/>
        <v>91.45496535796768</v>
      </c>
      <c r="F20" s="57">
        <f t="shared" si="2"/>
        <v>92</v>
      </c>
      <c r="G20" s="38">
        <f>ROUNDUP(C20/INDEX('Channel Analysis'!$F$5:$F$10,MATCH($A20,'Channel Analysis'!$A$5:$A$10,0)),0)</f>
        <v>101</v>
      </c>
      <c r="H20" s="58">
        <f t="shared" si="3"/>
        <v>0.17600000000000005</v>
      </c>
      <c r="I20" s="54">
        <f t="shared" si="4"/>
        <v>13200.000000000004</v>
      </c>
      <c r="J20" s="59">
        <f t="shared" si="5"/>
        <v>0.13200000000000003</v>
      </c>
      <c r="K20" s="54">
        <f t="shared" si="6"/>
        <v>162.83760683760687</v>
      </c>
    </row>
    <row r="21" spans="1:11" x14ac:dyDescent="0.25">
      <c r="A21" s="18" t="s">
        <v>85</v>
      </c>
      <c r="B21" s="36">
        <f>INDEX('Channel Analysis'!$I$5:$I$10,MATCH($A21,'Channel Analysis'!$A$5:$A$10,0))</f>
        <v>0.17551963048498845</v>
      </c>
      <c r="C21" s="56">
        <f t="shared" si="0"/>
        <v>78.983833718244796</v>
      </c>
      <c r="D21" s="36">
        <f>INDEX('Channel Analysis'!$E$5:$E$10,MATCH($A21,'Channel Analysis'!$A$5:$A$10,0))</f>
        <v>0.87356321839080464</v>
      </c>
      <c r="E21" s="56">
        <f t="shared" si="1"/>
        <v>90.415704387990743</v>
      </c>
      <c r="F21" s="57">
        <f t="shared" si="2"/>
        <v>91</v>
      </c>
      <c r="G21" s="38">
        <f>ROUNDUP(C21/INDEX('Channel Analysis'!$F$5:$F$10,MATCH($A21,'Channel Analysis'!$A$5:$A$10,0)),0)</f>
        <v>101</v>
      </c>
      <c r="H21" s="58">
        <f t="shared" si="3"/>
        <v>0.17399999999999999</v>
      </c>
      <c r="I21" s="54">
        <f t="shared" si="4"/>
        <v>13050</v>
      </c>
      <c r="J21" s="59">
        <f t="shared" si="5"/>
        <v>0.1305</v>
      </c>
      <c r="K21" s="54">
        <f t="shared" si="6"/>
        <v>165.22368421052633</v>
      </c>
    </row>
    <row r="22" spans="1:11" x14ac:dyDescent="0.25">
      <c r="A22" s="18" t="s">
        <v>96</v>
      </c>
      <c r="B22" s="36">
        <f>INDEX('Channel Analysis'!$I$5:$I$10,MATCH($A22,'Channel Analysis'!$A$5:$A$10,0))</f>
        <v>0.15935334872979215</v>
      </c>
      <c r="C22" s="56">
        <f t="shared" si="0"/>
        <v>71.709006928406467</v>
      </c>
      <c r="D22" s="36">
        <f>INDEX('Channel Analysis'!$E$5:$E$10,MATCH($A22,'Channel Analysis'!$A$5:$A$10,0))</f>
        <v>0.87341772151898733</v>
      </c>
      <c r="E22" s="56">
        <f t="shared" si="1"/>
        <v>82.10161662817552</v>
      </c>
      <c r="F22" s="57">
        <f t="shared" si="2"/>
        <v>83</v>
      </c>
      <c r="G22" s="38">
        <f>ROUNDUP(C22/INDEX('Channel Analysis'!$F$5:$F$10,MATCH($A22,'Channel Analysis'!$A$5:$A$10,0)),0)</f>
        <v>92</v>
      </c>
      <c r="H22" s="58">
        <f t="shared" si="3"/>
        <v>0.158</v>
      </c>
      <c r="I22" s="54">
        <f t="shared" si="4"/>
        <v>11850</v>
      </c>
      <c r="J22" s="59">
        <f t="shared" si="5"/>
        <v>0.11849999999999999</v>
      </c>
      <c r="K22" s="54">
        <f t="shared" si="6"/>
        <v>165.2512077294686</v>
      </c>
    </row>
    <row r="23" spans="1:11" x14ac:dyDescent="0.25">
      <c r="A23" s="18" t="s">
        <v>104</v>
      </c>
      <c r="B23" s="36">
        <f>INDEX('Channel Analysis'!$I$5:$I$10,MATCH($A23,'Channel Analysis'!$A$5:$A$10,0))</f>
        <v>0.15935334872979215</v>
      </c>
      <c r="C23" s="56">
        <f t="shared" si="0"/>
        <v>71.709006928406467</v>
      </c>
      <c r="D23" s="36">
        <f>INDEX('Channel Analysis'!$E$5:$E$10,MATCH($A23,'Channel Analysis'!$A$5:$A$10,0))</f>
        <v>0.89610389610389607</v>
      </c>
      <c r="E23" s="56">
        <f t="shared" si="1"/>
        <v>80.023094688221718</v>
      </c>
      <c r="F23" s="57">
        <f t="shared" si="2"/>
        <v>81</v>
      </c>
      <c r="G23" s="38">
        <f>ROUNDUP(C23/INDEX('Channel Analysis'!$F$5:$F$10,MATCH($A23,'Channel Analysis'!$A$5:$A$10,0)),0)</f>
        <v>89</v>
      </c>
      <c r="H23" s="58">
        <f t="shared" si="3"/>
        <v>0.15400000000000003</v>
      </c>
      <c r="I23" s="54">
        <f t="shared" si="4"/>
        <v>11550.000000000002</v>
      </c>
      <c r="J23" s="59">
        <f t="shared" si="5"/>
        <v>0.11550000000000002</v>
      </c>
      <c r="K23" s="54">
        <f t="shared" si="6"/>
        <v>161.06763285024158</v>
      </c>
    </row>
    <row r="24" spans="1:11" x14ac:dyDescent="0.25">
      <c r="A24" s="18" t="s">
        <v>109</v>
      </c>
      <c r="B24" s="36">
        <f>INDEX('Channel Analysis'!$I$5:$I$10,MATCH($A24,'Channel Analysis'!$A$5:$A$10,0))</f>
        <v>0.13856812933025403</v>
      </c>
      <c r="C24" s="56">
        <f t="shared" si="0"/>
        <v>62.355658198614314</v>
      </c>
      <c r="D24" s="36">
        <f>INDEX('Channel Analysis'!$E$5:$E$10,MATCH($A24,'Channel Analysis'!$A$5:$A$10,0))</f>
        <v>0.77922077922077926</v>
      </c>
      <c r="E24" s="56">
        <f t="shared" si="1"/>
        <v>80.023094688221704</v>
      </c>
      <c r="F24" s="57">
        <f t="shared" si="2"/>
        <v>81</v>
      </c>
      <c r="G24" s="38">
        <f>ROUNDUP(C24/INDEX('Channel Analysis'!$F$5:$F$10,MATCH($A24,'Channel Analysis'!$A$5:$A$10,0)),0)</f>
        <v>93</v>
      </c>
      <c r="H24" s="58">
        <f t="shared" si="3"/>
        <v>0.154</v>
      </c>
      <c r="I24" s="54">
        <f t="shared" si="4"/>
        <v>11550</v>
      </c>
      <c r="J24" s="59">
        <f t="shared" si="5"/>
        <v>0.11550000000000001</v>
      </c>
      <c r="K24" s="54">
        <f t="shared" si="6"/>
        <v>185.22777777777779</v>
      </c>
    </row>
    <row r="25" spans="1:11" x14ac:dyDescent="0.25">
      <c r="A25" s="18" t="s">
        <v>1277</v>
      </c>
      <c r="B25" s="60">
        <f>SUM(B19:B24)</f>
        <v>1</v>
      </c>
      <c r="C25" s="61">
        <f>SUM(C19:C24)</f>
        <v>449.99999999999994</v>
      </c>
      <c r="D25" s="60">
        <f>SUM(C19:C24)/SUM(E19:E24)</f>
        <v>0.86599999999999999</v>
      </c>
      <c r="E25" s="61">
        <f>SUM(E19:E24)</f>
        <v>519.63048498845262</v>
      </c>
      <c r="F25" s="62">
        <f>SUM(F19:F24)</f>
        <v>524</v>
      </c>
      <c r="G25" s="62">
        <f>SUM(G19:G24)</f>
        <v>582</v>
      </c>
      <c r="H25" s="60">
        <f>SUM(H19:H24)</f>
        <v>1</v>
      </c>
      <c r="I25" s="63">
        <f>SUM(I19:I24)</f>
        <v>75000</v>
      </c>
      <c r="J25" s="64">
        <f t="shared" si="5"/>
        <v>0.75</v>
      </c>
      <c r="K25" s="63">
        <f t="shared" si="6"/>
        <v>166.66666666666669</v>
      </c>
    </row>
    <row r="26" spans="1:11" x14ac:dyDescent="0.25">
      <c r="A26" s="18" t="s">
        <v>1278</v>
      </c>
      <c r="B26" s="20"/>
      <c r="C26" s="20"/>
      <c r="D26" s="20"/>
      <c r="E26" s="20"/>
      <c r="F26" s="20"/>
      <c r="G26" s="20"/>
      <c r="H26" s="20"/>
      <c r="I26" s="54">
        <f>$C$5*$C$7</f>
        <v>15000</v>
      </c>
      <c r="J26" s="59">
        <f t="shared" si="5"/>
        <v>0.15</v>
      </c>
      <c r="K26" s="20"/>
    </row>
    <row r="27" spans="1:11" x14ac:dyDescent="0.25">
      <c r="A27" s="18" t="s">
        <v>1279</v>
      </c>
      <c r="B27" s="20"/>
      <c r="C27" s="20"/>
      <c r="D27" s="20"/>
      <c r="E27" s="20"/>
      <c r="F27" s="20"/>
      <c r="G27" s="20"/>
      <c r="H27" s="20"/>
      <c r="I27" s="54">
        <f>$C$5*$C$8</f>
        <v>10000</v>
      </c>
      <c r="J27" s="59">
        <f t="shared" si="5"/>
        <v>0.1</v>
      </c>
      <c r="K27" s="20"/>
    </row>
    <row r="28" spans="1:11" x14ac:dyDescent="0.25">
      <c r="A28" s="18" t="s">
        <v>1243</v>
      </c>
      <c r="B28" s="20"/>
      <c r="C28" s="20"/>
      <c r="D28" s="20"/>
      <c r="E28" s="20"/>
      <c r="F28" s="20"/>
      <c r="G28" s="20"/>
      <c r="H28" s="20"/>
      <c r="I28" s="63">
        <f>I25+I26+I27</f>
        <v>100000</v>
      </c>
      <c r="J28" s="64">
        <f t="shared" si="5"/>
        <v>1</v>
      </c>
      <c r="K28" s="20"/>
    </row>
    <row r="30" spans="1:11" ht="42" customHeight="1" x14ac:dyDescent="0.25">
      <c r="A30" s="65" t="s">
        <v>1280</v>
      </c>
      <c r="B30" s="38">
        <f>ROUNDUP($C$6/'Channel Analysis'!E11,0)</f>
        <v>520</v>
      </c>
    </row>
    <row r="31" spans="1:11" ht="42" customHeight="1" x14ac:dyDescent="0.25">
      <c r="A31" s="65" t="s">
        <v>1281</v>
      </c>
      <c r="B31" s="54">
        <f>$C$5/$C$6</f>
        <v>222.22222222222223</v>
      </c>
    </row>
    <row r="32" spans="1:11" ht="42" customHeight="1" x14ac:dyDescent="0.25">
      <c r="A32" s="65" t="s">
        <v>1282</v>
      </c>
      <c r="B32" s="54">
        <f>$C$5/F25</f>
        <v>190.83969465648855</v>
      </c>
    </row>
    <row r="34" spans="1:6" x14ac:dyDescent="0.25">
      <c r="A34" s="33" t="s">
        <v>1283</v>
      </c>
      <c r="B34" s="34"/>
      <c r="C34" s="34"/>
      <c r="D34" s="34"/>
      <c r="E34" s="34"/>
      <c r="F34" s="34"/>
    </row>
    <row r="35" spans="1:6" ht="42" customHeight="1" x14ac:dyDescent="0.25">
      <c r="A35" s="19" t="s">
        <v>1284</v>
      </c>
      <c r="B35" s="19" t="s">
        <v>1126</v>
      </c>
      <c r="C35" s="19" t="s">
        <v>1128</v>
      </c>
      <c r="D35" s="19" t="s">
        <v>1232</v>
      </c>
      <c r="E35" s="19" t="s">
        <v>1129</v>
      </c>
      <c r="F35" s="19" t="s">
        <v>1285</v>
      </c>
    </row>
    <row r="36" spans="1:6" x14ac:dyDescent="0.25">
      <c r="A36" s="21" t="s">
        <v>1286</v>
      </c>
      <c r="B36" s="22">
        <f>I19</f>
        <v>13800.000000000002</v>
      </c>
      <c r="C36" s="24">
        <v>13800</v>
      </c>
      <c r="D36" s="46">
        <f t="shared" ref="D36:D53" si="7">ABS(B36-C36)</f>
        <v>1.8189894035458565E-12</v>
      </c>
      <c r="E36" s="1" t="str">
        <f t="shared" ref="E36:E53" si="8">IF(D36&lt;0.000001,"MATCH","MISMATCH")</f>
        <v>MATCH</v>
      </c>
      <c r="F36" s="1" t="s">
        <v>1245</v>
      </c>
    </row>
    <row r="37" spans="1:6" x14ac:dyDescent="0.25">
      <c r="A37" s="21" t="s">
        <v>1287</v>
      </c>
      <c r="B37" s="22">
        <f t="shared" ref="B36:B41" si="9">I20</f>
        <v>13200.000000000004</v>
      </c>
      <c r="C37" s="24">
        <v>13200</v>
      </c>
      <c r="D37" s="46">
        <f>ABS(B37-C37)</f>
        <v>3.637978807091713E-12</v>
      </c>
      <c r="E37" s="1" t="str">
        <f t="shared" si="8"/>
        <v>MATCH</v>
      </c>
      <c r="F37" s="1" t="s">
        <v>1245</v>
      </c>
    </row>
    <row r="38" spans="1:6" x14ac:dyDescent="0.25">
      <c r="A38" s="21" t="s">
        <v>1288</v>
      </c>
      <c r="B38" s="22">
        <f>I21</f>
        <v>13050</v>
      </c>
      <c r="C38" s="24">
        <v>13050</v>
      </c>
      <c r="D38" s="46">
        <f t="shared" si="7"/>
        <v>0</v>
      </c>
      <c r="E38" s="1" t="str">
        <f t="shared" si="8"/>
        <v>MATCH</v>
      </c>
      <c r="F38" s="1" t="s">
        <v>1245</v>
      </c>
    </row>
    <row r="39" spans="1:6" x14ac:dyDescent="0.25">
      <c r="A39" s="21" t="s">
        <v>1289</v>
      </c>
      <c r="B39" s="22">
        <f t="shared" si="9"/>
        <v>11850</v>
      </c>
      <c r="C39" s="24">
        <v>11850</v>
      </c>
      <c r="D39" s="46">
        <f t="shared" si="7"/>
        <v>0</v>
      </c>
      <c r="E39" s="1" t="str">
        <f t="shared" si="8"/>
        <v>MATCH</v>
      </c>
      <c r="F39" s="1" t="s">
        <v>1245</v>
      </c>
    </row>
    <row r="40" spans="1:6" x14ac:dyDescent="0.25">
      <c r="A40" s="21" t="s">
        <v>1290</v>
      </c>
      <c r="B40" s="22">
        <f t="shared" si="9"/>
        <v>11550.000000000002</v>
      </c>
      <c r="C40" s="24">
        <v>11550</v>
      </c>
      <c r="D40" s="46">
        <f t="shared" si="7"/>
        <v>1.8189894035458565E-12</v>
      </c>
      <c r="E40" s="1" t="str">
        <f t="shared" si="8"/>
        <v>MATCH</v>
      </c>
      <c r="F40" s="1" t="s">
        <v>1245</v>
      </c>
    </row>
    <row r="41" spans="1:6" x14ac:dyDescent="0.25">
      <c r="A41" s="21" t="s">
        <v>1291</v>
      </c>
      <c r="B41" s="22">
        <f t="shared" si="9"/>
        <v>11550</v>
      </c>
      <c r="C41" s="24">
        <v>11550</v>
      </c>
      <c r="D41" s="46">
        <f t="shared" si="7"/>
        <v>0</v>
      </c>
      <c r="E41" s="1" t="str">
        <f t="shared" si="8"/>
        <v>MATCH</v>
      </c>
      <c r="F41" s="1" t="s">
        <v>1245</v>
      </c>
    </row>
    <row r="42" spans="1:6" ht="26.4" x14ac:dyDescent="0.25">
      <c r="A42" s="21" t="s">
        <v>1292</v>
      </c>
      <c r="B42" s="38">
        <f t="shared" ref="B42:B48" si="10">F19</f>
        <v>96</v>
      </c>
      <c r="C42" s="49">
        <v>96</v>
      </c>
      <c r="D42" s="46">
        <f t="shared" si="7"/>
        <v>0</v>
      </c>
      <c r="E42" s="1" t="str">
        <f t="shared" si="8"/>
        <v>MATCH</v>
      </c>
      <c r="F42" s="1" t="s">
        <v>1249</v>
      </c>
    </row>
    <row r="43" spans="1:6" ht="26.4" x14ac:dyDescent="0.25">
      <c r="A43" s="21" t="s">
        <v>1293</v>
      </c>
      <c r="B43" s="38">
        <f t="shared" si="10"/>
        <v>92</v>
      </c>
      <c r="C43" s="49">
        <v>92</v>
      </c>
      <c r="D43" s="46">
        <f t="shared" si="7"/>
        <v>0</v>
      </c>
      <c r="E43" s="1" t="str">
        <f t="shared" si="8"/>
        <v>MATCH</v>
      </c>
      <c r="F43" s="1" t="s">
        <v>1249</v>
      </c>
    </row>
    <row r="44" spans="1:6" ht="26.4" x14ac:dyDescent="0.25">
      <c r="A44" s="21" t="s">
        <v>1294</v>
      </c>
      <c r="B44" s="38">
        <f t="shared" si="10"/>
        <v>91</v>
      </c>
      <c r="C44" s="49">
        <v>91</v>
      </c>
      <c r="D44" s="46">
        <f t="shared" si="7"/>
        <v>0</v>
      </c>
      <c r="E44" s="1" t="str">
        <f t="shared" si="8"/>
        <v>MATCH</v>
      </c>
      <c r="F44" s="1" t="s">
        <v>1249</v>
      </c>
    </row>
    <row r="45" spans="1:6" ht="26.4" x14ac:dyDescent="0.25">
      <c r="A45" s="21" t="s">
        <v>1295</v>
      </c>
      <c r="B45" s="38">
        <f t="shared" si="10"/>
        <v>83</v>
      </c>
      <c r="C45" s="49">
        <v>83</v>
      </c>
      <c r="D45" s="46">
        <f t="shared" si="7"/>
        <v>0</v>
      </c>
      <c r="E45" s="1" t="str">
        <f t="shared" si="8"/>
        <v>MATCH</v>
      </c>
      <c r="F45" s="1" t="s">
        <v>1249</v>
      </c>
    </row>
    <row r="46" spans="1:6" ht="26.4" x14ac:dyDescent="0.25">
      <c r="A46" s="21" t="s">
        <v>1296</v>
      </c>
      <c r="B46" s="38">
        <f t="shared" si="10"/>
        <v>81</v>
      </c>
      <c r="C46" s="49">
        <v>81</v>
      </c>
      <c r="D46" s="46">
        <f t="shared" si="7"/>
        <v>0</v>
      </c>
      <c r="E46" s="1" t="str">
        <f t="shared" si="8"/>
        <v>MATCH</v>
      </c>
      <c r="F46" s="1" t="s">
        <v>1249</v>
      </c>
    </row>
    <row r="47" spans="1:6" ht="26.4" x14ac:dyDescent="0.25">
      <c r="A47" s="21" t="s">
        <v>1297</v>
      </c>
      <c r="B47" s="38">
        <f t="shared" si="10"/>
        <v>81</v>
      </c>
      <c r="C47" s="49">
        <v>81</v>
      </c>
      <c r="D47" s="46">
        <f t="shared" si="7"/>
        <v>0</v>
      </c>
      <c r="E47" s="1" t="str">
        <f t="shared" si="8"/>
        <v>MATCH</v>
      </c>
      <c r="F47" s="1" t="s">
        <v>1249</v>
      </c>
    </row>
    <row r="48" spans="1:6" ht="26.4" x14ac:dyDescent="0.25">
      <c r="A48" s="21" t="s">
        <v>1298</v>
      </c>
      <c r="B48" s="38">
        <f t="shared" si="10"/>
        <v>524</v>
      </c>
      <c r="C48" s="49">
        <v>524</v>
      </c>
      <c r="D48" s="46">
        <f t="shared" si="7"/>
        <v>0</v>
      </c>
      <c r="E48" s="1" t="str">
        <f t="shared" si="8"/>
        <v>MATCH</v>
      </c>
      <c r="F48" s="1" t="s">
        <v>1249</v>
      </c>
    </row>
    <row r="49" spans="1:9" ht="26.4" x14ac:dyDescent="0.25">
      <c r="A49" s="21" t="s">
        <v>1299</v>
      </c>
      <c r="B49" s="38">
        <f>B30</f>
        <v>520</v>
      </c>
      <c r="C49" s="49">
        <v>520</v>
      </c>
      <c r="D49" s="46">
        <f t="shared" si="7"/>
        <v>0</v>
      </c>
      <c r="E49" s="1" t="str">
        <f t="shared" si="8"/>
        <v>MATCH</v>
      </c>
      <c r="F49" s="1" t="s">
        <v>1249</v>
      </c>
    </row>
    <row r="50" spans="1:9" x14ac:dyDescent="0.25">
      <c r="A50" s="21" t="s">
        <v>1300</v>
      </c>
      <c r="B50" s="38">
        <f>G25</f>
        <v>582</v>
      </c>
      <c r="C50" s="49">
        <v>582</v>
      </c>
      <c r="D50" s="46">
        <f t="shared" si="7"/>
        <v>0</v>
      </c>
      <c r="E50" s="1" t="str">
        <f t="shared" si="8"/>
        <v>MATCH</v>
      </c>
      <c r="F50" s="1" t="s">
        <v>1249</v>
      </c>
    </row>
    <row r="51" spans="1:9" x14ac:dyDescent="0.25">
      <c r="A51" s="21" t="s">
        <v>1301</v>
      </c>
      <c r="B51" s="22">
        <f>I25</f>
        <v>75000</v>
      </c>
      <c r="C51" s="24">
        <v>75000</v>
      </c>
      <c r="D51" s="46">
        <f t="shared" si="7"/>
        <v>0</v>
      </c>
      <c r="E51" s="1" t="str">
        <f t="shared" si="8"/>
        <v>MATCH</v>
      </c>
      <c r="F51" s="1" t="s">
        <v>1245</v>
      </c>
    </row>
    <row r="52" spans="1:9" x14ac:dyDescent="0.25">
      <c r="A52" s="21" t="s">
        <v>1302</v>
      </c>
      <c r="B52" s="22">
        <f>I28</f>
        <v>100000</v>
      </c>
      <c r="C52" s="24">
        <v>100000</v>
      </c>
      <c r="D52" s="46">
        <f t="shared" si="7"/>
        <v>0</v>
      </c>
      <c r="E52" s="1" t="str">
        <f t="shared" si="8"/>
        <v>MATCH</v>
      </c>
      <c r="F52" s="1" t="s">
        <v>1245</v>
      </c>
    </row>
    <row r="53" spans="1:9" x14ac:dyDescent="0.25">
      <c r="A53" s="21" t="s">
        <v>1303</v>
      </c>
      <c r="B53" s="37">
        <f>C25</f>
        <v>449.99999999999994</v>
      </c>
      <c r="C53" s="48">
        <v>450</v>
      </c>
      <c r="D53" s="46">
        <f t="shared" si="7"/>
        <v>5.6843418860808015E-14</v>
      </c>
      <c r="E53" s="1" t="str">
        <f t="shared" si="8"/>
        <v>MATCH</v>
      </c>
      <c r="F53" s="1" t="s">
        <v>1249</v>
      </c>
    </row>
    <row r="55" spans="1:9" x14ac:dyDescent="0.25">
      <c r="A55" s="33" t="s">
        <v>1304</v>
      </c>
      <c r="B55" s="34"/>
      <c r="C55" s="34"/>
      <c r="D55" s="34"/>
      <c r="E55" s="34"/>
      <c r="F55" s="34"/>
    </row>
    <row r="56" spans="1:9" ht="30" customHeight="1" x14ac:dyDescent="0.25">
      <c r="A56" t="s">
        <v>1116</v>
      </c>
      <c r="B56" s="69" t="s">
        <v>1305</v>
      </c>
      <c r="C56" s="69"/>
      <c r="D56" s="69"/>
      <c r="E56" s="69"/>
      <c r="F56" s="69"/>
      <c r="G56" s="69"/>
      <c r="H56" s="69"/>
      <c r="I56" s="69"/>
    </row>
    <row r="57" spans="1:9" ht="30" customHeight="1" x14ac:dyDescent="0.25">
      <c r="A57" t="s">
        <v>1116</v>
      </c>
      <c r="B57" s="69" t="s">
        <v>1306</v>
      </c>
      <c r="C57" s="69"/>
      <c r="D57" s="69"/>
      <c r="E57" s="69"/>
      <c r="F57" s="69"/>
      <c r="G57" s="69"/>
      <c r="H57" s="69"/>
      <c r="I57" s="69"/>
    </row>
    <row r="58" spans="1:9" ht="30" customHeight="1" x14ac:dyDescent="0.25">
      <c r="A58" t="s">
        <v>1116</v>
      </c>
      <c r="B58" s="69" t="s">
        <v>1307</v>
      </c>
      <c r="C58" s="69"/>
      <c r="D58" s="69"/>
      <c r="E58" s="69"/>
      <c r="F58" s="69"/>
      <c r="G58" s="69"/>
      <c r="H58" s="69"/>
      <c r="I58" s="69"/>
    </row>
    <row r="59" spans="1:9" ht="30" customHeight="1" x14ac:dyDescent="0.25">
      <c r="A59" t="s">
        <v>1116</v>
      </c>
      <c r="B59" s="69" t="s">
        <v>1308</v>
      </c>
      <c r="C59" s="69"/>
      <c r="D59" s="69"/>
      <c r="E59" s="69"/>
      <c r="F59" s="69"/>
      <c r="G59" s="69"/>
      <c r="H59" s="69"/>
      <c r="I59" s="69"/>
    </row>
  </sheetData>
  <mergeCells count="5">
    <mergeCell ref="B3:F3"/>
    <mergeCell ref="B56:I56"/>
    <mergeCell ref="B57:I57"/>
    <mergeCell ref="B58:I58"/>
    <mergeCell ref="B59:I5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Brief</vt:lpstr>
      <vt:lpstr>Registrations</vt:lpstr>
      <vt:lpstr>Event Info</vt:lpstr>
      <vt:lpstr>Data Dictionary</vt:lpstr>
      <vt:lpstr>AI Use Log</vt:lpstr>
      <vt:lpstr>Sheet1</vt:lpstr>
      <vt:lpstr>Baseline Validation</vt:lpstr>
      <vt:lpstr>Channel Analysis</vt:lpstr>
      <vt:lpstr>Marketing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Isha Shaw</cp:lastModifiedBy>
  <cp:revision>0</cp:revision>
  <dcterms:created xsi:type="dcterms:W3CDTF">2026-09-25T16:15:26Z</dcterms:created>
  <dcterms:modified xsi:type="dcterms:W3CDTF">2026-10-04T06:22:17Z</dcterms:modified>
  <dc:language>en-US</dc:language>
</cp:coreProperties>
</file>