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hikaprashar/Desktop/Avocados_Visualisations_Mini_Case_Study/"/>
    </mc:Choice>
  </mc:AlternateContent>
  <xr:revisionPtr revIDLastSave="0" documentId="13_ncr:1_{25F9C2F0-4C5F-1C4A-81EE-174D1721CC1D}" xr6:coauthVersionLast="47" xr6:coauthVersionMax="47" xr10:uidLastSave="{00000000-0000-0000-0000-000000000000}"/>
  <bookViews>
    <workbookView xWindow="0" yWindow="460" windowWidth="28800" windowHeight="16400" activeTab="1" xr2:uid="{0BA63DD4-C331-42C3-B925-003958714913}"/>
  </bookViews>
  <sheets>
    <sheet name="Avocado_Sale_Data_Albany" sheetId="1" r:id="rId1"/>
    <sheet name="Avocado_Viz_Exercises" sheetId="2" r:id="rId2"/>
  </sheets>
  <definedNames>
    <definedName name="_xlnm._FilterDatabase" localSheetId="0" hidden="1">Avocado_Sale_Data_Albany!$M$1:$N$107</definedName>
    <definedName name="_xlchart.v1.0" hidden="1">Avocado_Viz_Exercises!$A$87</definedName>
    <definedName name="_xlchart.v1.1" hidden="1">Avocado_Viz_Exercises!$B$47:$M$47</definedName>
    <definedName name="_xlchart.v1.2" hidden="1">Avocado_Viz_Exercises!$B$87:$M$87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2" i="2" l="1"/>
  <c r="H152" i="2" s="1"/>
  <c r="E153" i="2"/>
  <c r="B153" i="2"/>
  <c r="C153" i="2"/>
  <c r="D153" i="2"/>
  <c r="F153" i="2"/>
  <c r="G153" i="2"/>
  <c r="G152" i="2"/>
  <c r="F152" i="2"/>
  <c r="D152" i="2"/>
  <c r="C152" i="2"/>
  <c r="B152" i="2"/>
  <c r="D145" i="2"/>
  <c r="B145" i="2"/>
  <c r="C87" i="2"/>
  <c r="D87" i="2"/>
  <c r="E87" i="2"/>
  <c r="F87" i="2"/>
  <c r="G87" i="2"/>
  <c r="H87" i="2"/>
  <c r="I87" i="2"/>
  <c r="J87" i="2"/>
  <c r="K87" i="2"/>
  <c r="L87" i="2"/>
  <c r="M87" i="2"/>
  <c r="B87" i="2"/>
  <c r="N87" i="2"/>
  <c r="N86" i="2"/>
  <c r="N85" i="2"/>
  <c r="C86" i="2"/>
  <c r="D86" i="2"/>
  <c r="E86" i="2"/>
  <c r="F86" i="2"/>
  <c r="G86" i="2"/>
  <c r="H86" i="2"/>
  <c r="I86" i="2"/>
  <c r="J86" i="2"/>
  <c r="K86" i="2"/>
  <c r="L86" i="2"/>
  <c r="M86" i="2"/>
  <c r="B86" i="2"/>
  <c r="B85" i="2"/>
  <c r="C85" i="2"/>
  <c r="D85" i="2"/>
  <c r="E85" i="2"/>
  <c r="F85" i="2"/>
  <c r="G85" i="2"/>
  <c r="H85" i="2"/>
  <c r="I85" i="2"/>
  <c r="J85" i="2"/>
  <c r="K85" i="2"/>
  <c r="L85" i="2"/>
  <c r="M85" i="2"/>
  <c r="C51" i="2"/>
  <c r="D51" i="2"/>
  <c r="E51" i="2"/>
  <c r="F51" i="2"/>
  <c r="G51" i="2"/>
  <c r="H51" i="2"/>
  <c r="I51" i="2"/>
  <c r="J51" i="2"/>
  <c r="K51" i="2"/>
  <c r="L51" i="2"/>
  <c r="M51" i="2"/>
  <c r="C50" i="2"/>
  <c r="D50" i="2"/>
  <c r="E50" i="2"/>
  <c r="F50" i="2"/>
  <c r="G50" i="2"/>
  <c r="H50" i="2"/>
  <c r="I50" i="2"/>
  <c r="J50" i="2"/>
  <c r="K50" i="2"/>
  <c r="L50" i="2"/>
  <c r="M50" i="2"/>
  <c r="C49" i="2"/>
  <c r="D49" i="2"/>
  <c r="E49" i="2"/>
  <c r="E52" i="2" s="1"/>
  <c r="F49" i="2"/>
  <c r="G49" i="2"/>
  <c r="H49" i="2"/>
  <c r="I49" i="2"/>
  <c r="I52" i="2" s="1"/>
  <c r="J49" i="2"/>
  <c r="K49" i="2"/>
  <c r="L49" i="2"/>
  <c r="M49" i="2"/>
  <c r="M52" i="2" s="1"/>
  <c r="B51" i="2"/>
  <c r="B50" i="2"/>
  <c r="B49" i="2"/>
  <c r="B46" i="2"/>
  <c r="C46" i="2"/>
  <c r="D46" i="2"/>
  <c r="E46" i="2"/>
  <c r="F46" i="2"/>
  <c r="G46" i="2"/>
  <c r="H46" i="2"/>
  <c r="I46" i="2"/>
  <c r="J46" i="2"/>
  <c r="K46" i="2"/>
  <c r="L46" i="2"/>
  <c r="M46" i="2"/>
  <c r="C45" i="2"/>
  <c r="D45" i="2"/>
  <c r="E45" i="2"/>
  <c r="F45" i="2"/>
  <c r="G45" i="2"/>
  <c r="H45" i="2"/>
  <c r="I45" i="2"/>
  <c r="J45" i="2"/>
  <c r="K45" i="2"/>
  <c r="L45" i="2"/>
  <c r="M45" i="2"/>
  <c r="B45" i="2"/>
  <c r="B44" i="2"/>
  <c r="C44" i="2"/>
  <c r="D44" i="2"/>
  <c r="D47" i="2" s="1"/>
  <c r="E44" i="2"/>
  <c r="E47" i="2" s="1"/>
  <c r="F44" i="2"/>
  <c r="G44" i="2"/>
  <c r="H44" i="2"/>
  <c r="H47" i="2" s="1"/>
  <c r="I44" i="2"/>
  <c r="I47" i="2" s="1"/>
  <c r="J44" i="2"/>
  <c r="K44" i="2"/>
  <c r="L44" i="2"/>
  <c r="L47" i="2" s="1"/>
  <c r="M44" i="2"/>
  <c r="M47" i="2" s="1"/>
  <c r="C37" i="2"/>
  <c r="D37" i="2"/>
  <c r="E37" i="2"/>
  <c r="F37" i="2"/>
  <c r="G37" i="2"/>
  <c r="H37" i="2"/>
  <c r="I37" i="2"/>
  <c r="J37" i="2"/>
  <c r="K37" i="2"/>
  <c r="L37" i="2"/>
  <c r="M37" i="2"/>
  <c r="C36" i="2"/>
  <c r="D36" i="2"/>
  <c r="E36" i="2"/>
  <c r="F36" i="2"/>
  <c r="G36" i="2"/>
  <c r="H36" i="2"/>
  <c r="I36" i="2"/>
  <c r="J36" i="2"/>
  <c r="K36" i="2"/>
  <c r="L36" i="2"/>
  <c r="M36" i="2"/>
  <c r="C35" i="2"/>
  <c r="D35" i="2"/>
  <c r="E35" i="2"/>
  <c r="E38" i="2" s="1"/>
  <c r="F35" i="2"/>
  <c r="G35" i="2"/>
  <c r="H35" i="2"/>
  <c r="I35" i="2"/>
  <c r="I38" i="2" s="1"/>
  <c r="J35" i="2"/>
  <c r="K35" i="2"/>
  <c r="L35" i="2"/>
  <c r="M35" i="2"/>
  <c r="M38" i="2" s="1"/>
  <c r="B37" i="2"/>
  <c r="B36" i="2"/>
  <c r="B35" i="2"/>
  <c r="C32" i="2"/>
  <c r="D32" i="2"/>
  <c r="E32" i="2"/>
  <c r="F32" i="2"/>
  <c r="G32" i="2"/>
  <c r="H32" i="2"/>
  <c r="I32" i="2"/>
  <c r="J32" i="2"/>
  <c r="K32" i="2"/>
  <c r="L32" i="2"/>
  <c r="M32" i="2"/>
  <c r="C31" i="2"/>
  <c r="D31" i="2"/>
  <c r="E31" i="2"/>
  <c r="F31" i="2"/>
  <c r="G31" i="2"/>
  <c r="H31" i="2"/>
  <c r="I31" i="2"/>
  <c r="J31" i="2"/>
  <c r="K31" i="2"/>
  <c r="L31" i="2"/>
  <c r="M31" i="2"/>
  <c r="C30" i="2"/>
  <c r="D30" i="2"/>
  <c r="E30" i="2"/>
  <c r="F30" i="2"/>
  <c r="G30" i="2"/>
  <c r="H30" i="2"/>
  <c r="I30" i="2"/>
  <c r="J30" i="2"/>
  <c r="K30" i="2"/>
  <c r="L30" i="2"/>
  <c r="M30" i="2"/>
  <c r="B32" i="2"/>
  <c r="B31" i="2"/>
  <c r="B30" i="2"/>
  <c r="C24" i="2"/>
  <c r="D24" i="2"/>
  <c r="E24" i="2"/>
  <c r="F24" i="2"/>
  <c r="G24" i="2"/>
  <c r="H24" i="2"/>
  <c r="I24" i="2"/>
  <c r="J24" i="2"/>
  <c r="K24" i="2"/>
  <c r="L24" i="2"/>
  <c r="M24" i="2"/>
  <c r="C23" i="2"/>
  <c r="D23" i="2"/>
  <c r="E23" i="2"/>
  <c r="F23" i="2"/>
  <c r="G23" i="2"/>
  <c r="H23" i="2"/>
  <c r="I23" i="2"/>
  <c r="J23" i="2"/>
  <c r="K23" i="2"/>
  <c r="L23" i="2"/>
  <c r="M23" i="2"/>
  <c r="C22" i="2"/>
  <c r="D22" i="2"/>
  <c r="E22" i="2"/>
  <c r="F22" i="2"/>
  <c r="G22" i="2"/>
  <c r="H22" i="2"/>
  <c r="I22" i="2"/>
  <c r="J22" i="2"/>
  <c r="K22" i="2"/>
  <c r="L22" i="2"/>
  <c r="M22" i="2"/>
  <c r="B24" i="2"/>
  <c r="B23" i="2"/>
  <c r="B22" i="2"/>
  <c r="C19" i="2"/>
  <c r="D19" i="2"/>
  <c r="E19" i="2"/>
  <c r="F19" i="2"/>
  <c r="G19" i="2"/>
  <c r="H19" i="2"/>
  <c r="I19" i="2"/>
  <c r="J19" i="2"/>
  <c r="K19" i="2"/>
  <c r="L19" i="2"/>
  <c r="M19" i="2"/>
  <c r="B19" i="2"/>
  <c r="C18" i="2"/>
  <c r="D18" i="2"/>
  <c r="E18" i="2"/>
  <c r="F18" i="2"/>
  <c r="G18" i="2"/>
  <c r="H18" i="2"/>
  <c r="I18" i="2"/>
  <c r="J18" i="2"/>
  <c r="K18" i="2"/>
  <c r="L18" i="2"/>
  <c r="M18" i="2"/>
  <c r="B18" i="2"/>
  <c r="B17" i="2"/>
  <c r="C17" i="2"/>
  <c r="D17" i="2"/>
  <c r="D20" i="2" s="1"/>
  <c r="E17" i="2"/>
  <c r="E20" i="2" s="1"/>
  <c r="F17" i="2"/>
  <c r="G17" i="2"/>
  <c r="H17" i="2"/>
  <c r="H20" i="2" s="1"/>
  <c r="I17" i="2"/>
  <c r="I20" i="2" s="1"/>
  <c r="J17" i="2"/>
  <c r="K17" i="2"/>
  <c r="K20" i="2" s="1"/>
  <c r="L17" i="2"/>
  <c r="L20" i="2" s="1"/>
  <c r="M17" i="2"/>
  <c r="M20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2" i="1"/>
  <c r="E154" i="2" l="1"/>
  <c r="H153" i="2"/>
  <c r="K25" i="2"/>
  <c r="G25" i="2"/>
  <c r="C25" i="2"/>
  <c r="K33" i="2"/>
  <c r="G33" i="2"/>
  <c r="C33" i="2"/>
  <c r="K38" i="2"/>
  <c r="G38" i="2"/>
  <c r="C38" i="2"/>
  <c r="N24" i="2"/>
  <c r="N32" i="2"/>
  <c r="N37" i="2"/>
  <c r="M25" i="2"/>
  <c r="I25" i="2"/>
  <c r="E25" i="2"/>
  <c r="M33" i="2"/>
  <c r="I33" i="2"/>
  <c r="E33" i="2"/>
  <c r="L25" i="2"/>
  <c r="H25" i="2"/>
  <c r="D25" i="2"/>
  <c r="L33" i="2"/>
  <c r="H33" i="2"/>
  <c r="D33" i="2"/>
  <c r="B38" i="2"/>
  <c r="L38" i="2"/>
  <c r="H38" i="2"/>
  <c r="D38" i="2"/>
  <c r="N45" i="2"/>
  <c r="B52" i="2"/>
  <c r="L52" i="2"/>
  <c r="H52" i="2"/>
  <c r="D52" i="2"/>
  <c r="N31" i="2"/>
  <c r="N36" i="2"/>
  <c r="G20" i="2"/>
  <c r="C20" i="2"/>
  <c r="K47" i="2"/>
  <c r="G47" i="2"/>
  <c r="C47" i="2"/>
  <c r="J25" i="2"/>
  <c r="F25" i="2"/>
  <c r="J33" i="2"/>
  <c r="F33" i="2"/>
  <c r="J38" i="2"/>
  <c r="F38" i="2"/>
  <c r="N51" i="2"/>
  <c r="J52" i="2"/>
  <c r="F52" i="2"/>
  <c r="J20" i="2"/>
  <c r="F20" i="2"/>
  <c r="N50" i="2"/>
  <c r="K52" i="2"/>
  <c r="G52" i="2"/>
  <c r="C52" i="2"/>
  <c r="B20" i="2"/>
  <c r="J47" i="2"/>
  <c r="F47" i="2"/>
  <c r="N44" i="2"/>
  <c r="B47" i="2"/>
  <c r="N19" i="2"/>
  <c r="B25" i="2"/>
  <c r="N18" i="2"/>
  <c r="N23" i="2"/>
  <c r="N49" i="2"/>
  <c r="N46" i="2"/>
  <c r="N30" i="2"/>
  <c r="B33" i="2"/>
  <c r="N17" i="2"/>
  <c r="N22" i="2"/>
  <c r="N35" i="2"/>
  <c r="G154" i="2"/>
  <c r="F154" i="2"/>
  <c r="D154" i="2"/>
  <c r="C154" i="2"/>
  <c r="N38" i="2" l="1"/>
  <c r="N20" i="2"/>
  <c r="N52" i="2"/>
  <c r="N47" i="2"/>
  <c r="N33" i="2"/>
  <c r="N25" i="2"/>
  <c r="B154" i="2"/>
  <c r="H154" i="2" s="1"/>
</calcChain>
</file>

<file path=xl/sharedStrings.xml><?xml version="1.0" encoding="utf-8"?>
<sst xmlns="http://schemas.openxmlformats.org/spreadsheetml/2006/main" count="348" uniqueCount="74">
  <si>
    <t>Date</t>
  </si>
  <si>
    <t>Total Volume</t>
  </si>
  <si>
    <t>Total Bags</t>
  </si>
  <si>
    <t>Small Bags</t>
  </si>
  <si>
    <t>Large Bags</t>
  </si>
  <si>
    <t>XLarge Bags</t>
  </si>
  <si>
    <t>year</t>
  </si>
  <si>
    <t>region</t>
  </si>
  <si>
    <t>conventional</t>
  </si>
  <si>
    <t>Albany</t>
  </si>
  <si>
    <t>organic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</si>
  <si>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</si>
  <si>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</si>
  <si>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</si>
  <si>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</si>
  <si>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</si>
  <si>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</si>
  <si>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</si>
  <si>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</si>
  <si>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</si>
  <si>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</si>
  <si>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</si>
  <si>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</si>
  <si>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</si>
  <si>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Conventional Avocados</t>
  </si>
  <si>
    <t>Organic Avocados</t>
  </si>
  <si>
    <t>Total</t>
  </si>
  <si>
    <t>YTD Total</t>
  </si>
  <si>
    <t>Aurella's Avos</t>
  </si>
  <si>
    <t>Hint: Remember the SUMIFS Syntax that we've highlighted here: =SUMIFS(Sum_Range, Criteria_Range_1, Criteria_To_Look_Up…)</t>
  </si>
  <si>
    <t>Q1. Using your SUMIFS capabilities, complete the Production Volumes Summary Table for the 2017 Period below.</t>
  </si>
  <si>
    <t>Conventional</t>
  </si>
  <si>
    <t>Organic</t>
  </si>
  <si>
    <t>YTD Average</t>
  </si>
  <si>
    <t>Monthly Average</t>
  </si>
  <si>
    <t>Total Volume of Avocados (Conventional + Organic)</t>
  </si>
  <si>
    <t>As a Data Professional, it isn't enough to simply create a series of numbers and hand it on.</t>
  </si>
  <si>
    <r>
      <t xml:space="preserve">Management and individuals in general, infer much information from </t>
    </r>
    <r>
      <rPr>
        <b/>
        <sz val="12"/>
        <color theme="9" tint="-0.499984740745262"/>
        <rFont val="Arial"/>
        <family val="2"/>
      </rPr>
      <t>visual inferences</t>
    </r>
    <r>
      <rPr>
        <sz val="12"/>
        <color theme="9" tint="-0.499984740745262"/>
        <rFont val="Arial"/>
        <family val="2"/>
      </rPr>
      <t xml:space="preserve"> as opposed to purely numerical inferences.</t>
    </r>
  </si>
  <si>
    <t>This is your final  exercise with Aurella's Avo's! You'll be looking at creating a series of visualisations to highlight to Aurella and her team the sales performance of her Avocado Products over the 2017 Period.</t>
  </si>
  <si>
    <t>Week</t>
  </si>
  <si>
    <t>Hint: Remember the AVERAGEIFS Syntax that we've highlighted here: =AVERAGEIFS(Average_Range, Criteria_Range_1, Criteria_To_Look_Up…).</t>
  </si>
  <si>
    <t>We'll be creating a small number of visuals here that that highlights the overall Sales trends that we've noted for Aurella and her team!</t>
  </si>
  <si>
    <r>
      <t xml:space="preserve">Well done! You've now got a handle on the basics of creating </t>
    </r>
    <r>
      <rPr>
        <b/>
        <sz val="11"/>
        <color theme="1"/>
        <rFont val="Arial"/>
        <family val="2"/>
      </rPr>
      <t xml:space="preserve">single and combo charts </t>
    </r>
    <r>
      <rPr>
        <sz val="11"/>
        <color theme="1"/>
        <rFont val="Arial"/>
        <family val="2"/>
      </rPr>
      <t>for analysis purposes! Keep up the great work!!</t>
    </r>
  </si>
  <si>
    <t>Let's take a look at how we might answer this question.</t>
  </si>
  <si>
    <r>
      <t xml:space="preserve">Lastly, the team is interested in understanding the </t>
    </r>
    <r>
      <rPr>
        <b/>
        <sz val="11"/>
        <color theme="1"/>
        <rFont val="Arial"/>
        <family val="2"/>
      </rPr>
      <t xml:space="preserve">pricing ranges </t>
    </r>
    <r>
      <rPr>
        <sz val="11"/>
        <color theme="1"/>
        <rFont val="Arial"/>
        <family val="2"/>
      </rPr>
      <t>for our Avocados.</t>
    </r>
  </si>
  <si>
    <r>
      <t xml:space="preserve">We know that across the year, we have different pricing ranges, but how </t>
    </r>
    <r>
      <rPr>
        <b/>
        <sz val="11"/>
        <color theme="1"/>
        <rFont val="Arial"/>
        <family val="2"/>
      </rPr>
      <t xml:space="preserve">often </t>
    </r>
    <r>
      <rPr>
        <sz val="11"/>
        <color theme="1"/>
        <rFont val="Arial"/>
        <family val="2"/>
      </rPr>
      <t>do we have cheap avocados, versus those which are more expensive?</t>
    </r>
  </si>
  <si>
    <r>
      <t xml:space="preserve">Firstly, we'll need to take a </t>
    </r>
    <r>
      <rPr>
        <b/>
        <sz val="11"/>
        <color theme="1"/>
        <rFont val="Arial"/>
        <family val="2"/>
      </rPr>
      <t xml:space="preserve">micro </t>
    </r>
    <r>
      <rPr>
        <sz val="11"/>
        <color theme="1"/>
        <rFont val="Arial"/>
        <family val="2"/>
      </rPr>
      <t>look at our data as opposed to a Macro Look.</t>
    </r>
  </si>
  <si>
    <t>Let's look at this in a few steps.</t>
  </si>
  <si>
    <t>Q5A. Calculate the Maximum and Minimum Prices for Avocados and place this in the boxes below.</t>
  </si>
  <si>
    <t>Max Price</t>
  </si>
  <si>
    <t>Min Price</t>
  </si>
  <si>
    <t>Average Weekly Price</t>
  </si>
  <si>
    <t>Having identified our price range, we'll create a series of 'pricing buckets' to help us better understand the pricing profile of our Avocados!</t>
  </si>
  <si>
    <t>Avocado Pricing Bucket</t>
  </si>
  <si>
    <t>&lt;= $1.20</t>
  </si>
  <si>
    <t>$1.41 - $1.60</t>
  </si>
  <si>
    <t>$1.21 - $1.40</t>
  </si>
  <si>
    <t>$1.81 - $2.01</t>
  </si>
  <si>
    <t>&gt;$2.01</t>
  </si>
  <si>
    <t xml:space="preserve">Hint: To compare multiple boolean conditions, you will need to use Syntax like this: =COUNTIFS(SomeRange, "&gt;="&amp;SomeNumber, SomeRange, "&lt;="&amp;SomeNumber) </t>
  </si>
  <si>
    <t>Q5B. Using the COUNTIFS Function, populate the table below, counting the number of times Avocado's have been sold within these respective price ranges. What do you observe?</t>
  </si>
  <si>
    <t>$1.61 - $1.80</t>
  </si>
  <si>
    <t>Remember, if you have any questions, don't hesitate to post this in the Discord Channel under the #Business Fundamentals Tag where one of the team will get back to you!</t>
  </si>
  <si>
    <t>Haas</t>
  </si>
  <si>
    <t>Reed</t>
  </si>
  <si>
    <t>Zutano</t>
  </si>
  <si>
    <t>Growth_Type</t>
  </si>
  <si>
    <t xml:space="preserve">Q3. Using your AVERAGEIFS capabilities, calculate the Weekly Average Quantity Sold of Avocados by Growth Type (Conventional | Organic Varieties) for each month for the 2016 Period.  
Please note that you will also need to calculate the *Monthly Average Quantity Sold* irrespective of Avocado Type. Do you notice any trends? </t>
  </si>
  <si>
    <r>
      <t xml:space="preserve">Now we can clearly see that there are certain months where Monthly Quantity tend to </t>
    </r>
    <r>
      <rPr>
        <b/>
        <sz val="11"/>
        <color theme="1"/>
        <rFont val="Arial"/>
        <family val="2"/>
      </rPr>
      <t xml:space="preserve">peak. </t>
    </r>
    <r>
      <rPr>
        <sz val="11"/>
        <color theme="1"/>
        <rFont val="Arial"/>
        <family val="2"/>
      </rPr>
      <t xml:space="preserve">Is this also associated with higher than expected </t>
    </r>
    <r>
      <rPr>
        <b/>
        <sz val="11"/>
        <color theme="1"/>
        <rFont val="Arial"/>
        <family val="2"/>
      </rPr>
      <t xml:space="preserve">demand? </t>
    </r>
  </si>
  <si>
    <r>
      <t xml:space="preserve">Let's take a look at this by creating a Combo Chart that combines the </t>
    </r>
    <r>
      <rPr>
        <b/>
        <sz val="11"/>
        <color theme="1"/>
        <rFont val="Arial"/>
        <family val="2"/>
      </rPr>
      <t xml:space="preserve">Monthly Average Quantity Sold Per Month </t>
    </r>
    <r>
      <rPr>
        <sz val="11"/>
        <color theme="1"/>
        <rFont val="Arial"/>
        <family val="2"/>
      </rPr>
      <t xml:space="preserve">versus the </t>
    </r>
    <r>
      <rPr>
        <b/>
        <sz val="11"/>
        <color theme="1"/>
        <rFont val="Arial"/>
        <family val="2"/>
      </rPr>
      <t>Total Volume of Avocados Sold Per Month.</t>
    </r>
  </si>
  <si>
    <r>
      <t xml:space="preserve">Q4. Create a Combo Chart showing the Monthly Average Price (Line Chart) against the Monthly Volume of Avocados Sold Per Month. 
</t>
    </r>
    <r>
      <rPr>
        <b/>
        <sz val="12"/>
        <color rgb="FFEF628B"/>
        <rFont val="Arial"/>
        <family val="2"/>
      </rPr>
      <t>Hint: You may want to put the Monthly Avocado Sold onto a secondary axis.</t>
    </r>
  </si>
  <si>
    <t>Q2. Using the tables you've populated above, create two charts showing the Sales Volumes over the 2017 Period:
i) Create a Stacked Column Chart for Conventional Avocado's segmented by Avocado Type (i.e. Hass, Reed, Zutano)
ii) Create a Stacked Column Chart for Organic Avocado's segmented by Avocado Type i.e. Hass, Reed, Zutano)</t>
  </si>
  <si>
    <t>Note: We've included EXAMPLE images for each of the visualisation questions so you'll know what to expect when you're building this out!</t>
  </si>
  <si>
    <t>Lastly, upon completion of this table, create a horizontal bar chart, showing the distribution of Avocado Pricing!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</si>
</sst>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9" tint="-0.499984740745262"/>
      <name val="Arial"/>
      <family val="2"/>
    </font>
    <font>
      <b/>
      <sz val="12"/>
      <color theme="9" tint="-0.499984740745262"/>
      <name val="Arial"/>
      <family val="2"/>
    </font>
    <font>
      <b/>
      <sz val="26"/>
      <color theme="9" tint="-0.499984740745262"/>
      <name val="Arial"/>
      <family val="2"/>
    </font>
    <font>
      <sz val="12"/>
      <color theme="9" tint="-0.499984740745262"/>
      <name val="Arial"/>
      <family val="2"/>
    </font>
    <font>
      <sz val="8"/>
      <name val="Calibri"/>
      <family val="2"/>
      <scheme val="minor"/>
    </font>
    <font>
      <b/>
      <sz val="11"/>
      <color rgb="FFEF628B"/>
      <name val="Arial"/>
      <family val="2"/>
    </font>
    <font>
      <sz val="11"/>
      <color rgb="FFEF628B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rgb="FFEF628B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4" fontId="0" fillId="0" borderId="0" xfId="0" applyNumberFormat="1"/>
    <xf numFmtId="0" fontId="1" fillId="0" borderId="0" xfId="0" applyFont="1"/>
    <xf numFmtId="14" fontId="1" fillId="0" borderId="0" xfId="0" applyNumberFormat="1" applyFont="1"/>
    <xf numFmtId="4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2" borderId="0" xfId="0" applyFont="1" applyFill="1"/>
    <xf numFmtId="0" fontId="1" fillId="2" borderId="0" xfId="0" applyFont="1" applyFill="1"/>
    <xf numFmtId="0" fontId="3" fillId="2" borderId="0" xfId="0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4" fontId="1" fillId="3" borderId="5" xfId="0" applyNumberFormat="1" applyFont="1" applyFill="1" applyBorder="1"/>
    <xf numFmtId="3" fontId="1" fillId="0" borderId="1" xfId="0" applyNumberFormat="1" applyFont="1" applyBorder="1"/>
    <xf numFmtId="4" fontId="1" fillId="3" borderId="2" xfId="0" applyNumberFormat="1" applyFont="1" applyFill="1" applyBorder="1"/>
    <xf numFmtId="3" fontId="1" fillId="3" borderId="4" xfId="0" applyNumberFormat="1" applyFont="1" applyFill="1" applyBorder="1"/>
    <xf numFmtId="3" fontId="1" fillId="3" borderId="3" xfId="0" applyNumberFormat="1" applyFont="1" applyFill="1" applyBorder="1"/>
    <xf numFmtId="0" fontId="8" fillId="0" borderId="0" xfId="0" applyFont="1"/>
    <xf numFmtId="0" fontId="9" fillId="0" borderId="0" xfId="0" applyFont="1"/>
    <xf numFmtId="1" fontId="3" fillId="0" borderId="0" xfId="0" applyNumberFormat="1" applyFont="1" applyAlignment="1">
      <alignment horizontal="center"/>
    </xf>
    <xf numFmtId="3" fontId="1" fillId="0" borderId="0" xfId="0" applyNumberFormat="1" applyFont="1"/>
    <xf numFmtId="0" fontId="10" fillId="0" borderId="0" xfId="0" applyFont="1"/>
    <xf numFmtId="0" fontId="11" fillId="0" borderId="0" xfId="0" applyFont="1"/>
    <xf numFmtId="0" fontId="3" fillId="0" borderId="0" xfId="0" applyFont="1" applyAlignment="1">
      <alignment horizontal="center"/>
    </xf>
    <xf numFmtId="3" fontId="1" fillId="3" borderId="5" xfId="0" applyNumberFormat="1" applyFont="1" applyFill="1" applyBorder="1"/>
    <xf numFmtId="3" fontId="1" fillId="3" borderId="2" xfId="0" applyNumberFormat="1" applyFont="1" applyFill="1" applyBorder="1"/>
    <xf numFmtId="164" fontId="0" fillId="0" borderId="0" xfId="0" applyNumberFormat="1"/>
    <xf numFmtId="0" fontId="1" fillId="4" borderId="0" xfId="0" applyFont="1" applyFill="1"/>
    <xf numFmtId="164" fontId="2" fillId="5" borderId="0" xfId="0" applyNumberFormat="1" applyFont="1" applyFill="1"/>
    <xf numFmtId="0" fontId="12" fillId="6" borderId="0" xfId="0" applyFont="1" applyFill="1" applyAlignment="1">
      <alignment horizont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4" fontId="2" fillId="7" borderId="0" xfId="0" applyNumberFormat="1" applyFont="1" applyFill="1"/>
    <xf numFmtId="0" fontId="2" fillId="7" borderId="0" xfId="0" applyFont="1" applyFill="1"/>
    <xf numFmtId="4" fontId="2" fillId="7" borderId="0" xfId="0" applyNumberFormat="1" applyFont="1" applyFill="1"/>
    <xf numFmtId="1" fontId="2" fillId="7" borderId="0" xfId="0" applyNumberFormat="1" applyFont="1" applyFill="1"/>
    <xf numFmtId="0" fontId="11" fillId="7" borderId="0" xfId="0" applyFont="1" applyFill="1"/>
    <xf numFmtId="4" fontId="1" fillId="0" borderId="1" xfId="0" applyNumberFormat="1" applyFont="1" applyBorder="1"/>
    <xf numFmtId="0" fontId="6" fillId="0" borderId="0" xfId="0" applyFont="1" applyAlignment="1">
      <alignment wrapText="1"/>
    </xf>
    <xf numFmtId="0" fontId="6" fillId="0" borderId="0" xfId="0" applyFont="1"/>
    <xf numFmtId="0" fontId="13" fillId="0" borderId="0" xfId="0" applyFont="1" applyAlignment="1">
      <alignment wrapText="1"/>
    </xf>
    <xf numFmtId="0" fontId="13" fillId="0" borderId="0" xfId="0" applyFont="1"/>
    <xf numFmtId="1" fontId="2" fillId="0" borderId="0" xfId="0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628B"/>
      <color rgb="FFD59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Conventional</a:t>
            </a:r>
            <a:r>
              <a:rPr lang="en-US" baseline="0"/>
              <a:t> Avacado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Avocado_Viz_Exercises!$A$17</c:f>
              <c:strCache>
                <c:ptCount val="1"/>
                <c:pt idx="0">
                  <c:v>Haas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6886952460154464E-2"/>
                  <c:y val="-4.0476132642079929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4.0704120697745962E-2"/>
                      <c:h val="3.7188319337549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36C-5B42-AD4C-4417BAB03155}"/>
                </c:ext>
              </c:extLst>
            </c:dLbl>
            <c:dLbl>
              <c:idx val="1"/>
              <c:layout>
                <c:manualLayout>
                  <c:x val="3.8491347949830584E-2"/>
                  <c:y val="-4.7055325970900286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5.0327437444403489E-2"/>
                      <c:h val="3.75148250198810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036C-5B42-AD4C-4417BAB03155}"/>
                </c:ext>
              </c:extLst>
            </c:dLbl>
            <c:dLbl>
              <c:idx val="2"/>
              <c:layout>
                <c:manualLayout>
                  <c:x val="3.7422143840113067E-2"/>
                  <c:y val="-4.8008985308576911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4.7119825115250945E-2"/>
                      <c:h val="3.75148250198810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36C-5B42-AD4C-4417BAB03155}"/>
                </c:ext>
              </c:extLst>
            </c:dLbl>
            <c:dLbl>
              <c:idx val="3"/>
              <c:layout>
                <c:manualLayout>
                  <c:x val="3.635293973039555E-2"/>
                  <c:y val="-4.1074836383529469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4.4981416895815911E-2"/>
                      <c:h val="3.75148250198810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036C-5B42-AD4C-4417BAB03155}"/>
                </c:ext>
              </c:extLst>
            </c:dLbl>
            <c:dLbl>
              <c:idx val="4"/>
              <c:layout>
                <c:manualLayout>
                  <c:x val="3.3145369495892918E-2"/>
                  <c:y val="-4.8596599987960447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3.7967437936069E-2"/>
                      <c:h val="3.75148250198810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36C-5B42-AD4C-4417BAB03155}"/>
                </c:ext>
              </c:extLst>
            </c:dLbl>
            <c:dLbl>
              <c:idx val="5"/>
              <c:layout>
                <c:manualLayout>
                  <c:x val="3.2076123291525489E-2"/>
                  <c:y val="-4.963728206032661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3.4759825606916456E-2"/>
                      <c:h val="3.75148250198810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036C-5B42-AD4C-4417BAB03155}"/>
                </c:ext>
              </c:extLst>
            </c:dLbl>
            <c:dLbl>
              <c:idx val="6"/>
              <c:layout>
                <c:manualLayout>
                  <c:x val="3.635293973039555E-2"/>
                  <c:y val="-4.9673189499397592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4.3912212786098394E-2"/>
                      <c:h val="3.75148250198810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036C-5B42-AD4C-4417BAB03155}"/>
                </c:ext>
              </c:extLst>
            </c:dLbl>
            <c:dLbl>
              <c:idx val="7"/>
              <c:layout>
                <c:manualLayout>
                  <c:x val="3.4214573605610511E-2"/>
                  <c:y val="-5.2690681702730856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3.7967437936069E-2"/>
                      <c:h val="3.75148250198810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036C-5B42-AD4C-4417BAB03155}"/>
                </c:ext>
              </c:extLst>
            </c:dLbl>
            <c:dLbl>
              <c:idx val="8"/>
              <c:layout>
                <c:manualLayout>
                  <c:x val="3.635293973039555E-2"/>
                  <c:y val="-4.7650544578557656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4.3912212786098394E-2"/>
                      <c:h val="3.75148250198810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036C-5B42-AD4C-4417BAB03155}"/>
                </c:ext>
              </c:extLst>
            </c:dLbl>
            <c:dLbl>
              <c:idx val="9"/>
              <c:layout>
                <c:manualLayout>
                  <c:x val="3.3145327401243006E-2"/>
                  <c:y val="-4.2177828423695107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3.6427784018075782E-2"/>
                      <c:h val="3.75148250198810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036C-5B42-AD4C-4417BAB03155}"/>
                </c:ext>
              </c:extLst>
            </c:dLbl>
            <c:dLbl>
              <c:idx val="10"/>
              <c:layout>
                <c:manualLayout>
                  <c:x val="3.7422143840113067E-2"/>
                  <c:y val="-4.9593559472752159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4.177380456666336E-2"/>
                      <c:h val="3.75148250198810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036C-5B42-AD4C-4417BAB03155}"/>
                </c:ext>
              </c:extLst>
            </c:dLbl>
            <c:dLbl>
              <c:idx val="11"/>
              <c:layout>
                <c:manualLayout>
                  <c:x val="2.9937715072090299E-2"/>
                  <c:y val="-4.7336671317032161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4.070460045694585E-2"/>
                      <c:h val="3.75148250198810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036C-5B42-AD4C-4417BAB03155}"/>
                </c:ext>
              </c:extLst>
            </c:dLbl>
            <c:spPr>
              <a:solidFill>
                <a:schemeClr val="accent1">
                  <a:lumMod val="20000"/>
                  <a:lumOff val="80000"/>
                  <a:alpha val="53000"/>
                </a:schemeClr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Avocado_Viz_Exercises!$B$15:$M$15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Avocado_Viz_Exercises!$B$17:$M$17</c:f>
              <c:numCache>
                <c:formatCode>#,##0</c:formatCode>
                <c:ptCount val="12"/>
                <c:pt idx="0">
                  <c:v>19493.449999999997</c:v>
                </c:pt>
                <c:pt idx="1">
                  <c:v>15367.880000000001</c:v>
                </c:pt>
                <c:pt idx="2">
                  <c:v>10687.310000000001</c:v>
                </c:pt>
                <c:pt idx="3">
                  <c:v>19612.52</c:v>
                </c:pt>
                <c:pt idx="4">
                  <c:v>9931.06</c:v>
                </c:pt>
                <c:pt idx="5">
                  <c:v>8591.5600000000013</c:v>
                </c:pt>
                <c:pt idx="6">
                  <c:v>11998.04</c:v>
                </c:pt>
                <c:pt idx="7">
                  <c:v>8114.08</c:v>
                </c:pt>
                <c:pt idx="8">
                  <c:v>14601.55</c:v>
                </c:pt>
                <c:pt idx="9">
                  <c:v>18192.75</c:v>
                </c:pt>
                <c:pt idx="10">
                  <c:v>12100.36</c:v>
                </c:pt>
                <c:pt idx="11">
                  <c:v>15005.41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C-5B42-AD4C-4417BAB03155}"/>
            </c:ext>
          </c:extLst>
        </c:ser>
        <c:ser>
          <c:idx val="1"/>
          <c:order val="1"/>
          <c:tx>
            <c:strRef>
              <c:f>Avocado_Viz_Exercises!$A$18</c:f>
              <c:strCache>
                <c:ptCount val="1"/>
                <c:pt idx="0">
                  <c:v>Reed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27507228911607E-3"/>
                  <c:y val="5.338728672146683E-3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36C-5B42-AD4C-4417BAB03155}"/>
                </c:ext>
              </c:extLst>
            </c:dLbl>
            <c:spPr>
              <a:solidFill>
                <a:schemeClr val="accent2">
                  <a:lumMod val="60000"/>
                  <a:lumOff val="40000"/>
                  <a:alpha val="26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Avocado_Viz_Exercises!$B$15:$M$15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Avocado_Viz_Exercises!$B$18:$M$18</c:f>
              <c:numCache>
                <c:formatCode>#,##0</c:formatCode>
                <c:ptCount val="12"/>
                <c:pt idx="0">
                  <c:v>454113.64</c:v>
                </c:pt>
                <c:pt idx="1">
                  <c:v>402251.77</c:v>
                </c:pt>
                <c:pt idx="2">
                  <c:v>330834.49</c:v>
                </c:pt>
                <c:pt idx="3">
                  <c:v>388713.31999999995</c:v>
                </c:pt>
                <c:pt idx="4">
                  <c:v>361769.02</c:v>
                </c:pt>
                <c:pt idx="5">
                  <c:v>305746.96999999997</c:v>
                </c:pt>
                <c:pt idx="6">
                  <c:v>394425.86</c:v>
                </c:pt>
                <c:pt idx="7">
                  <c:v>313974.17000000004</c:v>
                </c:pt>
                <c:pt idx="8">
                  <c:v>269411.94000000006</c:v>
                </c:pt>
                <c:pt idx="9">
                  <c:v>281541.15999999997</c:v>
                </c:pt>
                <c:pt idx="10">
                  <c:v>281929.31</c:v>
                </c:pt>
                <c:pt idx="11">
                  <c:v>412237.83999999997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C-5B42-AD4C-4417BAB03155}"/>
            </c:ext>
          </c:extLst>
        </c:ser>
        <c:ser>
          <c:idx val="2"/>
          <c:order val="2"/>
          <c:tx>
            <c:strRef>
              <c:f>Avocado_Viz_Exercises!$A$19</c:f>
              <c:strCache>
                <c:ptCount val="1"/>
                <c:pt idx="0">
                  <c:v>Zutano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2">
                  <a:lumMod val="90000"/>
                  <a:alpha val="59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Avocado_Viz_Exercises!$B$15:$M$15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Avocado_Viz_Exercises!$B$19:$M$19</c:f>
              <c:numCache>
                <c:formatCode>#,##0</c:formatCode>
                <c:ptCount val="12"/>
                <c:pt idx="0">
                  <c:v>3540.57</c:v>
                </c:pt>
                <c:pt idx="1">
                  <c:v>2491.2999999999997</c:v>
                </c:pt>
                <c:pt idx="2">
                  <c:v>357.92</c:v>
                </c:pt>
                <c:pt idx="3">
                  <c:v>469.16</c:v>
                </c:pt>
                <c:pt idx="4">
                  <c:v>757.21</c:v>
                </c:pt>
                <c:pt idx="5">
                  <c:v>1317.67</c:v>
                </c:pt>
                <c:pt idx="6">
                  <c:v>5043.9799999999996</c:v>
                </c:pt>
                <c:pt idx="7">
                  <c:v>724.33</c:v>
                </c:pt>
                <c:pt idx="8">
                  <c:v>366.94</c:v>
                </c:pt>
                <c:pt idx="9">
                  <c:v>276.35000000000002</c:v>
                </c:pt>
                <c:pt idx="10">
                  <c:v>351.88</c:v>
                </c:pt>
                <c:pt idx="11">
                  <c:v>358.85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6C-5B42-AD4C-4417BAB031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1871394079"/>
        <c:axId val="1871532383"/>
      </c:barChart>
      <c:catAx>
        <c:axId val="187139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32383"/>
        <c:crosses val="autoZero"/>
        <c:auto val="1"/>
        <c:lblAlgn val="ctr"/>
        <c:lblOffset val="100"/>
        <c:noMultiLvlLbl val="0"/>
      </c:catAx>
      <c:valAx>
        <c:axId val="1871532383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39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Organic</a:t>
            </a:r>
            <a:r>
              <a:rPr lang="en-US" baseline="0"/>
              <a:t> Avacado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Avocado_Viz_Exercises!$A$17</c:f>
              <c:strCache>
                <c:ptCount val="1"/>
                <c:pt idx="0">
                  <c:v>Haas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0"/>
              <c:layout>
                <c:manualLayout>
                  <c:x val="0"/>
                  <c:y val="-7.093235083029015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36-C54B-BC6A-0B38CBB17B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Avocado_Viz_Exercises!$B$15:$M$15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Avocado_Viz_Exercises!$B$30:$M$30</c:f>
              <c:numCache>
                <c:formatCode>#,##0</c:formatCode>
                <c:ptCount val="12"/>
                <c:pt idx="0">
                  <c:v>328.77</c:v>
                </c:pt>
                <c:pt idx="1">
                  <c:v>1704.08</c:v>
                </c:pt>
                <c:pt idx="2">
                  <c:v>1034.1399999999999</c:v>
                </c:pt>
                <c:pt idx="3">
                  <c:v>1809.99</c:v>
                </c:pt>
                <c:pt idx="4">
                  <c:v>165.91000000000003</c:v>
                </c:pt>
                <c:pt idx="5">
                  <c:v>584.78</c:v>
                </c:pt>
                <c:pt idx="6">
                  <c:v>401.21999999999997</c:v>
                </c:pt>
                <c:pt idx="7">
                  <c:v>187.53</c:v>
                </c:pt>
                <c:pt idx="8">
                  <c:v>245.06</c:v>
                </c:pt>
                <c:pt idx="9">
                  <c:v>89.57</c:v>
                </c:pt>
                <c:pt idx="10">
                  <c:v>31.31</c:v>
                </c:pt>
                <c:pt idx="11">
                  <c:v>223.85000000000002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B36-C54B-BC6A-0B38CBB17B13}"/>
            </c:ext>
          </c:extLst>
        </c:ser>
        <c:ser>
          <c:idx val="1"/>
          <c:order val="1"/>
          <c:tx>
            <c:strRef>
              <c:f>Avocado_Viz_Exercises!$A$18</c:f>
              <c:strCache>
                <c:ptCount val="1"/>
                <c:pt idx="0">
                  <c:v>Reed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lumMod val="60000"/>
                  <a:lumOff val="40000"/>
                  <a:alpha val="26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Avocado_Viz_Exercises!$B$15:$M$15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Avocado_Viz_Exercises!$B$31:$M$31</c:f>
              <c:numCache>
                <c:formatCode>#,##0</c:formatCode>
                <c:ptCount val="12"/>
                <c:pt idx="0">
                  <c:v>1250.3400000000001</c:v>
                </c:pt>
                <c:pt idx="1">
                  <c:v>775.41</c:v>
                </c:pt>
                <c:pt idx="2">
                  <c:v>854.73</c:v>
                </c:pt>
                <c:pt idx="3">
                  <c:v>1218.72</c:v>
                </c:pt>
                <c:pt idx="4">
                  <c:v>1495.81</c:v>
                </c:pt>
                <c:pt idx="5">
                  <c:v>1164.2</c:v>
                </c:pt>
                <c:pt idx="6">
                  <c:v>927.2700000000001</c:v>
                </c:pt>
                <c:pt idx="7">
                  <c:v>893.54</c:v>
                </c:pt>
                <c:pt idx="8">
                  <c:v>761.17000000000007</c:v>
                </c:pt>
                <c:pt idx="9">
                  <c:v>1178.6399999999999</c:v>
                </c:pt>
                <c:pt idx="10">
                  <c:v>744.98</c:v>
                </c:pt>
                <c:pt idx="11">
                  <c:v>1303.5400000000002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B36-C54B-BC6A-0B38CBB17B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1871394079"/>
        <c:axId val="1871532383"/>
      </c:barChart>
      <c:catAx>
        <c:axId val="187139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32383"/>
        <c:crosses val="autoZero"/>
        <c:auto val="1"/>
        <c:lblAlgn val="ctr"/>
        <c:lblOffset val="100"/>
        <c:noMultiLvlLbl val="0"/>
      </c:catAx>
      <c:valAx>
        <c:axId val="1871532383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39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Price Per Avacado</a:t>
            </a:r>
            <a:r>
              <a:rPr lang="en-US" baseline="0"/>
              <a:t>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Avocado_Viz_Exercises!$A$85</c:f>
              <c:strCache>
                <c:ptCount val="1"/>
                <c:pt idx="0">
                  <c:v>Conventional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Avocado_Viz_Exercises!$B$83:$M$83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Avocado_Viz_Exercises!$B$85:$M$85</c:f>
              <c:numCache>
                <c:formatCode>#,##0.00</c:formatCode>
                <c:ptCount val="12"/>
                <c:pt idx="0">
                  <c:v>106861.3</c:v>
                </c:pt>
                <c:pt idx="1">
                  <c:v>116152.79500000001</c:v>
                </c:pt>
                <c:pt idx="2">
                  <c:v>104698.44999999998</c:v>
                </c:pt>
                <c:pt idx="3">
                  <c:v>100559.552</c:v>
                </c:pt>
                <c:pt idx="4">
                  <c:v>111517.4725</c:v>
                </c:pt>
                <c:pt idx="5">
                  <c:v>90793.652499999982</c:v>
                </c:pt>
                <c:pt idx="6">
                  <c:v>94018.332000000009</c:v>
                </c:pt>
                <c:pt idx="7">
                  <c:v>94025.117500000008</c:v>
                </c:pt>
                <c:pt idx="8">
                  <c:v>80648.112500000003</c:v>
                </c:pt>
                <c:pt idx="9">
                  <c:v>67856.98599999999</c:v>
                </c:pt>
                <c:pt idx="10">
                  <c:v>86228.235000000001</c:v>
                </c:pt>
                <c:pt idx="11">
                  <c:v>98705.319999999978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2-7849-83E9-045A5EE38072}"/>
            </c:ext>
          </c:extLst>
        </c:ser>
        <c:ser>
          <c:idx val="1"/>
          <c:order val="1"/>
          <c:tx>
            <c:strRef>
              <c:f>Avocado_Viz_Exercises!$A$86</c:f>
              <c:strCache>
                <c:ptCount val="1"/>
                <c:pt idx="0">
                  <c:v>Organic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Avocado_Viz_Exercises!$B$83:$M$83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Avocado_Viz_Exercises!$B$86:$M$86</c:f>
              <c:numCache>
                <c:formatCode>#,##0.00</c:formatCode>
                <c:ptCount val="12"/>
                <c:pt idx="0">
                  <c:v>1856.35</c:v>
                </c:pt>
                <c:pt idx="1">
                  <c:v>2067.3175000000001</c:v>
                </c:pt>
                <c:pt idx="2">
                  <c:v>2310.9225000000001</c:v>
                </c:pt>
                <c:pt idx="3">
                  <c:v>2744.6800000000003</c:v>
                </c:pt>
                <c:pt idx="4">
                  <c:v>3429.3325000000004</c:v>
                </c:pt>
                <c:pt idx="5">
                  <c:v>3143.6349999999998</c:v>
                </c:pt>
                <c:pt idx="6">
                  <c:v>2755.6839999999997</c:v>
                </c:pt>
                <c:pt idx="7">
                  <c:v>2486.4425000000001</c:v>
                </c:pt>
                <c:pt idx="8">
                  <c:v>3055.0550000000003</c:v>
                </c:pt>
                <c:pt idx="9">
                  <c:v>4619.5360000000001</c:v>
                </c:pt>
                <c:pt idx="10">
                  <c:v>2859.5375000000004</c:v>
                </c:pt>
                <c:pt idx="11">
                  <c:v>3605.7539999999999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2-7849-83E9-045A5EE38072}"/>
            </c:ext>
          </c:extLst>
        </c:ser>
        <c:ser>
          <c:idx val="2"/>
          <c:order val="2"/>
          <c:tx>
            <c:strRef>
              <c:f>Avocado_Viz_Exercises!$A$87</c:f>
              <c:strCache>
                <c:ptCount val="1"/>
                <c:pt idx="0">
                  <c:v>Monthly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Avocado_Viz_Exercises!$B$83:$M$83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Avocado_Viz_Exercises!$B$87:$M$87</c:f>
              <c:numCache>
                <c:formatCode>#,##0.00</c:formatCode>
                <c:ptCount val="12"/>
                <c:pt idx="0">
                  <c:v>54358.824999999997</c:v>
                </c:pt>
                <c:pt idx="1">
                  <c:v>59110.056250000001</c:v>
                </c:pt>
                <c:pt idx="2">
                  <c:v>53504.686249999999</c:v>
                </c:pt>
                <c:pt idx="3">
                  <c:v>51652.116000000002</c:v>
                </c:pt>
                <c:pt idx="4">
                  <c:v>57473.402499999997</c:v>
                </c:pt>
                <c:pt idx="5">
                  <c:v>46968.643749999988</c:v>
                </c:pt>
                <c:pt idx="6">
                  <c:v>48387.008000000009</c:v>
                </c:pt>
                <c:pt idx="7">
                  <c:v>48255.780000000006</c:v>
                </c:pt>
                <c:pt idx="8">
                  <c:v>41851.583750000005</c:v>
                </c:pt>
                <c:pt idx="9">
                  <c:v>36238.260999999991</c:v>
                </c:pt>
                <c:pt idx="10">
                  <c:v>44543.886249999996</c:v>
                </c:pt>
                <c:pt idx="11">
                  <c:v>51155.536999999997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2-7849-83E9-045A5EE3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776671"/>
        <c:axId val="1957778319"/>
      </c:lineChart>
      <c:catAx>
        <c:axId val="195777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78319"/>
        <c:crosses val="autoZero"/>
        <c:auto val="1"/>
        <c:lblAlgn val="ctr"/>
        <c:lblOffset val="100"/>
        <c:noMultiLvlLbl val="0"/>
      </c:catAx>
      <c:valAx>
        <c:axId val="195777831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7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Avacados Sold vs. Total Avacados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Total Avacados Sold Per Month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Avocado_Viz_Exercises!$B$47:$M$47</c:f>
              <c:numCache>
                <c:formatCode>#,##0</c:formatCode>
                <c:ptCount val="12"/>
                <c:pt idx="0">
                  <c:v>478726.77000000008</c:v>
                </c:pt>
                <c:pt idx="1">
                  <c:v>422590.43999999994</c:v>
                </c:pt>
                <c:pt idx="2">
                  <c:v>343768.59</c:v>
                </c:pt>
                <c:pt idx="3">
                  <c:v>411823.71</c:v>
                </c:pt>
                <c:pt idx="4">
                  <c:v>374119.00999999995</c:v>
                </c:pt>
                <c:pt idx="5">
                  <c:v>317405.18</c:v>
                </c:pt>
                <c:pt idx="6">
                  <c:v>412796.37</c:v>
                </c:pt>
                <c:pt idx="7">
                  <c:v>323893.65000000002</c:v>
                </c:pt>
                <c:pt idx="8">
                  <c:v>285386.65999999997</c:v>
                </c:pt>
                <c:pt idx="9">
                  <c:v>301278.46999999997</c:v>
                </c:pt>
                <c:pt idx="10">
                  <c:v>295157.84000000003</c:v>
                </c:pt>
                <c:pt idx="11">
                  <c:v>429129.48999999993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7-2A4E-B021-CF024B4B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1988659103"/>
        <c:axId val="1993914351"/>
      </c:barChart>
      <c:lineChart>
        <c:grouping val="standard"/>
        <c:varyColors val="0"/>
        <c:ser>
          <c:idx val="0"/>
          <c:order val="0"/>
          <c:tx>
            <c:strRef>
              <c:f>Avocado_Viz_Exercises!$A$87</c:f>
              <c:strCache>
                <c:ptCount val="1"/>
                <c:pt idx="0">
                  <c:v>Monthly Average</c:v>
                </c:pt>
              </c:strCache>
            </c:strRef>
          </c:tx>
          <c:spPr>
            <a:ln w="635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Avocado_Viz_Exercises!$B$83:$M$83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Avocado_Viz_Exercises!$B$87:$M$87</c:f>
              <c:numCache>
                <c:formatCode>#,##0.00</c:formatCode>
                <c:ptCount val="12"/>
                <c:pt idx="0">
                  <c:v>54358.824999999997</c:v>
                </c:pt>
                <c:pt idx="1">
                  <c:v>59110.056250000001</c:v>
                </c:pt>
                <c:pt idx="2">
                  <c:v>53504.686249999999</c:v>
                </c:pt>
                <c:pt idx="3">
                  <c:v>51652.116000000002</c:v>
                </c:pt>
                <c:pt idx="4">
                  <c:v>57473.402499999997</c:v>
                </c:pt>
                <c:pt idx="5">
                  <c:v>46968.643749999988</c:v>
                </c:pt>
                <c:pt idx="6">
                  <c:v>48387.008000000009</c:v>
                </c:pt>
                <c:pt idx="7">
                  <c:v>48255.780000000006</c:v>
                </c:pt>
                <c:pt idx="8">
                  <c:v>41851.583750000005</c:v>
                </c:pt>
                <c:pt idx="9">
                  <c:v>36238.260999999991</c:v>
                </c:pt>
                <c:pt idx="10">
                  <c:v>44543.886249999996</c:v>
                </c:pt>
                <c:pt idx="11">
                  <c:v>51155.536999999997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7-2A4E-B021-CF024B4B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559823"/>
        <c:axId val="2010561471"/>
      </c:lineChart>
      <c:catAx>
        <c:axId val="201055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61471"/>
        <c:crosses val="autoZero"/>
        <c:auto val="1"/>
        <c:lblAlgn val="ctr"/>
        <c:lblOffset val="100"/>
        <c:noMultiLvlLbl val="0"/>
      </c:catAx>
      <c:valAx>
        <c:axId val="2010561471"/>
        <c:scaling>
          <c:orientation val="minMax"/>
          <c:max val="4800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59823"/>
        <c:crosses val="autoZero"/>
        <c:crossBetween val="between"/>
      </c:valAx>
      <c:valAx>
        <c:axId val="1993914351"/>
        <c:scaling>
          <c:orientation val="minMax"/>
          <c:max val="480000"/>
        </c:scaling>
        <c:delete val="1"/>
        <c:axPos val="r"/>
        <c:numFmt formatCode="#,##0" sourceLinked="1"/>
        <c:majorTickMark val="out"/>
        <c:minorTickMark val="none"/>
        <c:tickLblPos val="nextTo"/>
        <c:crossAx val="1988659103"/>
        <c:crosses val="max"/>
        <c:crossBetween val="between"/>
      </c:valAx>
      <c:catAx>
        <c:axId val="1988659103"/>
        <c:scaling>
          <c:orientation val="minMax"/>
        </c:scaling>
        <c:delete val="1"/>
        <c:axPos val="b"/>
        <c:majorTickMark val="out"/>
        <c:minorTickMark val="none"/>
        <c:tickLblPos val="nextTo"/>
        <c:crossAx val="19939143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 vs Conventional Price 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Avocado_Viz_Exercises!$A$152</c:f>
              <c:strCache>
                <c:ptCount val="1"/>
                <c:pt idx="0">
                  <c:v>Conventional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6D-F249-9E9F-70B7BCE4407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6D-F249-9E9F-70B7BCE440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Avocado_Viz_Exercises!$B$151:$G$151</c:f>
              <c:strCache>
                <c:ptCount val="6"/>
                <c:pt idx="0">
                  <c:v>&lt;= $1.20</c:v>
                </c:pt>
                <c:pt idx="1">
                  <c:v>$1.21 - $1.40</c:v>
                </c:pt>
                <c:pt idx="2">
                  <c:v>$1.41 - $1.60</c:v>
                </c:pt>
                <c:pt idx="3">
                  <c:v>$1.61 - $1.80</c:v>
                </c:pt>
                <c:pt idx="4">
                  <c:v>$1.81 - $2.01</c:v>
                </c:pt>
                <c:pt idx="5">
                  <c:v>&gt;$2.01</c:v>
                </c:pt>
              </c:strCache>
            </c:strRef>
          </c:cat>
          <c:val>
            <c:numRef>
              <c:f>Avocado_Viz_Exercises!$B$152:$G$152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23</c:v>
                </c:pt>
                <c:pt idx="3">
                  <c:v>19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D-F249-9E9F-70B7BCE4407F}"/>
            </c:ext>
          </c:extLst>
        </c:ser>
        <c:ser>
          <c:idx val="1"/>
          <c:order val="1"/>
          <c:tx>
            <c:strRef>
              <c:f>Avocado_Viz_Exercises!$A$153</c:f>
              <c:strCache>
                <c:ptCount val="1"/>
                <c:pt idx="0">
                  <c:v>Organic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Avocado_Viz_Exercises!$B$151:$G$151</c:f>
              <c:strCache>
                <c:ptCount val="6"/>
                <c:pt idx="0">
                  <c:v>&lt;= $1.20</c:v>
                </c:pt>
                <c:pt idx="1">
                  <c:v>$1.21 - $1.40</c:v>
                </c:pt>
                <c:pt idx="2">
                  <c:v>$1.41 - $1.60</c:v>
                </c:pt>
                <c:pt idx="3">
                  <c:v>$1.61 - $1.80</c:v>
                </c:pt>
                <c:pt idx="4">
                  <c:v>$1.81 - $2.01</c:v>
                </c:pt>
                <c:pt idx="5">
                  <c:v>&gt;$2.01</c:v>
                </c:pt>
              </c:strCache>
            </c:strRef>
          </c:cat>
          <c:val>
            <c:numRef>
              <c:f>Avocado_Viz_Exercises!$B$153:$G$153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11</c:v>
                </c:pt>
                <c:pt idx="4">
                  <c:v>21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D-F249-9E9F-70B7BCE44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8804831"/>
        <c:axId val="2008871231"/>
      </c:barChart>
      <c:catAx>
        <c:axId val="200880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71231"/>
        <c:crosses val="autoZero"/>
        <c:auto val="1"/>
        <c:lblAlgn val="ctr"/>
        <c:lblOffset val="100"/>
        <c:noMultiLvlLbl val="0"/>
      </c:catAx>
      <c:valAx>
        <c:axId val="200887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0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419100</xdr:colOff>
      <xdr:row>9</xdr:row>
      <xdr:rowOff>16510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CC9C16-616A-4B04-81B0-B4FDCD88D2E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4124325" cy="2235835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0</xdr:row>
      <xdr:rowOff>95250</xdr:rowOff>
    </xdr:from>
    <xdr:to>
      <xdr:col>5</xdr:col>
      <xdr:colOff>466729</xdr:colOff>
      <xdr:row>1</xdr:row>
      <xdr:rowOff>47626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6A0473-6A82-4DC3-8875-14AC5044C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8150" y="95250"/>
          <a:ext cx="2209804" cy="381001"/>
        </a:xfrm>
        <a:prstGeom prst="rect">
          <a:avLst/>
        </a:prstGeom>
      </xdr:spPr>
    </xdr:pic>
    <xdr:clientData/>
  </xdr:twoCellAnchor>
  <xdr:twoCellAnchor>
    <xdr:from>
      <xdr:col>0</xdr:col>
      <xdr:colOff>8465</xdr:colOff>
      <xdr:row>54</xdr:row>
      <xdr:rowOff>57941</xdr:rowOff>
    </xdr:from>
    <xdr:to>
      <xdr:col>10</xdr:col>
      <xdr:colOff>643116</xdr:colOff>
      <xdr:row>79</xdr:row>
      <xdr:rowOff>4849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77750B-72C0-F29D-D8D4-120236823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739019</xdr:colOff>
      <xdr:row>53</xdr:row>
      <xdr:rowOff>58345</xdr:rowOff>
    </xdr:from>
    <xdr:to>
      <xdr:col>26</xdr:col>
      <xdr:colOff>217970</xdr:colOff>
      <xdr:row>79</xdr:row>
      <xdr:rowOff>23845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423A28-2A3A-9D4E-A51E-EE2A72F93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11442</xdr:colOff>
      <xdr:row>88</xdr:row>
      <xdr:rowOff>22883</xdr:rowOff>
    </xdr:from>
    <xdr:to>
      <xdr:col>12</xdr:col>
      <xdr:colOff>331802</xdr:colOff>
      <xdr:row>108</xdr:row>
      <xdr:rowOff>160180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1F9171-6A35-D135-9ACB-E683F7E4A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34324</xdr:colOff>
      <xdr:row>113</xdr:row>
      <xdr:rowOff>91531</xdr:rowOff>
    </xdr:from>
    <xdr:to>
      <xdr:col>13</xdr:col>
      <xdr:colOff>823784</xdr:colOff>
      <xdr:row>134</xdr:row>
      <xdr:rowOff>80090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C0C2CD1-2726-866B-75D5-72405D37C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48054</xdr:colOff>
      <xdr:row>157</xdr:row>
      <xdr:rowOff>1372</xdr:rowOff>
    </xdr:from>
    <xdr:to>
      <xdr:col>9</xdr:col>
      <xdr:colOff>663602</xdr:colOff>
      <xdr:row>175</xdr:row>
      <xdr:rowOff>57206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61C4264-E2B8-77C5-2A6D-1010CBEF0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56E7B-3785-4B00-B880-27186597C0D6}">
  <sheetPr>
    <tabColor theme="9" tint="-0.249977111117893"/>
  </sheetPr>
  <dimension ref="A1:O209"/>
  <sheetViews>
    <sheetView workbookViewId="0">
      <selection activeCell="B2" sqref="B1:B2"/>
    </sheetView>
  </sheetViews>
  <sheetFormatPr baseColWidth="10" defaultColWidth="8.83203125" defaultRowHeight="15" x14ac:dyDescent="0.2"/>
  <cols>
    <col min="1" max="1" width="11.33203125" style="3" bestFit="1" customWidth="1"/>
    <col min="2" max="2" width="6.5" style="3" bestFit="1" customWidth="1"/>
    <col min="3" max="3" width="7.5" style="3" bestFit="1" customWidth="1"/>
    <col min="4" max="4" width="23.5" bestFit="1" customWidth="1"/>
    <col min="5" max="5" width="14.33203125" bestFit="1" customWidth="1"/>
    <col min="6" max="6" width="9" style="1" bestFit="1" customWidth="1"/>
    <col min="7" max="8" width="7.83203125" style="6" bestFit="1" customWidth="1"/>
    <col min="9" max="9" width="11.83203125" style="6" bestFit="1" customWidth="1"/>
    <col min="10" max="10" width="12.1640625" style="6" bestFit="1" customWidth="1"/>
    <col min="11" max="11" width="12.5" style="6" bestFit="1" customWidth="1"/>
    <col min="12" max="12" width="14.1640625" style="6" bestFit="1" customWidth="1"/>
    <col min="13" max="13" width="12.5" style="6" bestFit="1" customWidth="1"/>
    <col min="14" max="14" width="7.5" style="6" bestFit="1" customWidth="1"/>
    <col min="15" max="15" width="7.5" bestFit="1" customWidth="1"/>
  </cols>
  <sheetData>
    <row r="1" spans="1:15" s="40" customFormat="1" x14ac:dyDescent="0.2">
      <c r="A1" s="36" t="s">
        <v>0</v>
      </c>
      <c r="B1" s="36" t="s">
        <v>39</v>
      </c>
      <c r="C1" s="36" t="s">
        <v>11</v>
      </c>
      <c r="D1" s="37" t="s">
        <v>51</v>
      </c>
      <c r="E1" s="37" t="s">
        <v>1</v>
      </c>
      <c r="F1" s="38" t="s">
        <v>63</v>
      </c>
      <c r="G1" s="39" t="s">
        <v>64</v>
      </c>
      <c r="H1" s="39" t="s">
        <v>65</v>
      </c>
      <c r="I1" s="39" t="s">
        <v>2</v>
      </c>
      <c r="J1" s="39" t="s">
        <v>3</v>
      </c>
      <c r="K1" s="39" t="s">
        <v>4</v>
      </c>
      <c r="L1" s="39" t="s">
        <v>5</v>
      </c>
      <c r="M1" s="39" t="s">
        <v>66</v>
      </c>
      <c r="N1" s="39" t="s">
        <v>6</v>
      </c>
      <c r="O1" s="37" t="s">
        <v>7</v>
      </c>
    </row>
    <row r="2" spans="1:15" x14ac:dyDescent="0.2">
      <c r="A2" s="3">
        <v>42736</v>
      </c>
      <c r="B2" s="4">
        <f>WEEKNUM(A2)</f>
        <v>1</v>
      </c>
      <c r="C2" s="4">
        <f>MONTH(A2)</f>
        <v>1</v>
      </c>
      <c r="D2" s="4">
        <v>1.47</v>
      </c>
      <c r="E2" s="4">
        <v>129948.23</v>
      </c>
      <c r="F2" s="4">
        <v>4845.7700000000004</v>
      </c>
      <c r="G2" s="5">
        <v>117027.41</v>
      </c>
      <c r="H2" s="5">
        <v>200.36</v>
      </c>
      <c r="I2" s="5">
        <v>7874.69</v>
      </c>
      <c r="J2" s="5">
        <v>7866.86</v>
      </c>
      <c r="K2" s="5">
        <v>7.83</v>
      </c>
      <c r="L2" s="5">
        <v>0</v>
      </c>
      <c r="M2" s="5" t="s">
        <v>8</v>
      </c>
      <c r="N2" s="5">
        <v>2017</v>
      </c>
      <c r="O2" s="2" t="s">
        <v>9</v>
      </c>
    </row>
    <row r="3" spans="1:15" x14ac:dyDescent="0.2">
      <c r="A3" s="3">
        <v>42736</v>
      </c>
      <c r="B3" s="4">
        <f t="shared" ref="B3:B66" si="0">WEEKNUM(A3)</f>
        <v>1</v>
      </c>
      <c r="C3" s="4">
        <f t="shared" ref="C3:C66" si="1">MONTH(A3)</f>
        <v>1</v>
      </c>
      <c r="D3" s="4">
        <v>1.87</v>
      </c>
      <c r="E3" s="4">
        <v>1376.7</v>
      </c>
      <c r="F3" s="4">
        <v>71.650000000000006</v>
      </c>
      <c r="G3" s="5">
        <v>192.63</v>
      </c>
      <c r="H3" s="5">
        <v>0</v>
      </c>
      <c r="I3" s="5">
        <v>1112.42</v>
      </c>
      <c r="J3" s="5">
        <v>1112.42</v>
      </c>
      <c r="K3" s="5">
        <v>0</v>
      </c>
      <c r="L3" s="5">
        <v>0</v>
      </c>
      <c r="M3" s="5" t="s">
        <v>10</v>
      </c>
      <c r="N3" s="5">
        <v>2017</v>
      </c>
      <c r="O3" s="2" t="s">
        <v>9</v>
      </c>
    </row>
    <row r="4" spans="1:15" x14ac:dyDescent="0.2">
      <c r="A4" s="3">
        <v>42743</v>
      </c>
      <c r="B4" s="4">
        <f t="shared" si="0"/>
        <v>2</v>
      </c>
      <c r="C4" s="4">
        <f t="shared" si="1"/>
        <v>1</v>
      </c>
      <c r="D4" s="4">
        <v>1.55</v>
      </c>
      <c r="E4" s="4">
        <v>91728.18</v>
      </c>
      <c r="F4" s="4">
        <v>3355.47</v>
      </c>
      <c r="G4" s="5">
        <v>75641.23</v>
      </c>
      <c r="H4" s="5">
        <v>56.91</v>
      </c>
      <c r="I4" s="5">
        <v>12674.57</v>
      </c>
      <c r="J4" s="5">
        <v>12606.67</v>
      </c>
      <c r="K4" s="5">
        <v>67.900000000000006</v>
      </c>
      <c r="L4" s="5">
        <v>0</v>
      </c>
      <c r="M4" s="5" t="s">
        <v>8</v>
      </c>
      <c r="N4" s="5">
        <v>2017</v>
      </c>
      <c r="O4" s="2" t="s">
        <v>9</v>
      </c>
    </row>
    <row r="5" spans="1:15" x14ac:dyDescent="0.2">
      <c r="A5" s="3">
        <v>42743</v>
      </c>
      <c r="B5" s="4">
        <f t="shared" si="0"/>
        <v>2</v>
      </c>
      <c r="C5" s="4">
        <f t="shared" si="1"/>
        <v>1</v>
      </c>
      <c r="D5" s="4">
        <v>1.94</v>
      </c>
      <c r="E5" s="4">
        <v>2229.52</v>
      </c>
      <c r="F5" s="4">
        <v>63.46</v>
      </c>
      <c r="G5" s="5">
        <v>478.31</v>
      </c>
      <c r="H5" s="5">
        <v>0</v>
      </c>
      <c r="I5" s="5">
        <v>1687.75</v>
      </c>
      <c r="J5" s="5">
        <v>1687.75</v>
      </c>
      <c r="K5" s="5">
        <v>0</v>
      </c>
      <c r="L5" s="5">
        <v>0</v>
      </c>
      <c r="M5" s="5" t="s">
        <v>10</v>
      </c>
      <c r="N5" s="5">
        <v>2017</v>
      </c>
      <c r="O5" s="2" t="s">
        <v>9</v>
      </c>
    </row>
    <row r="6" spans="1:15" x14ac:dyDescent="0.2">
      <c r="A6" s="3">
        <v>42750</v>
      </c>
      <c r="B6" s="4">
        <f t="shared" si="0"/>
        <v>3</v>
      </c>
      <c r="C6" s="4">
        <f t="shared" si="1"/>
        <v>1</v>
      </c>
      <c r="D6" s="4">
        <v>1.55</v>
      </c>
      <c r="E6" s="4">
        <v>88526.26</v>
      </c>
      <c r="F6" s="4">
        <v>3327.65</v>
      </c>
      <c r="G6" s="5">
        <v>71956.77</v>
      </c>
      <c r="H6" s="5">
        <v>607.03</v>
      </c>
      <c r="I6" s="5">
        <v>12634.81</v>
      </c>
      <c r="J6" s="5">
        <v>12574.72</v>
      </c>
      <c r="K6" s="5">
        <v>60.09</v>
      </c>
      <c r="L6" s="5">
        <v>0</v>
      </c>
      <c r="M6" s="5" t="s">
        <v>8</v>
      </c>
      <c r="N6" s="5">
        <v>2017</v>
      </c>
      <c r="O6" s="2" t="s">
        <v>9</v>
      </c>
    </row>
    <row r="7" spans="1:15" x14ac:dyDescent="0.2">
      <c r="A7" s="3">
        <v>42750</v>
      </c>
      <c r="B7" s="4">
        <f t="shared" si="0"/>
        <v>3</v>
      </c>
      <c r="C7" s="4">
        <f t="shared" si="1"/>
        <v>1</v>
      </c>
      <c r="D7" s="4">
        <v>1.84</v>
      </c>
      <c r="E7" s="4">
        <v>1982.65</v>
      </c>
      <c r="F7" s="4">
        <v>82.3</v>
      </c>
      <c r="G7" s="5">
        <v>328.02</v>
      </c>
      <c r="H7" s="5">
        <v>0</v>
      </c>
      <c r="I7" s="5">
        <v>1572.33</v>
      </c>
      <c r="J7" s="5">
        <v>1572.33</v>
      </c>
      <c r="K7" s="5">
        <v>0</v>
      </c>
      <c r="L7" s="5">
        <v>0</v>
      </c>
      <c r="M7" s="5" t="s">
        <v>10</v>
      </c>
      <c r="N7" s="5">
        <v>2017</v>
      </c>
      <c r="O7" s="2" t="s">
        <v>9</v>
      </c>
    </row>
    <row r="8" spans="1:15" x14ac:dyDescent="0.2">
      <c r="A8" s="3">
        <v>42757</v>
      </c>
      <c r="B8" s="4">
        <f t="shared" si="0"/>
        <v>4</v>
      </c>
      <c r="C8" s="4">
        <f t="shared" si="1"/>
        <v>1</v>
      </c>
      <c r="D8" s="4">
        <v>1.59</v>
      </c>
      <c r="E8" s="4">
        <v>128679.24</v>
      </c>
      <c r="F8" s="4">
        <v>4119.9399999999996</v>
      </c>
      <c r="G8" s="5">
        <v>111173.08</v>
      </c>
      <c r="H8" s="5">
        <v>2191.71</v>
      </c>
      <c r="I8" s="5">
        <v>11194.51</v>
      </c>
      <c r="J8" s="5">
        <v>11060.19</v>
      </c>
      <c r="K8" s="5">
        <v>125.5</v>
      </c>
      <c r="L8" s="5">
        <v>8.82</v>
      </c>
      <c r="M8" s="5" t="s">
        <v>8</v>
      </c>
      <c r="N8" s="5">
        <v>2017</v>
      </c>
      <c r="O8" s="2" t="s">
        <v>9</v>
      </c>
    </row>
    <row r="9" spans="1:15" x14ac:dyDescent="0.2">
      <c r="A9" s="3">
        <v>42757</v>
      </c>
      <c r="B9" s="4">
        <f t="shared" si="0"/>
        <v>4</v>
      </c>
      <c r="C9" s="4">
        <f t="shared" si="1"/>
        <v>1</v>
      </c>
      <c r="D9" s="4">
        <v>1.82</v>
      </c>
      <c r="E9" s="4">
        <v>1897.07</v>
      </c>
      <c r="F9" s="4">
        <v>78.83</v>
      </c>
      <c r="G9" s="5">
        <v>128.24</v>
      </c>
      <c r="H9" s="5">
        <v>0</v>
      </c>
      <c r="I9" s="5">
        <v>1690</v>
      </c>
      <c r="J9" s="5">
        <v>1690</v>
      </c>
      <c r="K9" s="5">
        <v>0</v>
      </c>
      <c r="L9" s="5">
        <v>0</v>
      </c>
      <c r="M9" s="5" t="s">
        <v>10</v>
      </c>
      <c r="N9" s="5">
        <v>2017</v>
      </c>
      <c r="O9" s="2" t="s">
        <v>9</v>
      </c>
    </row>
    <row r="10" spans="1:15" x14ac:dyDescent="0.2">
      <c r="A10" s="3">
        <v>42764</v>
      </c>
      <c r="B10" s="4">
        <f t="shared" si="0"/>
        <v>5</v>
      </c>
      <c r="C10" s="4">
        <f t="shared" si="1"/>
        <v>1</v>
      </c>
      <c r="D10" s="4">
        <v>1.31</v>
      </c>
      <c r="E10" s="4">
        <v>95424.59</v>
      </c>
      <c r="F10" s="4">
        <v>3844.62</v>
      </c>
      <c r="G10" s="5">
        <v>78315.149999999994</v>
      </c>
      <c r="H10" s="5">
        <v>484.56</v>
      </c>
      <c r="I10" s="5">
        <v>12780.26</v>
      </c>
      <c r="J10" s="5">
        <v>12393.84</v>
      </c>
      <c r="K10" s="5">
        <v>382.06</v>
      </c>
      <c r="L10" s="5">
        <v>4.3600000000000003</v>
      </c>
      <c r="M10" s="5" t="s">
        <v>8</v>
      </c>
      <c r="N10" s="5">
        <v>2017</v>
      </c>
      <c r="O10" s="2" t="s">
        <v>9</v>
      </c>
    </row>
    <row r="11" spans="1:15" x14ac:dyDescent="0.2">
      <c r="A11" s="3">
        <v>42764</v>
      </c>
      <c r="B11" s="4">
        <f t="shared" si="0"/>
        <v>5</v>
      </c>
      <c r="C11" s="4">
        <f t="shared" si="1"/>
        <v>1</v>
      </c>
      <c r="D11" s="4">
        <v>1.86</v>
      </c>
      <c r="E11" s="4">
        <v>1795.81</v>
      </c>
      <c r="F11" s="4">
        <v>32.53</v>
      </c>
      <c r="G11" s="5">
        <v>123.14</v>
      </c>
      <c r="H11" s="5">
        <v>0</v>
      </c>
      <c r="I11" s="5">
        <v>1640.14</v>
      </c>
      <c r="J11" s="5">
        <v>1640.14</v>
      </c>
      <c r="K11" s="5">
        <v>0</v>
      </c>
      <c r="L11" s="5">
        <v>0</v>
      </c>
      <c r="M11" s="5" t="s">
        <v>10</v>
      </c>
      <c r="N11" s="5">
        <v>2017</v>
      </c>
      <c r="O11" s="2" t="s">
        <v>9</v>
      </c>
    </row>
    <row r="12" spans="1:15" x14ac:dyDescent="0.2">
      <c r="A12" s="3">
        <v>42771</v>
      </c>
      <c r="B12" s="4">
        <f t="shared" si="0"/>
        <v>6</v>
      </c>
      <c r="C12" s="4">
        <f t="shared" si="1"/>
        <v>2</v>
      </c>
      <c r="D12" s="4">
        <v>1.49</v>
      </c>
      <c r="E12" s="4">
        <v>183549.08</v>
      </c>
      <c r="F12" s="4">
        <v>5666.6</v>
      </c>
      <c r="G12" s="5">
        <v>165530.03</v>
      </c>
      <c r="H12" s="5">
        <v>2119.02</v>
      </c>
      <c r="I12" s="5">
        <v>10233.43</v>
      </c>
      <c r="J12" s="5">
        <v>10047.32</v>
      </c>
      <c r="K12" s="5">
        <v>186.11</v>
      </c>
      <c r="L12" s="5">
        <v>0</v>
      </c>
      <c r="M12" s="5" t="s">
        <v>8</v>
      </c>
      <c r="N12" s="5">
        <v>2017</v>
      </c>
      <c r="O12" s="2" t="s">
        <v>9</v>
      </c>
    </row>
    <row r="13" spans="1:15" x14ac:dyDescent="0.2">
      <c r="A13" s="3">
        <v>42771</v>
      </c>
      <c r="B13" s="4">
        <f t="shared" si="0"/>
        <v>6</v>
      </c>
      <c r="C13" s="4">
        <f t="shared" si="1"/>
        <v>2</v>
      </c>
      <c r="D13" s="4">
        <v>1.72</v>
      </c>
      <c r="E13" s="4">
        <v>1753.35</v>
      </c>
      <c r="F13" s="4">
        <v>26.75</v>
      </c>
      <c r="G13" s="5">
        <v>223.33</v>
      </c>
      <c r="H13" s="5">
        <v>0</v>
      </c>
      <c r="I13" s="5">
        <v>1503.27</v>
      </c>
      <c r="J13" s="5">
        <v>1503.27</v>
      </c>
      <c r="K13" s="5">
        <v>0</v>
      </c>
      <c r="L13" s="5">
        <v>0</v>
      </c>
      <c r="M13" s="5" t="s">
        <v>10</v>
      </c>
      <c r="N13" s="5">
        <v>2017</v>
      </c>
      <c r="O13" s="2" t="s">
        <v>9</v>
      </c>
    </row>
    <row r="14" spans="1:15" x14ac:dyDescent="0.2">
      <c r="A14" s="3">
        <v>42778</v>
      </c>
      <c r="B14" s="4">
        <f t="shared" si="0"/>
        <v>7</v>
      </c>
      <c r="C14" s="4">
        <f t="shared" si="1"/>
        <v>2</v>
      </c>
      <c r="D14" s="4">
        <v>1.42</v>
      </c>
      <c r="E14" s="4">
        <v>97215.94</v>
      </c>
      <c r="F14" s="4">
        <v>3808.43</v>
      </c>
      <c r="G14" s="5">
        <v>81070.44</v>
      </c>
      <c r="H14" s="5">
        <v>175.6</v>
      </c>
      <c r="I14" s="5">
        <v>12161.47</v>
      </c>
      <c r="J14" s="5">
        <v>11650.91</v>
      </c>
      <c r="K14" s="5">
        <v>510.56</v>
      </c>
      <c r="L14" s="5">
        <v>0</v>
      </c>
      <c r="M14" s="5" t="s">
        <v>8</v>
      </c>
      <c r="N14" s="5">
        <v>2017</v>
      </c>
      <c r="O14" s="2" t="s">
        <v>9</v>
      </c>
    </row>
    <row r="15" spans="1:15" x14ac:dyDescent="0.2">
      <c r="A15" s="3">
        <v>42778</v>
      </c>
      <c r="B15" s="4">
        <f t="shared" si="0"/>
        <v>7</v>
      </c>
      <c r="C15" s="4">
        <f t="shared" si="1"/>
        <v>2</v>
      </c>
      <c r="D15" s="4">
        <v>1.78</v>
      </c>
      <c r="E15" s="4">
        <v>1806.4</v>
      </c>
      <c r="F15" s="4">
        <v>119.52</v>
      </c>
      <c r="G15" s="5">
        <v>170.57</v>
      </c>
      <c r="H15" s="5">
        <v>0</v>
      </c>
      <c r="I15" s="5">
        <v>1516.31</v>
      </c>
      <c r="J15" s="5">
        <v>1516.31</v>
      </c>
      <c r="K15" s="5">
        <v>0</v>
      </c>
      <c r="L15" s="5">
        <v>0</v>
      </c>
      <c r="M15" s="5" t="s">
        <v>10</v>
      </c>
      <c r="N15" s="5">
        <v>2017</v>
      </c>
      <c r="O15" s="2" t="s">
        <v>9</v>
      </c>
    </row>
    <row r="16" spans="1:15" x14ac:dyDescent="0.2">
      <c r="A16" s="3">
        <v>42785</v>
      </c>
      <c r="B16" s="4">
        <f t="shared" si="0"/>
        <v>8</v>
      </c>
      <c r="C16" s="4">
        <f t="shared" si="1"/>
        <v>2</v>
      </c>
      <c r="D16" s="4">
        <v>1.67</v>
      </c>
      <c r="E16" s="4">
        <v>95475.07</v>
      </c>
      <c r="F16" s="4">
        <v>2702.57</v>
      </c>
      <c r="G16" s="5">
        <v>81691.539999999994</v>
      </c>
      <c r="H16" s="5">
        <v>125.48</v>
      </c>
      <c r="I16" s="5">
        <v>10955.48</v>
      </c>
      <c r="J16" s="5">
        <v>10784.07</v>
      </c>
      <c r="K16" s="5">
        <v>171.41</v>
      </c>
      <c r="L16" s="5">
        <v>0</v>
      </c>
      <c r="M16" s="5" t="s">
        <v>8</v>
      </c>
      <c r="N16" s="5">
        <v>2017</v>
      </c>
      <c r="O16" s="2" t="s">
        <v>9</v>
      </c>
    </row>
    <row r="17" spans="1:15" x14ac:dyDescent="0.2">
      <c r="A17" s="3">
        <v>42785</v>
      </c>
      <c r="B17" s="4">
        <f t="shared" si="0"/>
        <v>8</v>
      </c>
      <c r="C17" s="4">
        <f t="shared" si="1"/>
        <v>2</v>
      </c>
      <c r="D17" s="4">
        <v>1.67</v>
      </c>
      <c r="E17" s="4">
        <v>2523.56</v>
      </c>
      <c r="F17" s="4">
        <v>1049.5</v>
      </c>
      <c r="G17" s="5">
        <v>141.41</v>
      </c>
      <c r="H17" s="5">
        <v>0</v>
      </c>
      <c r="I17" s="5">
        <v>1332.65</v>
      </c>
      <c r="J17" s="5">
        <v>1332.65</v>
      </c>
      <c r="K17" s="5">
        <v>0</v>
      </c>
      <c r="L17" s="5">
        <v>0</v>
      </c>
      <c r="M17" s="5" t="s">
        <v>10</v>
      </c>
      <c r="N17" s="5">
        <v>2017</v>
      </c>
      <c r="O17" s="2" t="s">
        <v>9</v>
      </c>
    </row>
    <row r="18" spans="1:15" x14ac:dyDescent="0.2">
      <c r="A18" s="3">
        <v>42792</v>
      </c>
      <c r="B18" s="4">
        <f t="shared" si="0"/>
        <v>9</v>
      </c>
      <c r="C18" s="4">
        <f t="shared" si="1"/>
        <v>2</v>
      </c>
      <c r="D18" s="4">
        <v>1.4</v>
      </c>
      <c r="E18" s="4">
        <v>88371.09</v>
      </c>
      <c r="F18" s="4">
        <v>3190.28</v>
      </c>
      <c r="G18" s="5">
        <v>73959.759999999995</v>
      </c>
      <c r="H18" s="5">
        <v>71.2</v>
      </c>
      <c r="I18" s="5">
        <v>11149.85</v>
      </c>
      <c r="J18" s="5">
        <v>10910.4</v>
      </c>
      <c r="K18" s="5">
        <v>239.45</v>
      </c>
      <c r="L18" s="5">
        <v>0</v>
      </c>
      <c r="M18" s="5" t="s">
        <v>8</v>
      </c>
      <c r="N18" s="5">
        <v>2017</v>
      </c>
      <c r="O18" s="2" t="s">
        <v>9</v>
      </c>
    </row>
    <row r="19" spans="1:15" x14ac:dyDescent="0.2">
      <c r="A19" s="3">
        <v>42792</v>
      </c>
      <c r="B19" s="4">
        <f t="shared" si="0"/>
        <v>9</v>
      </c>
      <c r="C19" s="4">
        <f t="shared" si="1"/>
        <v>2</v>
      </c>
      <c r="D19" s="4">
        <v>1.71</v>
      </c>
      <c r="E19" s="4">
        <v>2185.96</v>
      </c>
      <c r="F19" s="4">
        <v>508.31</v>
      </c>
      <c r="G19" s="5">
        <v>240.1</v>
      </c>
      <c r="H19" s="5">
        <v>0</v>
      </c>
      <c r="I19" s="5">
        <v>1437.55</v>
      </c>
      <c r="J19" s="5">
        <v>1437.55</v>
      </c>
      <c r="K19" s="5">
        <v>0</v>
      </c>
      <c r="L19" s="5">
        <v>0</v>
      </c>
      <c r="M19" s="5" t="s">
        <v>10</v>
      </c>
      <c r="N19" s="5">
        <v>2017</v>
      </c>
      <c r="O19" s="2" t="s">
        <v>9</v>
      </c>
    </row>
    <row r="20" spans="1:15" x14ac:dyDescent="0.2">
      <c r="A20" s="3">
        <v>42799</v>
      </c>
      <c r="B20" s="4">
        <f t="shared" si="0"/>
        <v>10</v>
      </c>
      <c r="C20" s="4">
        <f t="shared" si="1"/>
        <v>3</v>
      </c>
      <c r="D20" s="4">
        <v>1.18</v>
      </c>
      <c r="E20" s="4">
        <v>107354.25</v>
      </c>
      <c r="F20" s="4">
        <v>3123.26</v>
      </c>
      <c r="G20" s="5">
        <v>90784.49</v>
      </c>
      <c r="H20" s="5">
        <v>57.86</v>
      </c>
      <c r="I20" s="5">
        <v>13388.64</v>
      </c>
      <c r="J20" s="5">
        <v>13277.29</v>
      </c>
      <c r="K20" s="5">
        <v>111.35</v>
      </c>
      <c r="L20" s="5">
        <v>0</v>
      </c>
      <c r="M20" s="5" t="s">
        <v>8</v>
      </c>
      <c r="N20" s="5">
        <v>2017</v>
      </c>
      <c r="O20" s="2" t="s">
        <v>9</v>
      </c>
    </row>
    <row r="21" spans="1:15" x14ac:dyDescent="0.2">
      <c r="A21" s="3">
        <v>42799</v>
      </c>
      <c r="B21" s="4">
        <f t="shared" si="0"/>
        <v>10</v>
      </c>
      <c r="C21" s="4">
        <f t="shared" si="1"/>
        <v>3</v>
      </c>
      <c r="D21" s="4">
        <v>1.84</v>
      </c>
      <c r="E21" s="4">
        <v>2228.14</v>
      </c>
      <c r="F21" s="4">
        <v>241</v>
      </c>
      <c r="G21" s="5">
        <v>208.79</v>
      </c>
      <c r="H21" s="5">
        <v>0</v>
      </c>
      <c r="I21" s="5">
        <v>1778.35</v>
      </c>
      <c r="J21" s="5">
        <v>1778.35</v>
      </c>
      <c r="K21" s="5">
        <v>0</v>
      </c>
      <c r="L21" s="5">
        <v>0</v>
      </c>
      <c r="M21" s="5" t="s">
        <v>10</v>
      </c>
      <c r="N21" s="5">
        <v>2017</v>
      </c>
      <c r="O21" s="2" t="s">
        <v>9</v>
      </c>
    </row>
    <row r="22" spans="1:15" x14ac:dyDescent="0.2">
      <c r="A22" s="3">
        <v>42806</v>
      </c>
      <c r="B22" s="4">
        <f t="shared" si="0"/>
        <v>11</v>
      </c>
      <c r="C22" s="4">
        <f t="shared" si="1"/>
        <v>3</v>
      </c>
      <c r="D22" s="4">
        <v>1.54</v>
      </c>
      <c r="E22" s="4">
        <v>95713.29</v>
      </c>
      <c r="F22" s="4">
        <v>2046.8</v>
      </c>
      <c r="G22" s="5">
        <v>67162.63</v>
      </c>
      <c r="H22" s="5">
        <v>89.32</v>
      </c>
      <c r="I22" s="5">
        <v>26414.54</v>
      </c>
      <c r="J22" s="5">
        <v>10990.08</v>
      </c>
      <c r="K22" s="5">
        <v>15424.46</v>
      </c>
      <c r="L22" s="5">
        <v>0</v>
      </c>
      <c r="M22" s="5" t="s">
        <v>8</v>
      </c>
      <c r="N22" s="5">
        <v>2017</v>
      </c>
      <c r="O22" s="2" t="s">
        <v>9</v>
      </c>
    </row>
    <row r="23" spans="1:15" x14ac:dyDescent="0.2">
      <c r="A23" s="3">
        <v>42806</v>
      </c>
      <c r="B23" s="4">
        <f t="shared" si="0"/>
        <v>11</v>
      </c>
      <c r="C23" s="4">
        <f t="shared" si="1"/>
        <v>3</v>
      </c>
      <c r="D23" s="4">
        <v>1.97</v>
      </c>
      <c r="E23" s="4">
        <v>2001.95</v>
      </c>
      <c r="F23" s="4">
        <v>123.51</v>
      </c>
      <c r="G23" s="5">
        <v>206.64</v>
      </c>
      <c r="H23" s="5">
        <v>0</v>
      </c>
      <c r="I23" s="5">
        <v>1671.8</v>
      </c>
      <c r="J23" s="5">
        <v>1671.8</v>
      </c>
      <c r="K23" s="5">
        <v>0</v>
      </c>
      <c r="L23" s="5">
        <v>0</v>
      </c>
      <c r="M23" s="5" t="s">
        <v>10</v>
      </c>
      <c r="N23" s="5">
        <v>2017</v>
      </c>
      <c r="O23" s="2" t="s">
        <v>9</v>
      </c>
    </row>
    <row r="24" spans="1:15" x14ac:dyDescent="0.2">
      <c r="A24" s="3">
        <v>42813</v>
      </c>
      <c r="B24" s="4">
        <f t="shared" si="0"/>
        <v>12</v>
      </c>
      <c r="C24" s="4">
        <f t="shared" si="1"/>
        <v>3</v>
      </c>
      <c r="D24" s="4">
        <v>1.6</v>
      </c>
      <c r="E24" s="4">
        <v>92774.61</v>
      </c>
      <c r="F24" s="4">
        <v>2332.96</v>
      </c>
      <c r="G24" s="5">
        <v>72033.149999999994</v>
      </c>
      <c r="H24" s="5">
        <v>140.57</v>
      </c>
      <c r="I24" s="5">
        <v>18267.93</v>
      </c>
      <c r="J24" s="5">
        <v>8302.27</v>
      </c>
      <c r="K24" s="5">
        <v>9965.66</v>
      </c>
      <c r="L24" s="5">
        <v>0</v>
      </c>
      <c r="M24" s="5" t="s">
        <v>8</v>
      </c>
      <c r="N24" s="5">
        <v>2017</v>
      </c>
      <c r="O24" s="2" t="s">
        <v>9</v>
      </c>
    </row>
    <row r="25" spans="1:15" x14ac:dyDescent="0.2">
      <c r="A25" s="3">
        <v>42813</v>
      </c>
      <c r="B25" s="4">
        <f t="shared" si="0"/>
        <v>12</v>
      </c>
      <c r="C25" s="4">
        <f t="shared" si="1"/>
        <v>3</v>
      </c>
      <c r="D25" s="4">
        <v>1.87</v>
      </c>
      <c r="E25" s="4">
        <v>2763.38</v>
      </c>
      <c r="F25" s="4">
        <v>503.14</v>
      </c>
      <c r="G25" s="5">
        <v>175.98</v>
      </c>
      <c r="H25" s="5">
        <v>0</v>
      </c>
      <c r="I25" s="5">
        <v>2084.2600000000002</v>
      </c>
      <c r="J25" s="5">
        <v>2084.2600000000002</v>
      </c>
      <c r="K25" s="5">
        <v>0</v>
      </c>
      <c r="L25" s="5">
        <v>0</v>
      </c>
      <c r="M25" s="5" t="s">
        <v>10</v>
      </c>
      <c r="N25" s="5">
        <v>2017</v>
      </c>
      <c r="O25" s="2" t="s">
        <v>9</v>
      </c>
    </row>
    <row r="26" spans="1:15" x14ac:dyDescent="0.2">
      <c r="A26" s="3">
        <v>42820</v>
      </c>
      <c r="B26" s="4">
        <f t="shared" si="0"/>
        <v>13</v>
      </c>
      <c r="C26" s="4">
        <f t="shared" si="1"/>
        <v>3</v>
      </c>
      <c r="D26" s="4">
        <v>1.1599999999999999</v>
      </c>
      <c r="E26" s="4">
        <v>122951.65</v>
      </c>
      <c r="F26" s="4">
        <v>3184.29</v>
      </c>
      <c r="G26" s="5">
        <v>100854.22</v>
      </c>
      <c r="H26" s="5">
        <v>70.17</v>
      </c>
      <c r="I26" s="5">
        <v>18842.97</v>
      </c>
      <c r="J26" s="5">
        <v>7252.7</v>
      </c>
      <c r="K26" s="5">
        <v>11590.27</v>
      </c>
      <c r="L26" s="5">
        <v>0</v>
      </c>
      <c r="M26" s="5" t="s">
        <v>8</v>
      </c>
      <c r="N26" s="5">
        <v>2017</v>
      </c>
      <c r="O26" s="2" t="s">
        <v>9</v>
      </c>
    </row>
    <row r="27" spans="1:15" x14ac:dyDescent="0.2">
      <c r="A27" s="3">
        <v>42820</v>
      </c>
      <c r="B27" s="4">
        <f t="shared" si="0"/>
        <v>13</v>
      </c>
      <c r="C27" s="4">
        <f t="shared" si="1"/>
        <v>3</v>
      </c>
      <c r="D27" s="4">
        <v>2.02</v>
      </c>
      <c r="E27" s="4">
        <v>2250.2199999999998</v>
      </c>
      <c r="F27" s="4">
        <v>166.49</v>
      </c>
      <c r="G27" s="5">
        <v>263.32</v>
      </c>
      <c r="H27" s="5">
        <v>0</v>
      </c>
      <c r="I27" s="5">
        <v>1820.41</v>
      </c>
      <c r="J27" s="5">
        <v>1820.41</v>
      </c>
      <c r="K27" s="5">
        <v>0</v>
      </c>
      <c r="L27" s="5">
        <v>0</v>
      </c>
      <c r="M27" s="5" t="s">
        <v>10</v>
      </c>
      <c r="N27" s="5">
        <v>2017</v>
      </c>
      <c r="O27" s="2" t="s">
        <v>9</v>
      </c>
    </row>
    <row r="28" spans="1:15" x14ac:dyDescent="0.2">
      <c r="A28" s="3">
        <v>42827</v>
      </c>
      <c r="B28" s="4">
        <f t="shared" si="0"/>
        <v>14</v>
      </c>
      <c r="C28" s="4">
        <f t="shared" si="1"/>
        <v>4</v>
      </c>
      <c r="D28" s="4">
        <v>1.62</v>
      </c>
      <c r="E28" s="4">
        <v>92621.11</v>
      </c>
      <c r="F28" s="4">
        <v>4530.8</v>
      </c>
      <c r="G28" s="5">
        <v>68015.37</v>
      </c>
      <c r="H28" s="5">
        <v>97.26</v>
      </c>
      <c r="I28" s="5">
        <v>19977.68</v>
      </c>
      <c r="J28" s="5">
        <v>6332.44</v>
      </c>
      <c r="K28" s="5">
        <v>13645.24</v>
      </c>
      <c r="L28" s="5">
        <v>0</v>
      </c>
      <c r="M28" s="5" t="s">
        <v>8</v>
      </c>
      <c r="N28" s="5">
        <v>2017</v>
      </c>
      <c r="O28" s="2" t="s">
        <v>9</v>
      </c>
    </row>
    <row r="29" spans="1:15" x14ac:dyDescent="0.2">
      <c r="A29" s="3">
        <v>42827</v>
      </c>
      <c r="B29" s="4">
        <f t="shared" si="0"/>
        <v>14</v>
      </c>
      <c r="C29" s="4">
        <f t="shared" si="1"/>
        <v>4</v>
      </c>
      <c r="D29" s="4">
        <v>1.86</v>
      </c>
      <c r="E29" s="4">
        <v>3492.87</v>
      </c>
      <c r="F29" s="4">
        <v>885.46</v>
      </c>
      <c r="G29" s="5">
        <v>362.37</v>
      </c>
      <c r="H29" s="5">
        <v>0</v>
      </c>
      <c r="I29" s="5">
        <v>2245.04</v>
      </c>
      <c r="J29" s="5">
        <v>2245.04</v>
      </c>
      <c r="K29" s="5">
        <v>0</v>
      </c>
      <c r="L29" s="5">
        <v>0</v>
      </c>
      <c r="M29" s="5" t="s">
        <v>10</v>
      </c>
      <c r="N29" s="5">
        <v>2017</v>
      </c>
      <c r="O29" s="2" t="s">
        <v>9</v>
      </c>
    </row>
    <row r="30" spans="1:15" x14ac:dyDescent="0.2">
      <c r="A30" s="3">
        <v>42834</v>
      </c>
      <c r="B30" s="4">
        <f t="shared" si="0"/>
        <v>15</v>
      </c>
      <c r="C30" s="4">
        <f t="shared" si="1"/>
        <v>4</v>
      </c>
      <c r="D30" s="4">
        <v>1.54</v>
      </c>
      <c r="E30" s="4">
        <v>105436.11</v>
      </c>
      <c r="F30" s="4">
        <v>3708.13</v>
      </c>
      <c r="G30" s="5">
        <v>87775.86</v>
      </c>
      <c r="H30" s="5">
        <v>44.28</v>
      </c>
      <c r="I30" s="5">
        <v>13907.84</v>
      </c>
      <c r="J30" s="5">
        <v>7121.61</v>
      </c>
      <c r="K30" s="5">
        <v>6786.23</v>
      </c>
      <c r="L30" s="5">
        <v>0</v>
      </c>
      <c r="M30" s="5" t="s">
        <v>8</v>
      </c>
      <c r="N30" s="5">
        <v>2017</v>
      </c>
      <c r="O30" s="2" t="s">
        <v>9</v>
      </c>
    </row>
    <row r="31" spans="1:15" x14ac:dyDescent="0.2">
      <c r="A31" s="3">
        <v>42834</v>
      </c>
      <c r="B31" s="4">
        <f t="shared" si="0"/>
        <v>15</v>
      </c>
      <c r="C31" s="4">
        <f t="shared" si="1"/>
        <v>4</v>
      </c>
      <c r="D31" s="4">
        <v>1.92</v>
      </c>
      <c r="E31" s="4">
        <v>2209.8200000000002</v>
      </c>
      <c r="F31" s="4">
        <v>159.65</v>
      </c>
      <c r="G31" s="5">
        <v>189.67</v>
      </c>
      <c r="H31" s="5">
        <v>0</v>
      </c>
      <c r="I31" s="5">
        <v>1860.5</v>
      </c>
      <c r="J31" s="5">
        <v>1860.5</v>
      </c>
      <c r="K31" s="5">
        <v>0</v>
      </c>
      <c r="L31" s="5">
        <v>0</v>
      </c>
      <c r="M31" s="5" t="s">
        <v>10</v>
      </c>
      <c r="N31" s="5">
        <v>2017</v>
      </c>
      <c r="O31" s="2" t="s">
        <v>9</v>
      </c>
    </row>
    <row r="32" spans="1:15" x14ac:dyDescent="0.2">
      <c r="A32" s="3">
        <v>42841</v>
      </c>
      <c r="B32" s="4">
        <f t="shared" si="0"/>
        <v>16</v>
      </c>
      <c r="C32" s="4">
        <f t="shared" si="1"/>
        <v>4</v>
      </c>
      <c r="D32" s="4">
        <v>1.62</v>
      </c>
      <c r="E32" s="4">
        <v>90487.05</v>
      </c>
      <c r="F32" s="4">
        <v>4362.9799999999996</v>
      </c>
      <c r="G32" s="5">
        <v>71957.73</v>
      </c>
      <c r="H32" s="5">
        <v>161.28</v>
      </c>
      <c r="I32" s="5">
        <v>14005.06</v>
      </c>
      <c r="J32" s="5">
        <v>7179.98</v>
      </c>
      <c r="K32" s="5">
        <v>6825.08</v>
      </c>
      <c r="L32" s="5">
        <v>0</v>
      </c>
      <c r="M32" s="5" t="s">
        <v>8</v>
      </c>
      <c r="N32" s="5">
        <v>2017</v>
      </c>
      <c r="O32" s="2" t="s">
        <v>9</v>
      </c>
    </row>
    <row r="33" spans="1:15" x14ac:dyDescent="0.2">
      <c r="A33" s="3">
        <v>42841</v>
      </c>
      <c r="B33" s="4">
        <f t="shared" si="0"/>
        <v>16</v>
      </c>
      <c r="C33" s="4">
        <f t="shared" si="1"/>
        <v>4</v>
      </c>
      <c r="D33" s="4">
        <v>1.85</v>
      </c>
      <c r="E33" s="4">
        <v>2886.48</v>
      </c>
      <c r="F33" s="4">
        <v>265.82</v>
      </c>
      <c r="G33" s="5">
        <v>203.84</v>
      </c>
      <c r="H33" s="5">
        <v>0</v>
      </c>
      <c r="I33" s="5">
        <v>2416.8200000000002</v>
      </c>
      <c r="J33" s="5">
        <v>2416.8200000000002</v>
      </c>
      <c r="K33" s="5">
        <v>0</v>
      </c>
      <c r="L33" s="5">
        <v>0</v>
      </c>
      <c r="M33" s="5" t="s">
        <v>10</v>
      </c>
      <c r="N33" s="5">
        <v>2017</v>
      </c>
      <c r="O33" s="2" t="s">
        <v>9</v>
      </c>
    </row>
    <row r="34" spans="1:15" x14ac:dyDescent="0.2">
      <c r="A34" s="3">
        <v>42848</v>
      </c>
      <c r="B34" s="4">
        <f t="shared" si="0"/>
        <v>17</v>
      </c>
      <c r="C34" s="4">
        <f t="shared" si="1"/>
        <v>4</v>
      </c>
      <c r="D34" s="4">
        <v>1.34</v>
      </c>
      <c r="E34" s="4">
        <v>89327.1</v>
      </c>
      <c r="F34" s="4">
        <v>4437.5</v>
      </c>
      <c r="G34" s="5">
        <v>61512.84</v>
      </c>
      <c r="H34" s="5">
        <v>84.45</v>
      </c>
      <c r="I34" s="5">
        <v>23292.31</v>
      </c>
      <c r="J34" s="5">
        <v>8236.01</v>
      </c>
      <c r="K34" s="5">
        <v>15056.3</v>
      </c>
      <c r="L34" s="5">
        <v>0</v>
      </c>
      <c r="M34" s="5" t="s">
        <v>8</v>
      </c>
      <c r="N34" s="5">
        <v>2017</v>
      </c>
      <c r="O34" s="2" t="s">
        <v>9</v>
      </c>
    </row>
    <row r="35" spans="1:15" x14ac:dyDescent="0.2">
      <c r="A35" s="3">
        <v>42848</v>
      </c>
      <c r="B35" s="4">
        <f t="shared" si="0"/>
        <v>17</v>
      </c>
      <c r="C35" s="4">
        <f t="shared" si="1"/>
        <v>4</v>
      </c>
      <c r="D35" s="4">
        <v>1.92</v>
      </c>
      <c r="E35" s="4">
        <v>2087.6</v>
      </c>
      <c r="F35" s="4">
        <v>110.25</v>
      </c>
      <c r="G35" s="5">
        <v>182.56</v>
      </c>
      <c r="H35" s="5">
        <v>0</v>
      </c>
      <c r="I35" s="5">
        <v>1794.79</v>
      </c>
      <c r="J35" s="5">
        <v>1794.79</v>
      </c>
      <c r="K35" s="5">
        <v>0</v>
      </c>
      <c r="L35" s="5">
        <v>0</v>
      </c>
      <c r="M35" s="5" t="s">
        <v>10</v>
      </c>
      <c r="N35" s="5">
        <v>2017</v>
      </c>
      <c r="O35" s="2" t="s">
        <v>9</v>
      </c>
    </row>
    <row r="36" spans="1:15" x14ac:dyDescent="0.2">
      <c r="A36" s="3">
        <v>42855</v>
      </c>
      <c r="B36" s="4">
        <f t="shared" si="0"/>
        <v>18</v>
      </c>
      <c r="C36" s="4">
        <f t="shared" si="1"/>
        <v>4</v>
      </c>
      <c r="D36" s="4">
        <v>1.1299999999999999</v>
      </c>
      <c r="E36" s="4">
        <v>124926.39</v>
      </c>
      <c r="F36" s="4">
        <v>2573.11</v>
      </c>
      <c r="G36" s="5">
        <v>99451.520000000004</v>
      </c>
      <c r="H36" s="5">
        <v>81.89</v>
      </c>
      <c r="I36" s="5">
        <v>22819.87</v>
      </c>
      <c r="J36" s="5">
        <v>10547.36</v>
      </c>
      <c r="K36" s="5">
        <v>12272.51</v>
      </c>
      <c r="L36" s="5">
        <v>0</v>
      </c>
      <c r="M36" s="5" t="s">
        <v>8</v>
      </c>
      <c r="N36" s="5">
        <v>2017</v>
      </c>
      <c r="O36" s="2" t="s">
        <v>9</v>
      </c>
    </row>
    <row r="37" spans="1:15" x14ac:dyDescent="0.2">
      <c r="A37" s="3">
        <v>42855</v>
      </c>
      <c r="B37" s="4">
        <f t="shared" si="0"/>
        <v>18</v>
      </c>
      <c r="C37" s="4">
        <f t="shared" si="1"/>
        <v>4</v>
      </c>
      <c r="D37" s="4">
        <v>1.74</v>
      </c>
      <c r="E37" s="4">
        <v>3046.63</v>
      </c>
      <c r="F37" s="4">
        <v>388.81</v>
      </c>
      <c r="G37" s="5">
        <v>280.27999999999997</v>
      </c>
      <c r="H37" s="5">
        <v>0</v>
      </c>
      <c r="I37" s="5">
        <v>2377.54</v>
      </c>
      <c r="J37" s="5">
        <v>2377.54</v>
      </c>
      <c r="K37" s="5">
        <v>0</v>
      </c>
      <c r="L37" s="5">
        <v>0</v>
      </c>
      <c r="M37" s="5" t="s">
        <v>10</v>
      </c>
      <c r="N37" s="5">
        <v>2017</v>
      </c>
      <c r="O37" s="2" t="s">
        <v>9</v>
      </c>
    </row>
    <row r="38" spans="1:15" x14ac:dyDescent="0.2">
      <c r="A38" s="3">
        <v>42862</v>
      </c>
      <c r="B38" s="4">
        <f t="shared" si="0"/>
        <v>19</v>
      </c>
      <c r="C38" s="4">
        <f t="shared" si="1"/>
        <v>5</v>
      </c>
      <c r="D38" s="4">
        <v>1.47</v>
      </c>
      <c r="E38" s="4">
        <v>127193.26</v>
      </c>
      <c r="F38" s="4">
        <v>2473.5300000000002</v>
      </c>
      <c r="G38" s="5">
        <v>87791.87</v>
      </c>
      <c r="H38" s="5">
        <v>121.07</v>
      </c>
      <c r="I38" s="5">
        <v>36806.79</v>
      </c>
      <c r="J38" s="5">
        <v>9600.81</v>
      </c>
      <c r="K38" s="5">
        <v>27205.98</v>
      </c>
      <c r="L38" s="5">
        <v>0</v>
      </c>
      <c r="M38" s="5" t="s">
        <v>8</v>
      </c>
      <c r="N38" s="5">
        <v>2017</v>
      </c>
      <c r="O38" s="2" t="s">
        <v>9</v>
      </c>
    </row>
    <row r="39" spans="1:15" x14ac:dyDescent="0.2">
      <c r="A39" s="3">
        <v>42862</v>
      </c>
      <c r="B39" s="4">
        <f t="shared" si="0"/>
        <v>19</v>
      </c>
      <c r="C39" s="4">
        <f t="shared" si="1"/>
        <v>5</v>
      </c>
      <c r="D39" s="4">
        <v>1.79</v>
      </c>
      <c r="E39" s="4">
        <v>2897.23</v>
      </c>
      <c r="F39" s="4">
        <v>89.53</v>
      </c>
      <c r="G39" s="5">
        <v>315.14</v>
      </c>
      <c r="H39" s="5">
        <v>0</v>
      </c>
      <c r="I39" s="5">
        <v>2492.56</v>
      </c>
      <c r="J39" s="5">
        <v>2492.56</v>
      </c>
      <c r="K39" s="5">
        <v>0</v>
      </c>
      <c r="L39" s="5">
        <v>0</v>
      </c>
      <c r="M39" s="5" t="s">
        <v>10</v>
      </c>
      <c r="N39" s="5">
        <v>2017</v>
      </c>
      <c r="O39" s="2" t="s">
        <v>9</v>
      </c>
    </row>
    <row r="40" spans="1:15" x14ac:dyDescent="0.2">
      <c r="A40" s="3">
        <v>42869</v>
      </c>
      <c r="B40" s="4">
        <f t="shared" si="0"/>
        <v>20</v>
      </c>
      <c r="C40" s="4">
        <f t="shared" si="1"/>
        <v>5</v>
      </c>
      <c r="D40" s="4">
        <v>1.77</v>
      </c>
      <c r="E40" s="4">
        <v>96750.67</v>
      </c>
      <c r="F40" s="4">
        <v>2804.86</v>
      </c>
      <c r="G40" s="5">
        <v>80469.48</v>
      </c>
      <c r="H40" s="5">
        <v>196.39</v>
      </c>
      <c r="I40" s="5">
        <v>13279.94</v>
      </c>
      <c r="J40" s="5">
        <v>5727.85</v>
      </c>
      <c r="K40" s="5">
        <v>7552.09</v>
      </c>
      <c r="L40" s="5">
        <v>0</v>
      </c>
      <c r="M40" s="5" t="s">
        <v>8</v>
      </c>
      <c r="N40" s="5">
        <v>2017</v>
      </c>
      <c r="O40" s="2" t="s">
        <v>9</v>
      </c>
    </row>
    <row r="41" spans="1:15" x14ac:dyDescent="0.2">
      <c r="A41" s="3">
        <v>42869</v>
      </c>
      <c r="B41" s="4">
        <f t="shared" si="0"/>
        <v>20</v>
      </c>
      <c r="C41" s="4">
        <f t="shared" si="1"/>
        <v>5</v>
      </c>
      <c r="D41" s="4">
        <v>1.57</v>
      </c>
      <c r="E41" s="4">
        <v>4270.28</v>
      </c>
      <c r="F41" s="4">
        <v>44.12</v>
      </c>
      <c r="G41" s="5">
        <v>450.74</v>
      </c>
      <c r="H41" s="5">
        <v>0</v>
      </c>
      <c r="I41" s="5">
        <v>3775.42</v>
      </c>
      <c r="J41" s="5">
        <v>3775.42</v>
      </c>
      <c r="K41" s="5">
        <v>0</v>
      </c>
      <c r="L41" s="5">
        <v>0</v>
      </c>
      <c r="M41" s="5" t="s">
        <v>10</v>
      </c>
      <c r="N41" s="5">
        <v>2017</v>
      </c>
      <c r="O41" s="2" t="s">
        <v>9</v>
      </c>
    </row>
    <row r="42" spans="1:15" x14ac:dyDescent="0.2">
      <c r="A42" s="3">
        <v>42876</v>
      </c>
      <c r="B42" s="4">
        <f t="shared" si="0"/>
        <v>21</v>
      </c>
      <c r="C42" s="4">
        <f t="shared" si="1"/>
        <v>5</v>
      </c>
      <c r="D42" s="4">
        <v>1.38</v>
      </c>
      <c r="E42" s="4">
        <v>100256.85</v>
      </c>
      <c r="F42" s="4">
        <v>2307.02</v>
      </c>
      <c r="G42" s="5">
        <v>86817.51</v>
      </c>
      <c r="H42" s="5">
        <v>334.01</v>
      </c>
      <c r="I42" s="5">
        <v>10798.31</v>
      </c>
      <c r="J42" s="5">
        <v>5338.56</v>
      </c>
      <c r="K42" s="5">
        <v>5203.08</v>
      </c>
      <c r="L42" s="5">
        <v>256.67</v>
      </c>
      <c r="M42" s="5" t="s">
        <v>8</v>
      </c>
      <c r="N42" s="5">
        <v>2017</v>
      </c>
      <c r="O42" s="2" t="s">
        <v>9</v>
      </c>
    </row>
    <row r="43" spans="1:15" x14ac:dyDescent="0.2">
      <c r="A43" s="3">
        <v>42876</v>
      </c>
      <c r="B43" s="4">
        <f t="shared" si="0"/>
        <v>21</v>
      </c>
      <c r="C43" s="4">
        <f t="shared" si="1"/>
        <v>5</v>
      </c>
      <c r="D43" s="4">
        <v>1.84</v>
      </c>
      <c r="E43" s="4">
        <v>3184.37</v>
      </c>
      <c r="F43" s="4">
        <v>20.329999999999998</v>
      </c>
      <c r="G43" s="5">
        <v>385.05</v>
      </c>
      <c r="H43" s="5">
        <v>0</v>
      </c>
      <c r="I43" s="5">
        <v>2778.99</v>
      </c>
      <c r="J43" s="5">
        <v>2778.99</v>
      </c>
      <c r="K43" s="5">
        <v>0</v>
      </c>
      <c r="L43" s="5">
        <v>0</v>
      </c>
      <c r="M43" s="5" t="s">
        <v>10</v>
      </c>
      <c r="N43" s="5">
        <v>2017</v>
      </c>
      <c r="O43" s="2" t="s">
        <v>9</v>
      </c>
    </row>
    <row r="44" spans="1:15" x14ac:dyDescent="0.2">
      <c r="A44" s="3">
        <v>42883</v>
      </c>
      <c r="B44" s="4">
        <f t="shared" si="0"/>
        <v>22</v>
      </c>
      <c r="C44" s="4">
        <f t="shared" si="1"/>
        <v>5</v>
      </c>
      <c r="D44" s="4">
        <v>1.8</v>
      </c>
      <c r="E44" s="4">
        <v>121869.11</v>
      </c>
      <c r="F44" s="4">
        <v>2345.65</v>
      </c>
      <c r="G44" s="5">
        <v>106690.16</v>
      </c>
      <c r="H44" s="5">
        <v>105.74</v>
      </c>
      <c r="I44" s="5">
        <v>12727.56</v>
      </c>
      <c r="J44" s="5">
        <v>6141.75</v>
      </c>
      <c r="K44" s="5">
        <v>6029.14</v>
      </c>
      <c r="L44" s="5">
        <v>556.66999999999996</v>
      </c>
      <c r="M44" s="5" t="s">
        <v>8</v>
      </c>
      <c r="N44" s="5">
        <v>2017</v>
      </c>
      <c r="O44" s="2" t="s">
        <v>9</v>
      </c>
    </row>
    <row r="45" spans="1:15" x14ac:dyDescent="0.2">
      <c r="A45" s="3">
        <v>42883</v>
      </c>
      <c r="B45" s="4">
        <f t="shared" si="0"/>
        <v>22</v>
      </c>
      <c r="C45" s="4">
        <f t="shared" si="1"/>
        <v>5</v>
      </c>
      <c r="D45" s="4">
        <v>1.87</v>
      </c>
      <c r="E45" s="4">
        <v>3365.45</v>
      </c>
      <c r="F45" s="4">
        <v>11.93</v>
      </c>
      <c r="G45" s="5">
        <v>344.88</v>
      </c>
      <c r="H45" s="5">
        <v>0</v>
      </c>
      <c r="I45" s="5">
        <v>3008.64</v>
      </c>
      <c r="J45" s="5">
        <v>3008.64</v>
      </c>
      <c r="K45" s="5">
        <v>0</v>
      </c>
      <c r="L45" s="5">
        <v>0</v>
      </c>
      <c r="M45" s="5" t="s">
        <v>10</v>
      </c>
      <c r="N45" s="5">
        <v>2017</v>
      </c>
      <c r="O45" s="2" t="s">
        <v>9</v>
      </c>
    </row>
    <row r="46" spans="1:15" x14ac:dyDescent="0.2">
      <c r="A46" s="3">
        <v>42890</v>
      </c>
      <c r="B46" s="4">
        <f t="shared" si="0"/>
        <v>23</v>
      </c>
      <c r="C46" s="4">
        <f t="shared" si="1"/>
        <v>6</v>
      </c>
      <c r="D46" s="4">
        <v>1.7</v>
      </c>
      <c r="E46" s="4">
        <v>84842.97</v>
      </c>
      <c r="F46" s="4">
        <v>1923.04</v>
      </c>
      <c r="G46" s="5">
        <v>72573.09</v>
      </c>
      <c r="H46" s="5">
        <v>100.07</v>
      </c>
      <c r="I46" s="5">
        <v>10246.77</v>
      </c>
      <c r="J46" s="5">
        <v>2834.14</v>
      </c>
      <c r="K46" s="5">
        <v>6342.63</v>
      </c>
      <c r="L46" s="5">
        <v>1070</v>
      </c>
      <c r="M46" s="5" t="s">
        <v>8</v>
      </c>
      <c r="N46" s="5">
        <v>2017</v>
      </c>
      <c r="O46" s="2" t="s">
        <v>9</v>
      </c>
    </row>
    <row r="47" spans="1:15" x14ac:dyDescent="0.2">
      <c r="A47" s="3">
        <v>42890</v>
      </c>
      <c r="B47" s="4">
        <f t="shared" si="0"/>
        <v>23</v>
      </c>
      <c r="C47" s="4">
        <f t="shared" si="1"/>
        <v>6</v>
      </c>
      <c r="D47" s="4">
        <v>1.63</v>
      </c>
      <c r="E47" s="4">
        <v>3771.39</v>
      </c>
      <c r="F47" s="4">
        <v>54.47</v>
      </c>
      <c r="G47" s="5">
        <v>352.85</v>
      </c>
      <c r="H47" s="5">
        <v>0</v>
      </c>
      <c r="I47" s="5">
        <v>3364.07</v>
      </c>
      <c r="J47" s="5">
        <v>3364.07</v>
      </c>
      <c r="K47" s="5">
        <v>0</v>
      </c>
      <c r="L47" s="5">
        <v>0</v>
      </c>
      <c r="M47" s="5" t="s">
        <v>10</v>
      </c>
      <c r="N47" s="5">
        <v>2017</v>
      </c>
      <c r="O47" s="2" t="s">
        <v>9</v>
      </c>
    </row>
    <row r="48" spans="1:15" x14ac:dyDescent="0.2">
      <c r="A48" s="3">
        <v>42897</v>
      </c>
      <c r="B48" s="4">
        <f t="shared" si="0"/>
        <v>24</v>
      </c>
      <c r="C48" s="4">
        <f t="shared" si="1"/>
        <v>6</v>
      </c>
      <c r="D48" s="4">
        <v>1.65</v>
      </c>
      <c r="E48" s="4">
        <v>91949.26</v>
      </c>
      <c r="F48" s="4">
        <v>1989.84</v>
      </c>
      <c r="G48" s="5">
        <v>76736.87</v>
      </c>
      <c r="H48" s="5">
        <v>364.68</v>
      </c>
      <c r="I48" s="5">
        <v>12857.87</v>
      </c>
      <c r="J48" s="5">
        <v>2704.43</v>
      </c>
      <c r="K48" s="5">
        <v>8235.11</v>
      </c>
      <c r="L48" s="5">
        <v>1918.33</v>
      </c>
      <c r="M48" s="5" t="s">
        <v>8</v>
      </c>
      <c r="N48" s="5">
        <v>2017</v>
      </c>
      <c r="O48" s="2" t="s">
        <v>9</v>
      </c>
    </row>
    <row r="49" spans="1:15" x14ac:dyDescent="0.2">
      <c r="A49" s="3">
        <v>42897</v>
      </c>
      <c r="B49" s="4">
        <f t="shared" si="0"/>
        <v>24</v>
      </c>
      <c r="C49" s="4">
        <f t="shared" si="1"/>
        <v>6</v>
      </c>
      <c r="D49" s="4">
        <v>2.04</v>
      </c>
      <c r="E49" s="4">
        <v>2719.24</v>
      </c>
      <c r="F49" s="4">
        <v>21.33</v>
      </c>
      <c r="G49" s="5">
        <v>248.87</v>
      </c>
      <c r="H49" s="5">
        <v>0</v>
      </c>
      <c r="I49" s="5">
        <v>2449.04</v>
      </c>
      <c r="J49" s="5">
        <v>2449.04</v>
      </c>
      <c r="K49" s="5">
        <v>0</v>
      </c>
      <c r="L49" s="5">
        <v>0</v>
      </c>
      <c r="M49" s="5" t="s">
        <v>10</v>
      </c>
      <c r="N49" s="5">
        <v>2017</v>
      </c>
      <c r="O49" s="2" t="s">
        <v>9</v>
      </c>
    </row>
    <row r="50" spans="1:15" x14ac:dyDescent="0.2">
      <c r="A50" s="3">
        <v>42904</v>
      </c>
      <c r="B50" s="4">
        <f t="shared" si="0"/>
        <v>25</v>
      </c>
      <c r="C50" s="4">
        <f t="shared" si="1"/>
        <v>6</v>
      </c>
      <c r="D50" s="4">
        <v>1.58</v>
      </c>
      <c r="E50" s="4">
        <v>97079.34</v>
      </c>
      <c r="F50" s="4">
        <v>2454.0100000000002</v>
      </c>
      <c r="G50" s="5">
        <v>82154.429999999993</v>
      </c>
      <c r="H50" s="5">
        <v>723.07</v>
      </c>
      <c r="I50" s="5">
        <v>11747.83</v>
      </c>
      <c r="J50" s="5">
        <v>3875.12</v>
      </c>
      <c r="K50" s="5">
        <v>6697.71</v>
      </c>
      <c r="L50" s="5">
        <v>1175</v>
      </c>
      <c r="M50" s="5" t="s">
        <v>8</v>
      </c>
      <c r="N50" s="5">
        <v>2017</v>
      </c>
      <c r="O50" s="2" t="s">
        <v>9</v>
      </c>
    </row>
    <row r="51" spans="1:15" x14ac:dyDescent="0.2">
      <c r="A51" s="3">
        <v>42904</v>
      </c>
      <c r="B51" s="4">
        <f t="shared" si="0"/>
        <v>25</v>
      </c>
      <c r="C51" s="4">
        <f t="shared" si="1"/>
        <v>6</v>
      </c>
      <c r="D51" s="4">
        <v>2.0299999999999998</v>
      </c>
      <c r="E51" s="4">
        <v>3185.1</v>
      </c>
      <c r="F51" s="4">
        <v>366.52</v>
      </c>
      <c r="G51" s="5">
        <v>266.88</v>
      </c>
      <c r="H51" s="5">
        <v>0</v>
      </c>
      <c r="I51" s="5">
        <v>2551.6999999999998</v>
      </c>
      <c r="J51" s="5">
        <v>2551.6999999999998</v>
      </c>
      <c r="K51" s="5">
        <v>0</v>
      </c>
      <c r="L51" s="5">
        <v>0</v>
      </c>
      <c r="M51" s="5" t="s">
        <v>10</v>
      </c>
      <c r="N51" s="5">
        <v>2017</v>
      </c>
      <c r="O51" s="2" t="s">
        <v>9</v>
      </c>
    </row>
    <row r="52" spans="1:15" x14ac:dyDescent="0.2">
      <c r="A52" s="3">
        <v>42911</v>
      </c>
      <c r="B52" s="4">
        <f t="shared" si="0"/>
        <v>26</v>
      </c>
      <c r="C52" s="4">
        <f t="shared" si="1"/>
        <v>6</v>
      </c>
      <c r="D52" s="4">
        <v>1.53</v>
      </c>
      <c r="E52" s="4">
        <v>89303.039999999994</v>
      </c>
      <c r="F52" s="4">
        <v>2224.67</v>
      </c>
      <c r="G52" s="5">
        <v>74282.58</v>
      </c>
      <c r="H52" s="5">
        <v>129.85</v>
      </c>
      <c r="I52" s="5">
        <v>12665.94</v>
      </c>
      <c r="J52" s="5">
        <v>4686.34</v>
      </c>
      <c r="K52" s="5">
        <v>6874.6</v>
      </c>
      <c r="L52" s="5">
        <v>1105</v>
      </c>
      <c r="M52" s="5" t="s">
        <v>8</v>
      </c>
      <c r="N52" s="5">
        <v>2017</v>
      </c>
      <c r="O52" s="2" t="s">
        <v>9</v>
      </c>
    </row>
    <row r="53" spans="1:15" x14ac:dyDescent="0.2">
      <c r="A53" s="3">
        <v>42911</v>
      </c>
      <c r="B53" s="4">
        <f t="shared" si="0"/>
        <v>26</v>
      </c>
      <c r="C53" s="4">
        <f t="shared" si="1"/>
        <v>6</v>
      </c>
      <c r="D53" s="4">
        <v>2.13</v>
      </c>
      <c r="E53" s="4">
        <v>2898.81</v>
      </c>
      <c r="F53" s="4">
        <v>142.46</v>
      </c>
      <c r="G53" s="5">
        <v>295.60000000000002</v>
      </c>
      <c r="H53" s="5">
        <v>0</v>
      </c>
      <c r="I53" s="5">
        <v>2460.75</v>
      </c>
      <c r="J53" s="5">
        <v>2460.75</v>
      </c>
      <c r="K53" s="5">
        <v>0</v>
      </c>
      <c r="L53" s="5">
        <v>0</v>
      </c>
      <c r="M53" s="5" t="s">
        <v>10</v>
      </c>
      <c r="N53" s="5">
        <v>2017</v>
      </c>
      <c r="O53" s="2" t="s">
        <v>9</v>
      </c>
    </row>
    <row r="54" spans="1:15" x14ac:dyDescent="0.2">
      <c r="A54" s="3">
        <v>42918</v>
      </c>
      <c r="B54" s="4">
        <f t="shared" si="0"/>
        <v>27</v>
      </c>
      <c r="C54" s="4">
        <f t="shared" si="1"/>
        <v>7</v>
      </c>
      <c r="D54" s="4">
        <v>1.56</v>
      </c>
      <c r="E54" s="4">
        <v>98282.07</v>
      </c>
      <c r="F54" s="4">
        <v>2808.47</v>
      </c>
      <c r="G54" s="5">
        <v>79968.240000000005</v>
      </c>
      <c r="H54" s="5">
        <v>741.19</v>
      </c>
      <c r="I54" s="5">
        <v>14764.17</v>
      </c>
      <c r="J54" s="5">
        <v>6549.32</v>
      </c>
      <c r="K54" s="5">
        <v>6584.85</v>
      </c>
      <c r="L54" s="5">
        <v>1630</v>
      </c>
      <c r="M54" s="5" t="s">
        <v>8</v>
      </c>
      <c r="N54" s="5">
        <v>2017</v>
      </c>
      <c r="O54" s="2" t="s">
        <v>9</v>
      </c>
    </row>
    <row r="55" spans="1:15" x14ac:dyDescent="0.2">
      <c r="A55" s="3">
        <v>42918</v>
      </c>
      <c r="B55" s="4">
        <f t="shared" si="0"/>
        <v>27</v>
      </c>
      <c r="C55" s="4">
        <f t="shared" si="1"/>
        <v>7</v>
      </c>
      <c r="D55" s="4">
        <v>2.0299999999999998</v>
      </c>
      <c r="E55" s="4">
        <v>2268.86</v>
      </c>
      <c r="F55" s="4">
        <v>59.41</v>
      </c>
      <c r="G55" s="5">
        <v>278.04000000000002</v>
      </c>
      <c r="H55" s="5">
        <v>0</v>
      </c>
      <c r="I55" s="5">
        <v>1931.41</v>
      </c>
      <c r="J55" s="5">
        <v>1931.41</v>
      </c>
      <c r="K55" s="5">
        <v>0</v>
      </c>
      <c r="L55" s="5">
        <v>0</v>
      </c>
      <c r="M55" s="5" t="s">
        <v>10</v>
      </c>
      <c r="N55" s="5">
        <v>2017</v>
      </c>
      <c r="O55" s="2" t="s">
        <v>9</v>
      </c>
    </row>
    <row r="56" spans="1:15" x14ac:dyDescent="0.2">
      <c r="A56" s="3">
        <v>42925</v>
      </c>
      <c r="B56" s="4">
        <f t="shared" si="0"/>
        <v>28</v>
      </c>
      <c r="C56" s="4">
        <f t="shared" si="1"/>
        <v>7</v>
      </c>
      <c r="D56" s="4">
        <v>1.52</v>
      </c>
      <c r="E56" s="4">
        <v>101331.41</v>
      </c>
      <c r="F56" s="4">
        <v>2899.46</v>
      </c>
      <c r="G56" s="5">
        <v>81929.02</v>
      </c>
      <c r="H56" s="5">
        <v>494.51</v>
      </c>
      <c r="I56" s="5">
        <v>16008.42</v>
      </c>
      <c r="J56" s="5">
        <v>8213.25</v>
      </c>
      <c r="K56" s="5">
        <v>5210.17</v>
      </c>
      <c r="L56" s="5">
        <v>2585</v>
      </c>
      <c r="M56" s="5" t="s">
        <v>8</v>
      </c>
      <c r="N56" s="5">
        <v>2017</v>
      </c>
      <c r="O56" s="2" t="s">
        <v>9</v>
      </c>
    </row>
    <row r="57" spans="1:15" x14ac:dyDescent="0.2">
      <c r="A57" s="3">
        <v>42925</v>
      </c>
      <c r="B57" s="4">
        <f t="shared" si="0"/>
        <v>28</v>
      </c>
      <c r="C57" s="4">
        <f t="shared" si="1"/>
        <v>7</v>
      </c>
      <c r="D57" s="4">
        <v>2</v>
      </c>
      <c r="E57" s="4">
        <v>1883.1</v>
      </c>
      <c r="F57" s="4">
        <v>38.06</v>
      </c>
      <c r="G57" s="5">
        <v>187.9</v>
      </c>
      <c r="H57" s="5">
        <v>0</v>
      </c>
      <c r="I57" s="5">
        <v>1657.14</v>
      </c>
      <c r="J57" s="5">
        <v>1657.14</v>
      </c>
      <c r="K57" s="5">
        <v>0</v>
      </c>
      <c r="L57" s="5">
        <v>0</v>
      </c>
      <c r="M57" s="5" t="s">
        <v>10</v>
      </c>
      <c r="N57" s="5">
        <v>2017</v>
      </c>
      <c r="O57" s="2" t="s">
        <v>9</v>
      </c>
    </row>
    <row r="58" spans="1:15" x14ac:dyDescent="0.2">
      <c r="A58" s="3">
        <v>42932</v>
      </c>
      <c r="B58" s="4">
        <f t="shared" si="0"/>
        <v>29</v>
      </c>
      <c r="C58" s="4">
        <f t="shared" si="1"/>
        <v>7</v>
      </c>
      <c r="D58" s="4">
        <v>1.39</v>
      </c>
      <c r="E58" s="4">
        <v>102461.61</v>
      </c>
      <c r="F58" s="4">
        <v>2468.7800000000002</v>
      </c>
      <c r="G58" s="5">
        <v>86707.66</v>
      </c>
      <c r="H58" s="5">
        <v>2546.08</v>
      </c>
      <c r="I58" s="5">
        <v>10739.09</v>
      </c>
      <c r="J58" s="5">
        <v>4950.13</v>
      </c>
      <c r="K58" s="5">
        <v>4788.96</v>
      </c>
      <c r="L58" s="5">
        <v>1000</v>
      </c>
      <c r="M58" s="5" t="s">
        <v>8</v>
      </c>
      <c r="N58" s="5">
        <v>2017</v>
      </c>
      <c r="O58" s="2" t="s">
        <v>9</v>
      </c>
    </row>
    <row r="59" spans="1:15" x14ac:dyDescent="0.2">
      <c r="A59" s="3">
        <v>42932</v>
      </c>
      <c r="B59" s="4">
        <f t="shared" si="0"/>
        <v>29</v>
      </c>
      <c r="C59" s="4">
        <f t="shared" si="1"/>
        <v>7</v>
      </c>
      <c r="D59" s="4">
        <v>1.87</v>
      </c>
      <c r="E59" s="4">
        <v>2889.03</v>
      </c>
      <c r="F59" s="4">
        <v>155.1</v>
      </c>
      <c r="G59" s="5">
        <v>274.95</v>
      </c>
      <c r="H59" s="5">
        <v>0</v>
      </c>
      <c r="I59" s="5">
        <v>2458.98</v>
      </c>
      <c r="J59" s="5">
        <v>2458.98</v>
      </c>
      <c r="K59" s="5">
        <v>0</v>
      </c>
      <c r="L59" s="5">
        <v>0</v>
      </c>
      <c r="M59" s="5" t="s">
        <v>10</v>
      </c>
      <c r="N59" s="5">
        <v>2017</v>
      </c>
      <c r="O59" s="2" t="s">
        <v>9</v>
      </c>
    </row>
    <row r="60" spans="1:15" x14ac:dyDescent="0.2">
      <c r="A60" s="3">
        <v>42939</v>
      </c>
      <c r="B60" s="4">
        <f t="shared" si="0"/>
        <v>30</v>
      </c>
      <c r="C60" s="4">
        <f t="shared" si="1"/>
        <v>7</v>
      </c>
      <c r="D60" s="4">
        <v>1.49</v>
      </c>
      <c r="E60" s="4">
        <v>84416.61</v>
      </c>
      <c r="F60" s="4">
        <v>1905.52</v>
      </c>
      <c r="G60" s="5">
        <v>72533.279999999999</v>
      </c>
      <c r="H60" s="5">
        <v>940.58</v>
      </c>
      <c r="I60" s="5">
        <v>9037.23</v>
      </c>
      <c r="J60" s="5">
        <v>3250.3</v>
      </c>
      <c r="K60" s="5">
        <v>4896.93</v>
      </c>
      <c r="L60" s="5">
        <v>890</v>
      </c>
      <c r="M60" s="5" t="s">
        <v>8</v>
      </c>
      <c r="N60" s="5">
        <v>2017</v>
      </c>
      <c r="O60" s="2" t="s">
        <v>9</v>
      </c>
    </row>
    <row r="61" spans="1:15" x14ac:dyDescent="0.2">
      <c r="A61" s="3">
        <v>42939</v>
      </c>
      <c r="B61" s="4">
        <f t="shared" si="0"/>
        <v>30</v>
      </c>
      <c r="C61" s="4">
        <f t="shared" si="1"/>
        <v>7</v>
      </c>
      <c r="D61" s="4">
        <v>1.42</v>
      </c>
      <c r="E61" s="4">
        <v>4233.6099999999997</v>
      </c>
      <c r="F61" s="4">
        <v>93.39</v>
      </c>
      <c r="G61" s="5">
        <v>93.39</v>
      </c>
      <c r="H61" s="5">
        <v>0</v>
      </c>
      <c r="I61" s="5">
        <v>4046.83</v>
      </c>
      <c r="J61" s="5">
        <v>4046.83</v>
      </c>
      <c r="K61" s="5">
        <v>0</v>
      </c>
      <c r="L61" s="5">
        <v>0</v>
      </c>
      <c r="M61" s="5" t="s">
        <v>10</v>
      </c>
      <c r="N61" s="5">
        <v>2017</v>
      </c>
      <c r="O61" s="2" t="s">
        <v>9</v>
      </c>
    </row>
    <row r="62" spans="1:15" x14ac:dyDescent="0.2">
      <c r="A62" s="3">
        <v>42946</v>
      </c>
      <c r="B62" s="4">
        <f t="shared" si="0"/>
        <v>31</v>
      </c>
      <c r="C62" s="4">
        <f t="shared" si="1"/>
        <v>7</v>
      </c>
      <c r="D62" s="4">
        <v>1.61</v>
      </c>
      <c r="E62" s="4">
        <v>83599.960000000006</v>
      </c>
      <c r="F62" s="4">
        <v>1915.81</v>
      </c>
      <c r="G62" s="5">
        <v>73287.66</v>
      </c>
      <c r="H62" s="5">
        <v>321.62</v>
      </c>
      <c r="I62" s="5">
        <v>8074.87</v>
      </c>
      <c r="J62" s="5">
        <v>5552.63</v>
      </c>
      <c r="K62" s="5">
        <v>1932.24</v>
      </c>
      <c r="L62" s="5">
        <v>590</v>
      </c>
      <c r="M62" s="5" t="s">
        <v>8</v>
      </c>
      <c r="N62" s="5">
        <v>2017</v>
      </c>
      <c r="O62" s="2" t="s">
        <v>9</v>
      </c>
    </row>
    <row r="63" spans="1:15" x14ac:dyDescent="0.2">
      <c r="A63" s="3">
        <v>42946</v>
      </c>
      <c r="B63" s="4">
        <f t="shared" si="0"/>
        <v>31</v>
      </c>
      <c r="C63" s="4">
        <f t="shared" si="1"/>
        <v>7</v>
      </c>
      <c r="D63" s="4">
        <v>1.67</v>
      </c>
      <c r="E63" s="4">
        <v>2503.8200000000002</v>
      </c>
      <c r="F63" s="4">
        <v>55.26</v>
      </c>
      <c r="G63" s="5">
        <v>92.99</v>
      </c>
      <c r="H63" s="5">
        <v>0</v>
      </c>
      <c r="I63" s="5">
        <v>2355.5700000000002</v>
      </c>
      <c r="J63" s="5">
        <v>2355.5700000000002</v>
      </c>
      <c r="K63" s="5">
        <v>0</v>
      </c>
      <c r="L63" s="5">
        <v>0</v>
      </c>
      <c r="M63" s="5" t="s">
        <v>10</v>
      </c>
      <c r="N63" s="5">
        <v>2017</v>
      </c>
      <c r="O63" s="2" t="s">
        <v>9</v>
      </c>
    </row>
    <row r="64" spans="1:15" x14ac:dyDescent="0.2">
      <c r="A64" s="3">
        <v>42953</v>
      </c>
      <c r="B64" s="4">
        <f t="shared" si="0"/>
        <v>32</v>
      </c>
      <c r="C64" s="4">
        <f t="shared" si="1"/>
        <v>8</v>
      </c>
      <c r="D64" s="4">
        <v>1.53</v>
      </c>
      <c r="E64" s="4">
        <v>92938.17</v>
      </c>
      <c r="F64" s="4">
        <v>2456.91</v>
      </c>
      <c r="G64" s="5">
        <v>76509.070000000007</v>
      </c>
      <c r="H64" s="5">
        <v>336.06</v>
      </c>
      <c r="I64" s="5">
        <v>13636.13</v>
      </c>
      <c r="J64" s="5">
        <v>5918.21</v>
      </c>
      <c r="K64" s="5">
        <v>6844.59</v>
      </c>
      <c r="L64" s="5">
        <v>873.33</v>
      </c>
      <c r="M64" s="5" t="s">
        <v>8</v>
      </c>
      <c r="N64" s="5">
        <v>2017</v>
      </c>
      <c r="O64" s="2" t="s">
        <v>9</v>
      </c>
    </row>
    <row r="65" spans="1:15" x14ac:dyDescent="0.2">
      <c r="A65" s="3">
        <v>42953</v>
      </c>
      <c r="B65" s="4">
        <f t="shared" si="0"/>
        <v>32</v>
      </c>
      <c r="C65" s="4">
        <f t="shared" si="1"/>
        <v>8</v>
      </c>
      <c r="D65" s="4">
        <v>1.98</v>
      </c>
      <c r="E65" s="4">
        <v>2576.4899999999998</v>
      </c>
      <c r="F65" s="4">
        <v>39.31</v>
      </c>
      <c r="G65" s="5">
        <v>331.89</v>
      </c>
      <c r="H65" s="5">
        <v>0</v>
      </c>
      <c r="I65" s="5">
        <v>2205.29</v>
      </c>
      <c r="J65" s="5">
        <v>2205.29</v>
      </c>
      <c r="K65" s="5">
        <v>0</v>
      </c>
      <c r="L65" s="5">
        <v>0</v>
      </c>
      <c r="M65" s="5" t="s">
        <v>10</v>
      </c>
      <c r="N65" s="5">
        <v>2017</v>
      </c>
      <c r="O65" s="2" t="s">
        <v>9</v>
      </c>
    </row>
    <row r="66" spans="1:15" x14ac:dyDescent="0.2">
      <c r="A66" s="3">
        <v>42960</v>
      </c>
      <c r="B66" s="4">
        <f t="shared" si="0"/>
        <v>33</v>
      </c>
      <c r="C66" s="4">
        <f t="shared" si="1"/>
        <v>8</v>
      </c>
      <c r="D66" s="4">
        <v>1.52</v>
      </c>
      <c r="E66" s="4">
        <v>133070.41</v>
      </c>
      <c r="F66" s="4">
        <v>1947.26</v>
      </c>
      <c r="G66" s="5">
        <v>118605.14</v>
      </c>
      <c r="H66" s="5">
        <v>186.67</v>
      </c>
      <c r="I66" s="5">
        <v>12331.34</v>
      </c>
      <c r="J66" s="5">
        <v>8301.9699999999993</v>
      </c>
      <c r="K66" s="5">
        <v>3132.71</v>
      </c>
      <c r="L66" s="5">
        <v>896.66</v>
      </c>
      <c r="M66" s="5" t="s">
        <v>8</v>
      </c>
      <c r="N66" s="5">
        <v>2017</v>
      </c>
      <c r="O66" s="2" t="s">
        <v>9</v>
      </c>
    </row>
    <row r="67" spans="1:15" x14ac:dyDescent="0.2">
      <c r="A67" s="3">
        <v>42960</v>
      </c>
      <c r="B67" s="4">
        <f t="shared" ref="B67:B107" si="2">WEEKNUM(A67)</f>
        <v>33</v>
      </c>
      <c r="C67" s="4">
        <f t="shared" ref="C67:C107" si="3">MONTH(A67)</f>
        <v>8</v>
      </c>
      <c r="D67" s="4">
        <v>1.9</v>
      </c>
      <c r="E67" s="4">
        <v>2259.92</v>
      </c>
      <c r="F67" s="4">
        <v>42.86</v>
      </c>
      <c r="G67" s="5">
        <v>207.29</v>
      </c>
      <c r="H67" s="5">
        <v>0</v>
      </c>
      <c r="I67" s="5">
        <v>2009.77</v>
      </c>
      <c r="J67" s="5">
        <v>2009.77</v>
      </c>
      <c r="K67" s="5">
        <v>0</v>
      </c>
      <c r="L67" s="5">
        <v>0</v>
      </c>
      <c r="M67" s="5" t="s">
        <v>10</v>
      </c>
      <c r="N67" s="5">
        <v>2017</v>
      </c>
      <c r="O67" s="2" t="s">
        <v>9</v>
      </c>
    </row>
    <row r="68" spans="1:15" x14ac:dyDescent="0.2">
      <c r="A68" s="3">
        <v>42967</v>
      </c>
      <c r="B68" s="4">
        <f t="shared" si="2"/>
        <v>34</v>
      </c>
      <c r="C68" s="4">
        <f t="shared" si="3"/>
        <v>8</v>
      </c>
      <c r="D68" s="4">
        <v>1.61</v>
      </c>
      <c r="E68" s="4">
        <v>74620.33</v>
      </c>
      <c r="F68" s="4">
        <v>1553.71</v>
      </c>
      <c r="G68" s="5">
        <v>59028.13</v>
      </c>
      <c r="H68" s="5">
        <v>130.13999999999999</v>
      </c>
      <c r="I68" s="5">
        <v>13908.35</v>
      </c>
      <c r="J68" s="5">
        <v>8599.25</v>
      </c>
      <c r="K68" s="5">
        <v>4155.7700000000004</v>
      </c>
      <c r="L68" s="5">
        <v>1153.33</v>
      </c>
      <c r="M68" s="5" t="s">
        <v>8</v>
      </c>
      <c r="N68" s="5">
        <v>2017</v>
      </c>
      <c r="O68" s="2" t="s">
        <v>9</v>
      </c>
    </row>
    <row r="69" spans="1:15" x14ac:dyDescent="0.2">
      <c r="A69" s="3">
        <v>42967</v>
      </c>
      <c r="B69" s="4">
        <f t="shared" si="2"/>
        <v>34</v>
      </c>
      <c r="C69" s="4">
        <f t="shared" si="3"/>
        <v>8</v>
      </c>
      <c r="D69" s="4">
        <v>1.86</v>
      </c>
      <c r="E69" s="4">
        <v>2584.08</v>
      </c>
      <c r="F69" s="4">
        <v>61.21</v>
      </c>
      <c r="G69" s="5">
        <v>143.82</v>
      </c>
      <c r="H69" s="5">
        <v>0</v>
      </c>
      <c r="I69" s="5">
        <v>2379.0500000000002</v>
      </c>
      <c r="J69" s="5">
        <v>2379.0500000000002</v>
      </c>
      <c r="K69" s="5">
        <v>0</v>
      </c>
      <c r="L69" s="5">
        <v>0</v>
      </c>
      <c r="M69" s="5" t="s">
        <v>10</v>
      </c>
      <c r="N69" s="5">
        <v>2017</v>
      </c>
      <c r="O69" s="2" t="s">
        <v>9</v>
      </c>
    </row>
    <row r="70" spans="1:15" x14ac:dyDescent="0.2">
      <c r="A70" s="3">
        <v>42974</v>
      </c>
      <c r="B70" s="4">
        <f t="shared" si="2"/>
        <v>35</v>
      </c>
      <c r="C70" s="4">
        <f t="shared" si="3"/>
        <v>8</v>
      </c>
      <c r="D70" s="4">
        <v>1.61</v>
      </c>
      <c r="E70" s="4">
        <v>75471.56</v>
      </c>
      <c r="F70" s="4">
        <v>2156.1999999999998</v>
      </c>
      <c r="G70" s="5">
        <v>59831.83</v>
      </c>
      <c r="H70" s="5">
        <v>71.459999999999994</v>
      </c>
      <c r="I70" s="5">
        <v>13412.07</v>
      </c>
      <c r="J70" s="5">
        <v>9395.94</v>
      </c>
      <c r="K70" s="5">
        <v>3709.46</v>
      </c>
      <c r="L70" s="5">
        <v>306.67</v>
      </c>
      <c r="M70" s="5" t="s">
        <v>8</v>
      </c>
      <c r="N70" s="5">
        <v>2017</v>
      </c>
      <c r="O70" s="2" t="s">
        <v>9</v>
      </c>
    </row>
    <row r="71" spans="1:15" x14ac:dyDescent="0.2">
      <c r="A71" s="3">
        <v>42974</v>
      </c>
      <c r="B71" s="4">
        <f t="shared" si="2"/>
        <v>35</v>
      </c>
      <c r="C71" s="4">
        <f t="shared" si="3"/>
        <v>8</v>
      </c>
      <c r="D71" s="4">
        <v>1.91</v>
      </c>
      <c r="E71" s="4">
        <v>2525.2800000000002</v>
      </c>
      <c r="F71" s="4">
        <v>44.15</v>
      </c>
      <c r="G71" s="5">
        <v>210.54</v>
      </c>
      <c r="H71" s="5">
        <v>0</v>
      </c>
      <c r="I71" s="5">
        <v>2270.59</v>
      </c>
      <c r="J71" s="5">
        <v>2270.59</v>
      </c>
      <c r="K71" s="5">
        <v>0</v>
      </c>
      <c r="L71" s="5">
        <v>0</v>
      </c>
      <c r="M71" s="5" t="s">
        <v>10</v>
      </c>
      <c r="N71" s="5">
        <v>2017</v>
      </c>
      <c r="O71" s="2" t="s">
        <v>9</v>
      </c>
    </row>
    <row r="72" spans="1:15" x14ac:dyDescent="0.2">
      <c r="A72" s="3">
        <v>42981</v>
      </c>
      <c r="B72" s="4">
        <f t="shared" si="2"/>
        <v>36</v>
      </c>
      <c r="C72" s="4">
        <f t="shared" si="3"/>
        <v>9</v>
      </c>
      <c r="D72" s="4">
        <v>1.76</v>
      </c>
      <c r="E72" s="4">
        <v>74297.64</v>
      </c>
      <c r="F72" s="4">
        <v>4738.38</v>
      </c>
      <c r="G72" s="5">
        <v>59299.03</v>
      </c>
      <c r="H72" s="5">
        <v>121.57</v>
      </c>
      <c r="I72" s="5">
        <v>10138.66</v>
      </c>
      <c r="J72" s="5">
        <v>4615.1899999999996</v>
      </c>
      <c r="K72" s="5">
        <v>3646.8</v>
      </c>
      <c r="L72" s="5">
        <v>1876.67</v>
      </c>
      <c r="M72" s="5" t="s">
        <v>8</v>
      </c>
      <c r="N72" s="5">
        <v>2017</v>
      </c>
      <c r="O72" s="2" t="s">
        <v>9</v>
      </c>
    </row>
    <row r="73" spans="1:15" x14ac:dyDescent="0.2">
      <c r="A73" s="3">
        <v>42981</v>
      </c>
      <c r="B73" s="4">
        <f t="shared" si="2"/>
        <v>36</v>
      </c>
      <c r="C73" s="4">
        <f t="shared" si="3"/>
        <v>9</v>
      </c>
      <c r="D73" s="4">
        <v>2</v>
      </c>
      <c r="E73" s="4">
        <v>2022</v>
      </c>
      <c r="F73" s="4">
        <v>112.42</v>
      </c>
      <c r="G73" s="5">
        <v>254.49</v>
      </c>
      <c r="H73" s="5">
        <v>0</v>
      </c>
      <c r="I73" s="5">
        <v>1655.09</v>
      </c>
      <c r="J73" s="5">
        <v>1655.09</v>
      </c>
      <c r="K73" s="5">
        <v>0</v>
      </c>
      <c r="L73" s="5">
        <v>0</v>
      </c>
      <c r="M73" s="5" t="s">
        <v>10</v>
      </c>
      <c r="N73" s="5">
        <v>2017</v>
      </c>
      <c r="O73" s="2" t="s">
        <v>9</v>
      </c>
    </row>
    <row r="74" spans="1:15" x14ac:dyDescent="0.2">
      <c r="A74" s="3">
        <v>42988</v>
      </c>
      <c r="B74" s="4">
        <f t="shared" si="2"/>
        <v>37</v>
      </c>
      <c r="C74" s="4">
        <f t="shared" si="3"/>
        <v>9</v>
      </c>
      <c r="D74" s="4">
        <v>1.78</v>
      </c>
      <c r="E74" s="4">
        <v>99645.88</v>
      </c>
      <c r="F74" s="4">
        <v>3368.35</v>
      </c>
      <c r="G74" s="5">
        <v>87155.11</v>
      </c>
      <c r="H74" s="5">
        <v>136.96</v>
      </c>
      <c r="I74" s="5">
        <v>8985.4599999999991</v>
      </c>
      <c r="J74" s="5">
        <v>4559.3599999999997</v>
      </c>
      <c r="K74" s="5">
        <v>3672.77</v>
      </c>
      <c r="L74" s="5">
        <v>753.33</v>
      </c>
      <c r="M74" s="5" t="s">
        <v>8</v>
      </c>
      <c r="N74" s="5">
        <v>2017</v>
      </c>
      <c r="O74" s="2" t="s">
        <v>9</v>
      </c>
    </row>
    <row r="75" spans="1:15" x14ac:dyDescent="0.2">
      <c r="A75" s="3">
        <v>42988</v>
      </c>
      <c r="B75" s="4">
        <f t="shared" si="2"/>
        <v>37</v>
      </c>
      <c r="C75" s="4">
        <f t="shared" si="3"/>
        <v>9</v>
      </c>
      <c r="D75" s="4">
        <v>1.78</v>
      </c>
      <c r="E75" s="4">
        <v>3139.84</v>
      </c>
      <c r="F75" s="4">
        <v>45.5</v>
      </c>
      <c r="G75" s="5">
        <v>196.27</v>
      </c>
      <c r="H75" s="5">
        <v>0</v>
      </c>
      <c r="I75" s="5">
        <v>2898.07</v>
      </c>
      <c r="J75" s="5">
        <v>2894.74</v>
      </c>
      <c r="K75" s="5">
        <v>3.33</v>
      </c>
      <c r="L75" s="5">
        <v>0</v>
      </c>
      <c r="M75" s="5" t="s">
        <v>10</v>
      </c>
      <c r="N75" s="5">
        <v>2017</v>
      </c>
      <c r="O75" s="2" t="s">
        <v>9</v>
      </c>
    </row>
    <row r="76" spans="1:15" x14ac:dyDescent="0.2">
      <c r="A76" s="3">
        <v>42995</v>
      </c>
      <c r="B76" s="4">
        <f t="shared" si="2"/>
        <v>38</v>
      </c>
      <c r="C76" s="4">
        <f t="shared" si="3"/>
        <v>9</v>
      </c>
      <c r="D76" s="4">
        <v>1.41</v>
      </c>
      <c r="E76" s="4">
        <v>80109.289999999994</v>
      </c>
      <c r="F76" s="4">
        <v>3986.2</v>
      </c>
      <c r="G76" s="5">
        <v>66934.64</v>
      </c>
      <c r="H76" s="5">
        <v>33.590000000000003</v>
      </c>
      <c r="I76" s="5">
        <v>9154.86</v>
      </c>
      <c r="J76" s="5">
        <v>5289.78</v>
      </c>
      <c r="K76" s="5">
        <v>3851.75</v>
      </c>
      <c r="L76" s="5">
        <v>13.33</v>
      </c>
      <c r="M76" s="5" t="s">
        <v>8</v>
      </c>
      <c r="N76" s="5">
        <v>2017</v>
      </c>
      <c r="O76" s="2" t="s">
        <v>9</v>
      </c>
    </row>
    <row r="77" spans="1:15" x14ac:dyDescent="0.2">
      <c r="A77" s="3">
        <v>42995</v>
      </c>
      <c r="B77" s="4">
        <f t="shared" si="2"/>
        <v>38</v>
      </c>
      <c r="C77" s="4">
        <f t="shared" si="3"/>
        <v>9</v>
      </c>
      <c r="D77" s="4">
        <v>1.55</v>
      </c>
      <c r="E77" s="4">
        <v>3431.2</v>
      </c>
      <c r="F77" s="4">
        <v>30.32</v>
      </c>
      <c r="G77" s="5">
        <v>215.1</v>
      </c>
      <c r="H77" s="5">
        <v>0</v>
      </c>
      <c r="I77" s="5">
        <v>3185.78</v>
      </c>
      <c r="J77" s="5">
        <v>3185.78</v>
      </c>
      <c r="K77" s="5">
        <v>0</v>
      </c>
      <c r="L77" s="5">
        <v>0</v>
      </c>
      <c r="M77" s="5" t="s">
        <v>10</v>
      </c>
      <c r="N77" s="5">
        <v>2017</v>
      </c>
      <c r="O77" s="2" t="s">
        <v>9</v>
      </c>
    </row>
    <row r="78" spans="1:15" x14ac:dyDescent="0.2">
      <c r="A78" s="3">
        <v>43002</v>
      </c>
      <c r="B78" s="4">
        <f t="shared" si="2"/>
        <v>39</v>
      </c>
      <c r="C78" s="4">
        <f t="shared" si="3"/>
        <v>9</v>
      </c>
      <c r="D78" s="4">
        <v>1.64</v>
      </c>
      <c r="E78" s="4">
        <v>68539.64</v>
      </c>
      <c r="F78" s="4">
        <v>2508.62</v>
      </c>
      <c r="G78" s="5">
        <v>56023.16</v>
      </c>
      <c r="H78" s="5">
        <v>74.819999999999993</v>
      </c>
      <c r="I78" s="5">
        <v>9933.0400000000009</v>
      </c>
      <c r="J78" s="5">
        <v>5391.35</v>
      </c>
      <c r="K78" s="5">
        <v>4541.6899999999996</v>
      </c>
      <c r="L78" s="5">
        <v>0</v>
      </c>
      <c r="M78" s="5" t="s">
        <v>8</v>
      </c>
      <c r="N78" s="5">
        <v>2017</v>
      </c>
      <c r="O78" s="2" t="s">
        <v>9</v>
      </c>
    </row>
    <row r="79" spans="1:15" x14ac:dyDescent="0.2">
      <c r="A79" s="3">
        <v>43002</v>
      </c>
      <c r="B79" s="4">
        <f t="shared" si="2"/>
        <v>39</v>
      </c>
      <c r="C79" s="4">
        <f t="shared" si="3"/>
        <v>9</v>
      </c>
      <c r="D79" s="4">
        <v>1.42</v>
      </c>
      <c r="E79" s="4">
        <v>3627.18</v>
      </c>
      <c r="F79" s="4">
        <v>56.82</v>
      </c>
      <c r="G79" s="5">
        <v>95.31</v>
      </c>
      <c r="H79" s="5">
        <v>0</v>
      </c>
      <c r="I79" s="5">
        <v>3475.05</v>
      </c>
      <c r="J79" s="5">
        <v>3475.05</v>
      </c>
      <c r="K79" s="5">
        <v>0</v>
      </c>
      <c r="L79" s="5">
        <v>0</v>
      </c>
      <c r="M79" s="5" t="s">
        <v>10</v>
      </c>
      <c r="N79" s="5">
        <v>2017</v>
      </c>
      <c r="O79" s="2" t="s">
        <v>9</v>
      </c>
    </row>
    <row r="80" spans="1:15" x14ac:dyDescent="0.2">
      <c r="A80" s="3">
        <v>43009</v>
      </c>
      <c r="B80" s="4">
        <f t="shared" si="2"/>
        <v>40</v>
      </c>
      <c r="C80" s="4">
        <f t="shared" si="3"/>
        <v>10</v>
      </c>
      <c r="D80" s="4">
        <v>1.69</v>
      </c>
      <c r="E80" s="4">
        <v>71205.11</v>
      </c>
      <c r="F80" s="4">
        <v>4411.0200000000004</v>
      </c>
      <c r="G80" s="5">
        <v>57416.25</v>
      </c>
      <c r="H80" s="5">
        <v>77.849999999999994</v>
      </c>
      <c r="I80" s="5">
        <v>9299.99</v>
      </c>
      <c r="J80" s="5">
        <v>5069.66</v>
      </c>
      <c r="K80" s="5">
        <v>4230.33</v>
      </c>
      <c r="L80" s="5">
        <v>0</v>
      </c>
      <c r="M80" s="5" t="s">
        <v>8</v>
      </c>
      <c r="N80" s="5">
        <v>2017</v>
      </c>
      <c r="O80" s="2" t="s">
        <v>9</v>
      </c>
    </row>
    <row r="81" spans="1:15" x14ac:dyDescent="0.2">
      <c r="A81" s="3">
        <v>43009</v>
      </c>
      <c r="B81" s="4">
        <f t="shared" si="2"/>
        <v>40</v>
      </c>
      <c r="C81" s="4">
        <f t="shared" si="3"/>
        <v>10</v>
      </c>
      <c r="D81" s="4">
        <v>1.59</v>
      </c>
      <c r="E81" s="4">
        <v>3423.95</v>
      </c>
      <c r="F81" s="4">
        <v>31.2</v>
      </c>
      <c r="G81" s="5">
        <v>150.24</v>
      </c>
      <c r="H81" s="5">
        <v>0</v>
      </c>
      <c r="I81" s="5">
        <v>3242.51</v>
      </c>
      <c r="J81" s="5">
        <v>3242.51</v>
      </c>
      <c r="K81" s="5">
        <v>0</v>
      </c>
      <c r="L81" s="5">
        <v>0</v>
      </c>
      <c r="M81" s="5" t="s">
        <v>10</v>
      </c>
      <c r="N81" s="5">
        <v>2017</v>
      </c>
      <c r="O81" s="2" t="s">
        <v>9</v>
      </c>
    </row>
    <row r="82" spans="1:15" x14ac:dyDescent="0.2">
      <c r="A82" s="3">
        <v>43016</v>
      </c>
      <c r="B82" s="4">
        <f t="shared" si="2"/>
        <v>41</v>
      </c>
      <c r="C82" s="4">
        <f t="shared" si="3"/>
        <v>10</v>
      </c>
      <c r="D82" s="4">
        <v>1.78</v>
      </c>
      <c r="E82" s="4">
        <v>55368.61</v>
      </c>
      <c r="F82" s="4">
        <v>3679.82</v>
      </c>
      <c r="G82" s="5">
        <v>45843.75</v>
      </c>
      <c r="H82" s="5">
        <v>42.63</v>
      </c>
      <c r="I82" s="5">
        <v>5802.41</v>
      </c>
      <c r="J82" s="5">
        <v>2148.1999999999998</v>
      </c>
      <c r="K82" s="5">
        <v>3654.21</v>
      </c>
      <c r="L82" s="5">
        <v>0</v>
      </c>
      <c r="M82" s="5" t="s">
        <v>8</v>
      </c>
      <c r="N82" s="5">
        <v>2017</v>
      </c>
      <c r="O82" s="2" t="s">
        <v>9</v>
      </c>
    </row>
    <row r="83" spans="1:15" x14ac:dyDescent="0.2">
      <c r="A83" s="3">
        <v>43016</v>
      </c>
      <c r="B83" s="4">
        <f t="shared" si="2"/>
        <v>41</v>
      </c>
      <c r="C83" s="4">
        <f t="shared" si="3"/>
        <v>10</v>
      </c>
      <c r="D83" s="4">
        <v>1.4</v>
      </c>
      <c r="E83" s="4">
        <v>5229.43</v>
      </c>
      <c r="F83" s="4">
        <v>23.15</v>
      </c>
      <c r="G83" s="5">
        <v>341.52</v>
      </c>
      <c r="H83" s="5">
        <v>0</v>
      </c>
      <c r="I83" s="5">
        <v>4864.76</v>
      </c>
      <c r="J83" s="5">
        <v>4864.76</v>
      </c>
      <c r="K83" s="5">
        <v>0</v>
      </c>
      <c r="L83" s="5">
        <v>0</v>
      </c>
      <c r="M83" s="5" t="s">
        <v>10</v>
      </c>
      <c r="N83" s="5">
        <v>2017</v>
      </c>
      <c r="O83" s="2" t="s">
        <v>9</v>
      </c>
    </row>
    <row r="84" spans="1:15" x14ac:dyDescent="0.2">
      <c r="A84" s="3">
        <v>43023</v>
      </c>
      <c r="B84" s="4">
        <f t="shared" si="2"/>
        <v>42</v>
      </c>
      <c r="C84" s="4">
        <f t="shared" si="3"/>
        <v>10</v>
      </c>
      <c r="D84" s="4">
        <v>1.65</v>
      </c>
      <c r="E84" s="4">
        <v>73574.89</v>
      </c>
      <c r="F84" s="4">
        <v>3383.35</v>
      </c>
      <c r="G84" s="5">
        <v>63355.37</v>
      </c>
      <c r="H84" s="5">
        <v>62.45</v>
      </c>
      <c r="I84" s="5">
        <v>6773.72</v>
      </c>
      <c r="J84" s="5">
        <v>3882.02</v>
      </c>
      <c r="K84" s="5">
        <v>2891.7</v>
      </c>
      <c r="L84" s="5">
        <v>0</v>
      </c>
      <c r="M84" s="5" t="s">
        <v>8</v>
      </c>
      <c r="N84" s="5">
        <v>2017</v>
      </c>
      <c r="O84" s="2" t="s">
        <v>9</v>
      </c>
    </row>
    <row r="85" spans="1:15" x14ac:dyDescent="0.2">
      <c r="A85" s="3">
        <v>43023</v>
      </c>
      <c r="B85" s="4">
        <f t="shared" si="2"/>
        <v>42</v>
      </c>
      <c r="C85" s="4">
        <f t="shared" si="3"/>
        <v>10</v>
      </c>
      <c r="D85" s="4">
        <v>1.47</v>
      </c>
      <c r="E85" s="4">
        <v>4522.84</v>
      </c>
      <c r="F85" s="4">
        <v>18.71</v>
      </c>
      <c r="G85" s="5">
        <v>237.43</v>
      </c>
      <c r="H85" s="5">
        <v>0</v>
      </c>
      <c r="I85" s="5">
        <v>4266.7</v>
      </c>
      <c r="J85" s="5">
        <v>4266.7</v>
      </c>
      <c r="K85" s="5">
        <v>0</v>
      </c>
      <c r="L85" s="5">
        <v>0</v>
      </c>
      <c r="M85" s="5" t="s">
        <v>10</v>
      </c>
      <c r="N85" s="5">
        <v>2017</v>
      </c>
      <c r="O85" s="2" t="s">
        <v>9</v>
      </c>
    </row>
    <row r="86" spans="1:15" x14ac:dyDescent="0.2">
      <c r="A86" s="3">
        <v>43030</v>
      </c>
      <c r="B86" s="4">
        <f t="shared" si="2"/>
        <v>43</v>
      </c>
      <c r="C86" s="4">
        <f t="shared" si="3"/>
        <v>10</v>
      </c>
      <c r="D86" s="4">
        <v>1.56</v>
      </c>
      <c r="E86" s="4">
        <v>69704.09</v>
      </c>
      <c r="F86" s="4">
        <v>3758.8</v>
      </c>
      <c r="G86" s="5">
        <v>57340.3</v>
      </c>
      <c r="H86" s="5">
        <v>35.479999999999997</v>
      </c>
      <c r="I86" s="5">
        <v>8569.51</v>
      </c>
      <c r="J86" s="5">
        <v>5101.6400000000003</v>
      </c>
      <c r="K86" s="5">
        <v>3467.87</v>
      </c>
      <c r="L86" s="5">
        <v>0</v>
      </c>
      <c r="M86" s="5" t="s">
        <v>8</v>
      </c>
      <c r="N86" s="5">
        <v>2017</v>
      </c>
      <c r="O86" s="2" t="s">
        <v>9</v>
      </c>
    </row>
    <row r="87" spans="1:15" x14ac:dyDescent="0.2">
      <c r="A87" s="3">
        <v>43030</v>
      </c>
      <c r="B87" s="4">
        <f t="shared" si="2"/>
        <v>43</v>
      </c>
      <c r="C87" s="4">
        <f t="shared" si="3"/>
        <v>10</v>
      </c>
      <c r="D87" s="4">
        <v>1.49</v>
      </c>
      <c r="E87" s="4">
        <v>4337.67</v>
      </c>
      <c r="F87" s="4">
        <v>3.52</v>
      </c>
      <c r="G87" s="5">
        <v>268.83</v>
      </c>
      <c r="H87" s="5">
        <v>0</v>
      </c>
      <c r="I87" s="5">
        <v>4065.32</v>
      </c>
      <c r="J87" s="5">
        <v>4061.99</v>
      </c>
      <c r="K87" s="5">
        <v>3.33</v>
      </c>
      <c r="L87" s="5">
        <v>0</v>
      </c>
      <c r="M87" s="5" t="s">
        <v>10</v>
      </c>
      <c r="N87" s="5">
        <v>2017</v>
      </c>
      <c r="O87" s="2" t="s">
        <v>9</v>
      </c>
    </row>
    <row r="88" spans="1:15" x14ac:dyDescent="0.2">
      <c r="A88" s="3">
        <v>43037</v>
      </c>
      <c r="B88" s="4">
        <f t="shared" si="2"/>
        <v>44</v>
      </c>
      <c r="C88" s="4">
        <f t="shared" si="3"/>
        <v>10</v>
      </c>
      <c r="D88" s="4">
        <v>1.67</v>
      </c>
      <c r="E88" s="4">
        <v>69432.23</v>
      </c>
      <c r="F88" s="4">
        <v>2959.76</v>
      </c>
      <c r="G88" s="5">
        <v>57585.49</v>
      </c>
      <c r="H88" s="5">
        <v>57.94</v>
      </c>
      <c r="I88" s="5">
        <v>8829.0400000000009</v>
      </c>
      <c r="J88" s="5">
        <v>5050.91</v>
      </c>
      <c r="K88" s="5">
        <v>3778.13</v>
      </c>
      <c r="L88" s="5">
        <v>0</v>
      </c>
      <c r="M88" s="5" t="s">
        <v>8</v>
      </c>
      <c r="N88" s="5">
        <v>2017</v>
      </c>
      <c r="O88" s="2" t="s">
        <v>9</v>
      </c>
    </row>
    <row r="89" spans="1:15" x14ac:dyDescent="0.2">
      <c r="A89" s="3">
        <v>43037</v>
      </c>
      <c r="B89" s="4">
        <f t="shared" si="2"/>
        <v>44</v>
      </c>
      <c r="C89" s="4">
        <f t="shared" si="3"/>
        <v>10</v>
      </c>
      <c r="D89" s="4">
        <v>1.38</v>
      </c>
      <c r="E89" s="4">
        <v>5583.79</v>
      </c>
      <c r="F89" s="4">
        <v>12.99</v>
      </c>
      <c r="G89" s="5">
        <v>180.62</v>
      </c>
      <c r="H89" s="5">
        <v>0</v>
      </c>
      <c r="I89" s="5">
        <v>5390.18</v>
      </c>
      <c r="J89" s="5">
        <v>5390.18</v>
      </c>
      <c r="K89" s="5">
        <v>0</v>
      </c>
      <c r="L89" s="5">
        <v>0</v>
      </c>
      <c r="M89" s="5" t="s">
        <v>10</v>
      </c>
      <c r="N89" s="5">
        <v>2017</v>
      </c>
      <c r="O89" s="2" t="s">
        <v>9</v>
      </c>
    </row>
    <row r="90" spans="1:15" x14ac:dyDescent="0.2">
      <c r="A90" s="3">
        <v>43044</v>
      </c>
      <c r="B90" s="4">
        <f t="shared" si="2"/>
        <v>45</v>
      </c>
      <c r="C90" s="4">
        <f t="shared" si="3"/>
        <v>11</v>
      </c>
      <c r="D90" s="4">
        <v>1.62</v>
      </c>
      <c r="E90" s="4">
        <v>71076.94</v>
      </c>
      <c r="F90" s="4">
        <v>2483.36</v>
      </c>
      <c r="G90" s="5">
        <v>55509.31</v>
      </c>
      <c r="H90" s="5">
        <v>33.880000000000003</v>
      </c>
      <c r="I90" s="5">
        <v>13050.39</v>
      </c>
      <c r="J90" s="5">
        <v>9877.42</v>
      </c>
      <c r="K90" s="5">
        <v>3172.97</v>
      </c>
      <c r="L90" s="5">
        <v>0</v>
      </c>
      <c r="M90" s="5" t="s">
        <v>8</v>
      </c>
      <c r="N90" s="5">
        <v>2017</v>
      </c>
      <c r="O90" s="2" t="s">
        <v>9</v>
      </c>
    </row>
    <row r="91" spans="1:15" x14ac:dyDescent="0.2">
      <c r="A91" s="3">
        <v>43044</v>
      </c>
      <c r="B91" s="4">
        <f t="shared" si="2"/>
        <v>45</v>
      </c>
      <c r="C91" s="4">
        <f t="shared" si="3"/>
        <v>11</v>
      </c>
      <c r="D91" s="4">
        <v>1.5</v>
      </c>
      <c r="E91" s="4">
        <v>3425.86</v>
      </c>
      <c r="F91" s="4">
        <v>3.56</v>
      </c>
      <c r="G91" s="5">
        <v>64.14</v>
      </c>
      <c r="H91" s="5">
        <v>0</v>
      </c>
      <c r="I91" s="5">
        <v>3358.16</v>
      </c>
      <c r="J91" s="5">
        <v>3358.16</v>
      </c>
      <c r="K91" s="5">
        <v>0</v>
      </c>
      <c r="L91" s="5">
        <v>0</v>
      </c>
      <c r="M91" s="5" t="s">
        <v>10</v>
      </c>
      <c r="N91" s="5">
        <v>2017</v>
      </c>
      <c r="O91" s="2" t="s">
        <v>9</v>
      </c>
    </row>
    <row r="92" spans="1:15" x14ac:dyDescent="0.2">
      <c r="A92" s="3">
        <v>43051</v>
      </c>
      <c r="B92" s="4">
        <f t="shared" si="2"/>
        <v>46</v>
      </c>
      <c r="C92" s="4">
        <f t="shared" si="3"/>
        <v>11</v>
      </c>
      <c r="D92" s="4">
        <v>1.26</v>
      </c>
      <c r="E92" s="4">
        <v>113586</v>
      </c>
      <c r="F92" s="4">
        <v>4509</v>
      </c>
      <c r="G92" s="5">
        <v>96748</v>
      </c>
      <c r="H92" s="5">
        <v>213</v>
      </c>
      <c r="I92" s="5">
        <v>12115</v>
      </c>
      <c r="J92" s="5">
        <v>8006</v>
      </c>
      <c r="K92" s="5">
        <v>4109</v>
      </c>
      <c r="L92" s="5">
        <v>0</v>
      </c>
      <c r="M92" s="5" t="s">
        <v>8</v>
      </c>
      <c r="N92" s="5">
        <v>2017</v>
      </c>
      <c r="O92" s="2" t="s">
        <v>9</v>
      </c>
    </row>
    <row r="93" spans="1:15" x14ac:dyDescent="0.2">
      <c r="A93" s="3">
        <v>43051</v>
      </c>
      <c r="B93" s="4">
        <f t="shared" si="2"/>
        <v>46</v>
      </c>
      <c r="C93" s="4">
        <f t="shared" si="3"/>
        <v>11</v>
      </c>
      <c r="D93" s="4">
        <v>1.71</v>
      </c>
      <c r="E93" s="4">
        <v>2664.62</v>
      </c>
      <c r="F93" s="4">
        <v>0</v>
      </c>
      <c r="G93" s="5">
        <v>245.71</v>
      </c>
      <c r="H93" s="5">
        <v>0</v>
      </c>
      <c r="I93" s="5">
        <v>2418.91</v>
      </c>
      <c r="J93" s="5">
        <v>2418.91</v>
      </c>
      <c r="K93" s="5">
        <v>0</v>
      </c>
      <c r="L93" s="5">
        <v>0</v>
      </c>
      <c r="M93" s="5" t="s">
        <v>10</v>
      </c>
      <c r="N93" s="5">
        <v>2017</v>
      </c>
      <c r="O93" s="2" t="s">
        <v>9</v>
      </c>
    </row>
    <row r="94" spans="1:15" x14ac:dyDescent="0.2">
      <c r="A94" s="3">
        <v>43058</v>
      </c>
      <c r="B94" s="4">
        <f t="shared" si="2"/>
        <v>47</v>
      </c>
      <c r="C94" s="4">
        <f t="shared" si="3"/>
        <v>11</v>
      </c>
      <c r="D94" s="4">
        <v>1.65</v>
      </c>
      <c r="E94" s="4">
        <v>97273</v>
      </c>
      <c r="F94" s="4">
        <v>2695</v>
      </c>
      <c r="G94" s="5">
        <v>80596</v>
      </c>
      <c r="H94" s="5">
        <v>43</v>
      </c>
      <c r="I94" s="5">
        <v>13940</v>
      </c>
      <c r="J94" s="5">
        <v>7536</v>
      </c>
      <c r="K94" s="5">
        <v>6404</v>
      </c>
      <c r="L94" s="5">
        <v>0</v>
      </c>
      <c r="M94" s="5" t="s">
        <v>8</v>
      </c>
      <c r="N94" s="5">
        <v>2017</v>
      </c>
      <c r="O94" s="2" t="s">
        <v>9</v>
      </c>
    </row>
    <row r="95" spans="1:15" x14ac:dyDescent="0.2">
      <c r="A95" s="3">
        <v>43058</v>
      </c>
      <c r="B95" s="4">
        <f t="shared" si="2"/>
        <v>47</v>
      </c>
      <c r="C95" s="4">
        <f t="shared" si="3"/>
        <v>11</v>
      </c>
      <c r="D95" s="4">
        <v>1.75</v>
      </c>
      <c r="E95" s="4">
        <v>2506.38</v>
      </c>
      <c r="F95" s="4">
        <v>0</v>
      </c>
      <c r="G95" s="5">
        <v>252.98</v>
      </c>
      <c r="H95" s="5">
        <v>0</v>
      </c>
      <c r="I95" s="5">
        <v>2253.4</v>
      </c>
      <c r="J95" s="5">
        <v>2250.0700000000002</v>
      </c>
      <c r="K95" s="5">
        <v>3.33</v>
      </c>
      <c r="L95" s="5">
        <v>0</v>
      </c>
      <c r="M95" s="5" t="s">
        <v>10</v>
      </c>
      <c r="N95" s="5">
        <v>2017</v>
      </c>
      <c r="O95" s="2" t="s">
        <v>9</v>
      </c>
    </row>
    <row r="96" spans="1:15" x14ac:dyDescent="0.2">
      <c r="A96" s="3">
        <v>43065</v>
      </c>
      <c r="B96" s="4">
        <f t="shared" si="2"/>
        <v>48</v>
      </c>
      <c r="C96" s="4">
        <f t="shared" si="3"/>
        <v>11</v>
      </c>
      <c r="D96" s="4">
        <v>1.5</v>
      </c>
      <c r="E96" s="4">
        <v>62977</v>
      </c>
      <c r="F96" s="4">
        <v>2413</v>
      </c>
      <c r="G96" s="5">
        <v>49076</v>
      </c>
      <c r="H96" s="5">
        <v>62</v>
      </c>
      <c r="I96" s="5">
        <v>11426</v>
      </c>
      <c r="J96" s="5">
        <v>5059</v>
      </c>
      <c r="K96" s="5">
        <v>6368</v>
      </c>
      <c r="L96" s="5">
        <v>0</v>
      </c>
      <c r="M96" s="5" t="s">
        <v>8</v>
      </c>
      <c r="N96" s="5">
        <v>2017</v>
      </c>
      <c r="O96" s="2" t="s">
        <v>9</v>
      </c>
    </row>
    <row r="97" spans="1:15" x14ac:dyDescent="0.2">
      <c r="A97" s="3">
        <v>43065</v>
      </c>
      <c r="B97" s="4">
        <f t="shared" si="2"/>
        <v>48</v>
      </c>
      <c r="C97" s="4">
        <f t="shared" si="3"/>
        <v>11</v>
      </c>
      <c r="D97" s="4">
        <v>1.57</v>
      </c>
      <c r="E97" s="4">
        <v>2841.29</v>
      </c>
      <c r="F97" s="4">
        <v>27.75</v>
      </c>
      <c r="G97" s="5">
        <v>182.15</v>
      </c>
      <c r="H97" s="5">
        <v>0</v>
      </c>
      <c r="I97" s="5">
        <v>2631.39</v>
      </c>
      <c r="J97" s="5">
        <v>2631.39</v>
      </c>
      <c r="K97" s="5">
        <v>0</v>
      </c>
      <c r="L97" s="5">
        <v>0</v>
      </c>
      <c r="M97" s="5" t="s">
        <v>10</v>
      </c>
      <c r="N97" s="5">
        <v>2017</v>
      </c>
      <c r="O97" s="2" t="s">
        <v>9</v>
      </c>
    </row>
    <row r="98" spans="1:15" x14ac:dyDescent="0.2">
      <c r="A98" s="3">
        <v>43072</v>
      </c>
      <c r="B98" s="4">
        <f t="shared" si="2"/>
        <v>49</v>
      </c>
      <c r="C98" s="4">
        <f t="shared" si="3"/>
        <v>12</v>
      </c>
      <c r="D98" s="4">
        <v>1.39</v>
      </c>
      <c r="E98" s="4">
        <v>139970</v>
      </c>
      <c r="F98" s="4">
        <v>3772</v>
      </c>
      <c r="G98" s="5">
        <v>126551</v>
      </c>
      <c r="H98" s="5">
        <v>136</v>
      </c>
      <c r="I98" s="5">
        <v>9511</v>
      </c>
      <c r="J98" s="5">
        <v>7061</v>
      </c>
      <c r="K98" s="5">
        <v>2450</v>
      </c>
      <c r="L98" s="5">
        <v>0</v>
      </c>
      <c r="M98" s="5" t="s">
        <v>8</v>
      </c>
      <c r="N98" s="5">
        <v>2017</v>
      </c>
      <c r="O98" s="2" t="s">
        <v>9</v>
      </c>
    </row>
    <row r="99" spans="1:15" x14ac:dyDescent="0.2">
      <c r="A99" s="3">
        <v>43072</v>
      </c>
      <c r="B99" s="4">
        <f t="shared" si="2"/>
        <v>49</v>
      </c>
      <c r="C99" s="4">
        <f t="shared" si="3"/>
        <v>12</v>
      </c>
      <c r="D99" s="4">
        <v>1.44</v>
      </c>
      <c r="E99" s="4">
        <v>3577.04</v>
      </c>
      <c r="F99" s="4">
        <v>118.55</v>
      </c>
      <c r="G99" s="5">
        <v>306.55</v>
      </c>
      <c r="H99" s="5">
        <v>0</v>
      </c>
      <c r="I99" s="5">
        <v>3151.94</v>
      </c>
      <c r="J99" s="5">
        <v>3151.94</v>
      </c>
      <c r="K99" s="5">
        <v>0</v>
      </c>
      <c r="L99" s="5">
        <v>0</v>
      </c>
      <c r="M99" s="5" t="s">
        <v>10</v>
      </c>
      <c r="N99" s="5">
        <v>2017</v>
      </c>
      <c r="O99" s="2" t="s">
        <v>9</v>
      </c>
    </row>
    <row r="100" spans="1:15" x14ac:dyDescent="0.2">
      <c r="A100" s="3">
        <v>43079</v>
      </c>
      <c r="B100" s="4">
        <f t="shared" si="2"/>
        <v>50</v>
      </c>
      <c r="C100" s="4">
        <f t="shared" si="3"/>
        <v>12</v>
      </c>
      <c r="D100" s="4">
        <v>1.29</v>
      </c>
      <c r="E100" s="4">
        <v>92325.53</v>
      </c>
      <c r="F100" s="4">
        <v>3220.05</v>
      </c>
      <c r="G100" s="5">
        <v>75147.56</v>
      </c>
      <c r="H100" s="5">
        <v>104.36</v>
      </c>
      <c r="I100" s="5">
        <v>13853.56</v>
      </c>
      <c r="J100" s="5">
        <v>7268.21</v>
      </c>
      <c r="K100" s="5">
        <v>6585.35</v>
      </c>
      <c r="L100" s="5">
        <v>0</v>
      </c>
      <c r="M100" s="5" t="s">
        <v>8</v>
      </c>
      <c r="N100" s="5">
        <v>2017</v>
      </c>
      <c r="O100" s="2" t="s">
        <v>9</v>
      </c>
    </row>
    <row r="101" spans="1:15" x14ac:dyDescent="0.2">
      <c r="A101" s="3">
        <v>43079</v>
      </c>
      <c r="B101" s="4">
        <f t="shared" si="2"/>
        <v>50</v>
      </c>
      <c r="C101" s="4">
        <f t="shared" si="3"/>
        <v>12</v>
      </c>
      <c r="D101" s="4">
        <v>1.45</v>
      </c>
      <c r="E101" s="4">
        <v>3779.98</v>
      </c>
      <c r="F101" s="4">
        <v>18.04</v>
      </c>
      <c r="G101" s="5">
        <v>262.14</v>
      </c>
      <c r="H101" s="5">
        <v>0</v>
      </c>
      <c r="I101" s="5">
        <v>3499.8</v>
      </c>
      <c r="J101" s="5">
        <v>3499.8</v>
      </c>
      <c r="K101" s="5">
        <v>0</v>
      </c>
      <c r="L101" s="5">
        <v>0</v>
      </c>
      <c r="M101" s="5" t="s">
        <v>10</v>
      </c>
      <c r="N101" s="5">
        <v>2017</v>
      </c>
      <c r="O101" s="2" t="s">
        <v>9</v>
      </c>
    </row>
    <row r="102" spans="1:15" x14ac:dyDescent="0.2">
      <c r="A102" s="3">
        <v>43086</v>
      </c>
      <c r="B102" s="4">
        <f t="shared" si="2"/>
        <v>51</v>
      </c>
      <c r="C102" s="4">
        <f t="shared" si="3"/>
        <v>12</v>
      </c>
      <c r="D102" s="4">
        <v>1.43</v>
      </c>
      <c r="E102" s="4">
        <v>70677.56</v>
      </c>
      <c r="F102" s="4">
        <v>2578.9499999999998</v>
      </c>
      <c r="G102" s="5">
        <v>50811.519999999997</v>
      </c>
      <c r="H102" s="5">
        <v>79.180000000000007</v>
      </c>
      <c r="I102" s="5">
        <v>17207.91</v>
      </c>
      <c r="J102" s="5">
        <v>8914.1299999999992</v>
      </c>
      <c r="K102" s="5">
        <v>8293.7800000000007</v>
      </c>
      <c r="L102" s="5">
        <v>0</v>
      </c>
      <c r="M102" s="5" t="s">
        <v>8</v>
      </c>
      <c r="N102" s="5">
        <v>2017</v>
      </c>
      <c r="O102" s="2" t="s">
        <v>9</v>
      </c>
    </row>
    <row r="103" spans="1:15" x14ac:dyDescent="0.2">
      <c r="A103" s="3">
        <v>43086</v>
      </c>
      <c r="B103" s="4">
        <f t="shared" si="2"/>
        <v>51</v>
      </c>
      <c r="C103" s="4">
        <f t="shared" si="3"/>
        <v>12</v>
      </c>
      <c r="D103" s="4">
        <v>1.43</v>
      </c>
      <c r="E103" s="4">
        <v>3513.77</v>
      </c>
      <c r="F103" s="4">
        <v>37.46</v>
      </c>
      <c r="G103" s="5">
        <v>209.3</v>
      </c>
      <c r="H103" s="5">
        <v>0</v>
      </c>
      <c r="I103" s="5">
        <v>3267.01</v>
      </c>
      <c r="J103" s="5">
        <v>3267.01</v>
      </c>
      <c r="K103" s="5">
        <v>0</v>
      </c>
      <c r="L103" s="5">
        <v>0</v>
      </c>
      <c r="M103" s="5" t="s">
        <v>10</v>
      </c>
      <c r="N103" s="5">
        <v>2017</v>
      </c>
      <c r="O103" s="2" t="s">
        <v>9</v>
      </c>
    </row>
    <row r="104" spans="1:15" x14ac:dyDescent="0.2">
      <c r="A104" s="3">
        <v>43093</v>
      </c>
      <c r="B104" s="4">
        <f t="shared" si="2"/>
        <v>52</v>
      </c>
      <c r="C104" s="4">
        <f t="shared" si="3"/>
        <v>12</v>
      </c>
      <c r="D104" s="4">
        <v>1.45</v>
      </c>
      <c r="E104" s="4">
        <v>77039.09</v>
      </c>
      <c r="F104" s="4">
        <v>2811.71</v>
      </c>
      <c r="G104" s="5">
        <v>58592.23</v>
      </c>
      <c r="H104" s="5">
        <v>19.059999999999999</v>
      </c>
      <c r="I104" s="5">
        <v>15616.09</v>
      </c>
      <c r="J104" s="5">
        <v>6863.18</v>
      </c>
      <c r="K104" s="5">
        <v>8752.91</v>
      </c>
      <c r="L104" s="5">
        <v>0</v>
      </c>
      <c r="M104" s="5" t="s">
        <v>8</v>
      </c>
      <c r="N104" s="5">
        <v>2017</v>
      </c>
      <c r="O104" s="2" t="s">
        <v>9</v>
      </c>
    </row>
    <row r="105" spans="1:15" x14ac:dyDescent="0.2">
      <c r="A105" s="3">
        <v>43093</v>
      </c>
      <c r="B105" s="4">
        <f t="shared" si="2"/>
        <v>52</v>
      </c>
      <c r="C105" s="4">
        <f t="shared" si="3"/>
        <v>12</v>
      </c>
      <c r="D105" s="4">
        <v>1.58</v>
      </c>
      <c r="E105" s="4">
        <v>3694.13</v>
      </c>
      <c r="F105" s="4">
        <v>31.68</v>
      </c>
      <c r="G105" s="5">
        <v>327.39</v>
      </c>
      <c r="H105" s="5">
        <v>0</v>
      </c>
      <c r="I105" s="5">
        <v>3335.06</v>
      </c>
      <c r="J105" s="5">
        <v>3335.06</v>
      </c>
      <c r="K105" s="5">
        <v>0</v>
      </c>
      <c r="L105" s="5">
        <v>0</v>
      </c>
      <c r="M105" s="5" t="s">
        <v>10</v>
      </c>
      <c r="N105" s="5">
        <v>2017</v>
      </c>
      <c r="O105" s="2" t="s">
        <v>9</v>
      </c>
    </row>
    <row r="106" spans="1:15" x14ac:dyDescent="0.2">
      <c r="A106" s="3">
        <v>43100</v>
      </c>
      <c r="B106" s="4">
        <f t="shared" si="2"/>
        <v>53</v>
      </c>
      <c r="C106" s="4">
        <f t="shared" si="3"/>
        <v>12</v>
      </c>
      <c r="D106" s="4">
        <v>1.47</v>
      </c>
      <c r="E106" s="2">
        <v>113514.42</v>
      </c>
      <c r="F106" s="4">
        <v>2622.7</v>
      </c>
      <c r="G106" s="5">
        <v>101135.53</v>
      </c>
      <c r="H106" s="5">
        <v>20.25</v>
      </c>
      <c r="I106" s="5">
        <v>9735.94</v>
      </c>
      <c r="J106" s="5">
        <v>5556.98</v>
      </c>
      <c r="K106" s="5">
        <v>4178.96</v>
      </c>
      <c r="L106" s="5">
        <v>0</v>
      </c>
      <c r="M106" s="5" t="s">
        <v>8</v>
      </c>
      <c r="N106" s="5">
        <v>2017</v>
      </c>
      <c r="O106" s="2" t="s">
        <v>9</v>
      </c>
    </row>
    <row r="107" spans="1:15" x14ac:dyDescent="0.2">
      <c r="A107" s="3">
        <v>43100</v>
      </c>
      <c r="B107" s="4">
        <f t="shared" si="2"/>
        <v>53</v>
      </c>
      <c r="C107" s="4">
        <f t="shared" si="3"/>
        <v>12</v>
      </c>
      <c r="D107" s="4">
        <v>1.46</v>
      </c>
      <c r="E107" s="2">
        <v>3463.85</v>
      </c>
      <c r="F107" s="4">
        <v>18.12</v>
      </c>
      <c r="G107" s="5">
        <v>198.16</v>
      </c>
      <c r="H107" s="5">
        <v>0</v>
      </c>
      <c r="I107" s="5">
        <v>3247.57</v>
      </c>
      <c r="J107" s="5">
        <v>3247.57</v>
      </c>
      <c r="K107" s="5">
        <v>0</v>
      </c>
      <c r="L107" s="5">
        <v>0</v>
      </c>
      <c r="M107" s="5" t="s">
        <v>10</v>
      </c>
      <c r="N107" s="5">
        <v>2017</v>
      </c>
      <c r="O107" s="2" t="s">
        <v>9</v>
      </c>
    </row>
    <row r="108" spans="1:15" x14ac:dyDescent="0.2">
      <c r="C108" s="4"/>
      <c r="D108" s="4"/>
      <c r="E108" s="2"/>
      <c r="F108" s="4"/>
      <c r="G108" s="5"/>
      <c r="H108" s="5"/>
      <c r="I108" s="5"/>
      <c r="J108" s="5"/>
      <c r="K108" s="5"/>
      <c r="L108" s="5"/>
      <c r="M108" s="5"/>
      <c r="N108" s="5"/>
      <c r="O108" s="2"/>
    </row>
    <row r="109" spans="1:15" x14ac:dyDescent="0.2">
      <c r="C109" s="4"/>
      <c r="D109" s="4"/>
      <c r="E109" s="2"/>
      <c r="F109" s="4"/>
      <c r="G109" s="5"/>
      <c r="H109" s="5"/>
      <c r="I109" s="5"/>
      <c r="J109" s="5"/>
      <c r="K109" s="5"/>
      <c r="L109" s="5"/>
      <c r="M109" s="5"/>
      <c r="N109" s="5"/>
      <c r="O109" s="2"/>
    </row>
    <row r="110" spans="1:15" x14ac:dyDescent="0.2">
      <c r="C110" s="4"/>
      <c r="D110" s="4"/>
      <c r="E110" s="2"/>
      <c r="F110" s="4"/>
      <c r="G110" s="5"/>
      <c r="H110" s="5"/>
      <c r="I110" s="5"/>
      <c r="J110" s="5"/>
      <c r="K110" s="5"/>
      <c r="L110" s="5"/>
      <c r="M110" s="5"/>
      <c r="N110" s="5"/>
      <c r="O110" s="2"/>
    </row>
    <row r="111" spans="1:15" x14ac:dyDescent="0.2">
      <c r="C111" s="4"/>
      <c r="D111" s="4"/>
      <c r="E111" s="2"/>
      <c r="F111" s="4"/>
      <c r="G111" s="5"/>
      <c r="H111" s="5"/>
      <c r="I111" s="5"/>
      <c r="J111" s="5"/>
      <c r="K111" s="5"/>
      <c r="L111" s="5"/>
      <c r="M111" s="5"/>
      <c r="N111" s="5"/>
      <c r="O111" s="2"/>
    </row>
    <row r="112" spans="1:15" x14ac:dyDescent="0.2">
      <c r="C112" s="4"/>
      <c r="D112" s="4"/>
      <c r="E112" s="2"/>
      <c r="F112" s="4"/>
      <c r="G112" s="5"/>
      <c r="H112" s="5"/>
      <c r="I112" s="5"/>
      <c r="J112" s="5"/>
      <c r="K112" s="5"/>
      <c r="L112" s="5"/>
      <c r="M112" s="5"/>
      <c r="N112" s="5"/>
      <c r="O112" s="2"/>
    </row>
    <row r="113" spans="3:15" x14ac:dyDescent="0.2">
      <c r="C113" s="4"/>
      <c r="D113" s="4"/>
      <c r="E113" s="2"/>
      <c r="F113" s="4"/>
      <c r="G113" s="5"/>
      <c r="H113" s="5"/>
      <c r="I113" s="5"/>
      <c r="J113" s="5"/>
      <c r="K113" s="5"/>
      <c r="L113" s="5"/>
      <c r="M113" s="5"/>
      <c r="N113" s="5"/>
      <c r="O113" s="2"/>
    </row>
    <row r="114" spans="3:15" x14ac:dyDescent="0.2">
      <c r="C114" s="4"/>
      <c r="D114" s="4"/>
      <c r="E114" s="2"/>
      <c r="F114" s="4"/>
      <c r="G114" s="5"/>
      <c r="H114" s="5"/>
      <c r="I114" s="5"/>
      <c r="J114" s="5"/>
      <c r="K114" s="5"/>
      <c r="L114" s="5"/>
      <c r="M114" s="5"/>
      <c r="N114" s="5"/>
      <c r="O114" s="2"/>
    </row>
    <row r="115" spans="3:15" x14ac:dyDescent="0.2">
      <c r="C115" s="4"/>
      <c r="D115" s="4"/>
      <c r="E115" s="2"/>
      <c r="F115" s="4"/>
      <c r="G115" s="5"/>
      <c r="H115" s="5"/>
      <c r="I115" s="5"/>
      <c r="J115" s="5"/>
      <c r="K115" s="5"/>
      <c r="L115" s="5"/>
      <c r="M115" s="5"/>
      <c r="N115" s="5"/>
      <c r="O115" s="2"/>
    </row>
    <row r="116" spans="3:15" x14ac:dyDescent="0.2">
      <c r="C116" s="4"/>
      <c r="D116" s="4"/>
      <c r="E116" s="2"/>
      <c r="F116" s="4"/>
      <c r="G116" s="5"/>
      <c r="H116" s="5"/>
      <c r="I116" s="5"/>
      <c r="J116" s="5"/>
      <c r="K116" s="5"/>
      <c r="L116" s="5"/>
      <c r="M116" s="5"/>
      <c r="N116" s="5"/>
      <c r="O116" s="2"/>
    </row>
    <row r="117" spans="3:15" x14ac:dyDescent="0.2">
      <c r="C117" s="4"/>
      <c r="D117" s="4"/>
      <c r="E117" s="2"/>
      <c r="F117" s="4"/>
      <c r="G117" s="5"/>
      <c r="H117" s="5"/>
      <c r="I117" s="5"/>
      <c r="J117" s="5"/>
      <c r="K117" s="5"/>
      <c r="L117" s="5"/>
      <c r="M117" s="5"/>
      <c r="N117" s="5"/>
      <c r="O117" s="2"/>
    </row>
    <row r="118" spans="3:15" x14ac:dyDescent="0.2">
      <c r="C118" s="4"/>
      <c r="D118" s="4"/>
      <c r="E118" s="2"/>
      <c r="F118" s="4"/>
      <c r="G118" s="5"/>
      <c r="H118" s="5"/>
      <c r="I118" s="5"/>
      <c r="J118" s="5"/>
      <c r="K118" s="5"/>
      <c r="L118" s="5"/>
      <c r="M118" s="5"/>
      <c r="N118" s="5"/>
      <c r="O118" s="2"/>
    </row>
    <row r="119" spans="3:15" x14ac:dyDescent="0.2">
      <c r="C119" s="4"/>
      <c r="D119" s="4"/>
      <c r="E119" s="2"/>
      <c r="F119" s="4"/>
      <c r="G119" s="5"/>
      <c r="H119" s="5"/>
      <c r="I119" s="5"/>
      <c r="J119" s="5"/>
      <c r="K119" s="5"/>
      <c r="L119" s="5"/>
      <c r="M119" s="5"/>
      <c r="N119" s="5"/>
      <c r="O119" s="2"/>
    </row>
    <row r="120" spans="3:15" x14ac:dyDescent="0.2">
      <c r="C120" s="4"/>
      <c r="D120" s="4"/>
      <c r="E120" s="2"/>
      <c r="F120" s="4"/>
      <c r="G120" s="5"/>
      <c r="H120" s="5"/>
      <c r="I120" s="5"/>
      <c r="J120" s="5"/>
      <c r="K120" s="5"/>
      <c r="L120" s="5"/>
      <c r="M120" s="5"/>
      <c r="N120" s="5"/>
      <c r="O120" s="2"/>
    </row>
    <row r="121" spans="3:15" x14ac:dyDescent="0.2">
      <c r="C121" s="4"/>
      <c r="D121" s="4"/>
      <c r="E121" s="2"/>
      <c r="F121" s="4"/>
      <c r="G121" s="5"/>
      <c r="H121" s="5"/>
      <c r="I121" s="5"/>
      <c r="J121" s="5"/>
      <c r="K121" s="5"/>
      <c r="L121" s="5"/>
      <c r="M121" s="5"/>
      <c r="N121" s="5"/>
      <c r="O121" s="2"/>
    </row>
    <row r="122" spans="3:15" x14ac:dyDescent="0.2">
      <c r="C122" s="4"/>
      <c r="D122" s="4"/>
      <c r="E122" s="2"/>
      <c r="F122" s="4"/>
      <c r="G122" s="5"/>
      <c r="H122" s="5"/>
      <c r="I122" s="5"/>
      <c r="J122" s="5"/>
      <c r="K122" s="5"/>
      <c r="L122" s="5"/>
      <c r="M122" s="5"/>
      <c r="N122" s="5"/>
      <c r="O122" s="2"/>
    </row>
    <row r="123" spans="3:15" x14ac:dyDescent="0.2">
      <c r="C123" s="4"/>
      <c r="D123" s="4"/>
      <c r="E123" s="2"/>
      <c r="F123" s="4"/>
      <c r="G123" s="5"/>
      <c r="H123" s="5"/>
      <c r="I123" s="5"/>
      <c r="J123" s="5"/>
      <c r="K123" s="5"/>
      <c r="L123" s="5"/>
      <c r="M123" s="5"/>
      <c r="N123" s="5"/>
      <c r="O123" s="2"/>
    </row>
    <row r="124" spans="3:15" x14ac:dyDescent="0.2">
      <c r="C124" s="4"/>
      <c r="D124" s="4"/>
      <c r="E124" s="2"/>
      <c r="F124" s="4"/>
      <c r="G124" s="5"/>
      <c r="H124" s="5"/>
      <c r="I124" s="5"/>
      <c r="J124" s="5"/>
      <c r="K124" s="5"/>
      <c r="L124" s="5"/>
      <c r="M124" s="5"/>
      <c r="N124" s="5"/>
      <c r="O124" s="2"/>
    </row>
    <row r="125" spans="3:15" x14ac:dyDescent="0.2">
      <c r="C125" s="4"/>
      <c r="D125" s="4"/>
      <c r="E125" s="2"/>
      <c r="F125" s="4"/>
      <c r="G125" s="5"/>
      <c r="H125" s="5"/>
      <c r="I125" s="5"/>
      <c r="J125" s="5"/>
      <c r="K125" s="5"/>
      <c r="L125" s="5"/>
      <c r="M125" s="5"/>
      <c r="N125" s="5"/>
      <c r="O125" s="2"/>
    </row>
    <row r="126" spans="3:15" x14ac:dyDescent="0.2">
      <c r="C126" s="4"/>
      <c r="D126" s="4"/>
      <c r="E126" s="2"/>
      <c r="F126" s="4"/>
      <c r="G126" s="5"/>
      <c r="H126" s="5"/>
      <c r="I126" s="5"/>
      <c r="J126" s="5"/>
      <c r="K126" s="5"/>
      <c r="L126" s="5"/>
      <c r="M126" s="5"/>
      <c r="N126" s="5"/>
      <c r="O126" s="2"/>
    </row>
    <row r="127" spans="3:15" x14ac:dyDescent="0.2">
      <c r="C127" s="4"/>
      <c r="D127" s="4"/>
      <c r="E127" s="2"/>
      <c r="F127" s="4"/>
      <c r="G127" s="5"/>
      <c r="H127" s="5"/>
      <c r="I127" s="5"/>
      <c r="J127" s="5"/>
      <c r="K127" s="5"/>
      <c r="L127" s="5"/>
      <c r="M127" s="5"/>
      <c r="N127" s="5"/>
      <c r="O127" s="2"/>
    </row>
    <row r="128" spans="3:15" x14ac:dyDescent="0.2">
      <c r="C128" s="4"/>
      <c r="D128" s="4"/>
      <c r="E128" s="2"/>
      <c r="F128" s="4"/>
      <c r="G128" s="5"/>
      <c r="H128" s="5"/>
      <c r="I128" s="5"/>
      <c r="J128" s="5"/>
      <c r="K128" s="5"/>
      <c r="L128" s="5"/>
      <c r="M128" s="5"/>
      <c r="N128" s="5"/>
      <c r="O128" s="2"/>
    </row>
    <row r="129" spans="3:15" x14ac:dyDescent="0.2">
      <c r="C129" s="4"/>
      <c r="D129" s="4"/>
      <c r="E129" s="2"/>
      <c r="F129" s="4"/>
      <c r="G129" s="5"/>
      <c r="H129" s="5"/>
      <c r="I129" s="5"/>
      <c r="J129" s="5"/>
      <c r="K129" s="5"/>
      <c r="L129" s="5"/>
      <c r="M129" s="5"/>
      <c r="N129" s="5"/>
      <c r="O129" s="2"/>
    </row>
    <row r="130" spans="3:15" x14ac:dyDescent="0.2">
      <c r="C130" s="4"/>
      <c r="D130" s="4"/>
      <c r="E130" s="2"/>
      <c r="F130" s="4"/>
      <c r="G130" s="5"/>
      <c r="H130" s="5"/>
      <c r="I130" s="5"/>
      <c r="J130" s="5"/>
      <c r="K130" s="5"/>
      <c r="L130" s="5"/>
      <c r="M130" s="5"/>
      <c r="N130" s="5"/>
      <c r="O130" s="2"/>
    </row>
    <row r="131" spans="3:15" x14ac:dyDescent="0.2">
      <c r="C131" s="4"/>
      <c r="D131" s="4"/>
      <c r="E131" s="2"/>
      <c r="F131" s="4"/>
      <c r="G131" s="5"/>
      <c r="H131" s="5"/>
      <c r="I131" s="5"/>
      <c r="J131" s="5"/>
      <c r="K131" s="5"/>
      <c r="L131" s="5"/>
      <c r="M131" s="5"/>
      <c r="N131" s="5"/>
      <c r="O131" s="2"/>
    </row>
    <row r="132" spans="3:15" x14ac:dyDescent="0.2">
      <c r="C132" s="4"/>
      <c r="D132" s="4"/>
      <c r="E132" s="2"/>
      <c r="F132" s="4"/>
      <c r="G132" s="5"/>
      <c r="H132" s="5"/>
      <c r="I132" s="5"/>
      <c r="J132" s="5"/>
      <c r="K132" s="5"/>
      <c r="L132" s="5"/>
      <c r="M132" s="5"/>
      <c r="N132" s="5"/>
      <c r="O132" s="2"/>
    </row>
    <row r="133" spans="3:15" x14ac:dyDescent="0.2">
      <c r="C133" s="4"/>
      <c r="D133" s="4"/>
      <c r="E133" s="2"/>
      <c r="F133" s="4"/>
      <c r="G133" s="5"/>
      <c r="H133" s="5"/>
      <c r="I133" s="5"/>
      <c r="J133" s="5"/>
      <c r="K133" s="5"/>
      <c r="L133" s="5"/>
      <c r="M133" s="5"/>
      <c r="N133" s="5"/>
      <c r="O133" s="2"/>
    </row>
    <row r="134" spans="3:15" x14ac:dyDescent="0.2">
      <c r="C134" s="4"/>
      <c r="D134" s="4"/>
      <c r="E134" s="2"/>
      <c r="F134" s="4"/>
      <c r="G134" s="5"/>
      <c r="H134" s="5"/>
      <c r="I134" s="5"/>
      <c r="J134" s="5"/>
      <c r="K134" s="5"/>
      <c r="L134" s="5"/>
      <c r="M134" s="5"/>
      <c r="N134" s="5"/>
      <c r="O134" s="2"/>
    </row>
    <row r="135" spans="3:15" x14ac:dyDescent="0.2">
      <c r="C135" s="4"/>
      <c r="D135" s="4"/>
      <c r="E135" s="2"/>
      <c r="F135" s="4"/>
      <c r="G135" s="5"/>
      <c r="H135" s="5"/>
      <c r="I135" s="5"/>
      <c r="J135" s="5"/>
      <c r="K135" s="5"/>
      <c r="L135" s="5"/>
      <c r="M135" s="5"/>
      <c r="N135" s="5"/>
      <c r="O135" s="2"/>
    </row>
    <row r="136" spans="3:15" x14ac:dyDescent="0.2">
      <c r="C136" s="4"/>
      <c r="D136" s="4"/>
      <c r="E136" s="2"/>
      <c r="F136" s="4"/>
      <c r="G136" s="5"/>
      <c r="H136" s="5"/>
      <c r="I136" s="5"/>
      <c r="J136" s="5"/>
      <c r="K136" s="5"/>
      <c r="L136" s="5"/>
      <c r="M136" s="5"/>
      <c r="N136" s="5"/>
      <c r="O136" s="2"/>
    </row>
    <row r="137" spans="3:15" x14ac:dyDescent="0.2">
      <c r="C137" s="4"/>
      <c r="D137" s="4"/>
      <c r="E137" s="2"/>
      <c r="F137" s="4"/>
      <c r="G137" s="5"/>
      <c r="H137" s="5"/>
      <c r="I137" s="5"/>
      <c r="J137" s="5"/>
      <c r="K137" s="5"/>
      <c r="L137" s="5"/>
      <c r="M137" s="5"/>
      <c r="N137" s="5"/>
      <c r="O137" s="2"/>
    </row>
    <row r="138" spans="3:15" x14ac:dyDescent="0.2">
      <c r="C138" s="4"/>
      <c r="D138" s="4"/>
      <c r="E138" s="2"/>
      <c r="F138" s="4"/>
      <c r="G138" s="5"/>
      <c r="H138" s="5"/>
      <c r="I138" s="5"/>
      <c r="J138" s="5"/>
      <c r="K138" s="5"/>
      <c r="L138" s="5"/>
      <c r="M138" s="5"/>
      <c r="N138" s="5"/>
      <c r="O138" s="2"/>
    </row>
    <row r="139" spans="3:15" x14ac:dyDescent="0.2">
      <c r="C139" s="4"/>
      <c r="D139" s="4"/>
      <c r="E139" s="2"/>
      <c r="F139" s="4"/>
      <c r="G139" s="5"/>
      <c r="H139" s="5"/>
      <c r="I139" s="5"/>
      <c r="J139" s="5"/>
      <c r="K139" s="5"/>
      <c r="L139" s="5"/>
      <c r="M139" s="5"/>
      <c r="N139" s="5"/>
      <c r="O139" s="2"/>
    </row>
    <row r="140" spans="3:15" x14ac:dyDescent="0.2">
      <c r="C140" s="4"/>
      <c r="D140" s="4"/>
      <c r="E140" s="2"/>
      <c r="F140" s="4"/>
      <c r="G140" s="5"/>
      <c r="H140" s="5"/>
      <c r="I140" s="5"/>
      <c r="J140" s="5"/>
      <c r="K140" s="5"/>
      <c r="L140" s="5"/>
      <c r="M140" s="5"/>
      <c r="N140" s="5"/>
      <c r="O140" s="2"/>
    </row>
    <row r="141" spans="3:15" x14ac:dyDescent="0.2">
      <c r="C141" s="4"/>
      <c r="D141" s="4"/>
      <c r="E141" s="2"/>
      <c r="F141" s="4"/>
      <c r="G141" s="5"/>
      <c r="H141" s="5"/>
      <c r="I141" s="5"/>
      <c r="J141" s="5"/>
      <c r="K141" s="5"/>
      <c r="L141" s="5"/>
      <c r="M141" s="5"/>
      <c r="N141" s="5"/>
      <c r="O141" s="2"/>
    </row>
    <row r="142" spans="3:15" x14ac:dyDescent="0.2">
      <c r="C142" s="4"/>
      <c r="D142" s="4"/>
      <c r="E142" s="2"/>
      <c r="F142" s="4"/>
      <c r="G142" s="5"/>
      <c r="H142" s="5"/>
      <c r="I142" s="5"/>
      <c r="J142" s="5"/>
      <c r="K142" s="5"/>
      <c r="L142" s="5"/>
      <c r="M142" s="5"/>
      <c r="N142" s="5"/>
      <c r="O142" s="2"/>
    </row>
    <row r="143" spans="3:15" x14ac:dyDescent="0.2">
      <c r="C143" s="4"/>
      <c r="D143" s="4"/>
      <c r="E143" s="2"/>
      <c r="F143" s="4"/>
      <c r="G143" s="5"/>
      <c r="H143" s="5"/>
      <c r="I143" s="5"/>
      <c r="J143" s="5"/>
      <c r="K143" s="5"/>
      <c r="L143" s="5"/>
      <c r="M143" s="5"/>
      <c r="N143" s="5"/>
      <c r="O143" s="2"/>
    </row>
    <row r="144" spans="3:15" x14ac:dyDescent="0.2">
      <c r="C144" s="4"/>
      <c r="D144" s="4"/>
      <c r="E144" s="2"/>
      <c r="F144" s="4"/>
      <c r="G144" s="5"/>
      <c r="H144" s="5"/>
      <c r="I144" s="5"/>
      <c r="J144" s="5"/>
      <c r="K144" s="5"/>
      <c r="L144" s="5"/>
      <c r="M144" s="5"/>
      <c r="N144" s="5"/>
      <c r="O144" s="2"/>
    </row>
    <row r="145" spans="3:15" x14ac:dyDescent="0.2">
      <c r="C145" s="4"/>
      <c r="D145" s="4"/>
      <c r="E145" s="2"/>
      <c r="F145" s="4"/>
      <c r="G145" s="5"/>
      <c r="H145" s="5"/>
      <c r="I145" s="5"/>
      <c r="J145" s="5"/>
      <c r="K145" s="5"/>
      <c r="L145" s="5"/>
      <c r="M145" s="5"/>
      <c r="N145" s="5"/>
      <c r="O145" s="2"/>
    </row>
    <row r="146" spans="3:15" x14ac:dyDescent="0.2">
      <c r="C146" s="4"/>
      <c r="D146" s="4"/>
      <c r="E146" s="2"/>
      <c r="F146" s="4"/>
      <c r="G146" s="5"/>
      <c r="H146" s="5"/>
      <c r="I146" s="5"/>
      <c r="J146" s="5"/>
      <c r="K146" s="5"/>
      <c r="L146" s="5"/>
      <c r="M146" s="5"/>
      <c r="N146" s="5"/>
      <c r="O146" s="2"/>
    </row>
    <row r="147" spans="3:15" x14ac:dyDescent="0.2">
      <c r="C147" s="4"/>
      <c r="D147" s="4"/>
      <c r="E147" s="2"/>
      <c r="F147" s="4"/>
      <c r="G147" s="5"/>
      <c r="H147" s="5"/>
      <c r="I147" s="5"/>
      <c r="J147" s="5"/>
      <c r="K147" s="5"/>
      <c r="L147" s="5"/>
      <c r="M147" s="5"/>
      <c r="N147" s="5"/>
      <c r="O147" s="2"/>
    </row>
    <row r="148" spans="3:15" x14ac:dyDescent="0.2">
      <c r="C148" s="4"/>
      <c r="D148" s="4"/>
      <c r="E148" s="2"/>
      <c r="F148" s="4"/>
      <c r="G148" s="5"/>
      <c r="H148" s="5"/>
      <c r="I148" s="5"/>
      <c r="J148" s="5"/>
      <c r="K148" s="5"/>
      <c r="L148" s="5"/>
      <c r="M148" s="5"/>
      <c r="N148" s="5"/>
      <c r="O148" s="2"/>
    </row>
    <row r="149" spans="3:15" x14ac:dyDescent="0.2">
      <c r="C149" s="4"/>
      <c r="D149" s="4"/>
      <c r="E149" s="2"/>
      <c r="F149" s="4"/>
      <c r="G149" s="5"/>
      <c r="H149" s="5"/>
      <c r="I149" s="5"/>
      <c r="J149" s="5"/>
      <c r="K149" s="5"/>
      <c r="L149" s="5"/>
      <c r="M149" s="5"/>
      <c r="N149" s="5"/>
      <c r="O149" s="2"/>
    </row>
    <row r="150" spans="3:15" x14ac:dyDescent="0.2">
      <c r="C150" s="4"/>
      <c r="D150" s="4"/>
      <c r="E150" s="2"/>
      <c r="F150" s="4"/>
      <c r="G150" s="5"/>
      <c r="H150" s="5"/>
      <c r="I150" s="5"/>
      <c r="J150" s="5"/>
      <c r="K150" s="5"/>
      <c r="L150" s="5"/>
      <c r="M150" s="5"/>
      <c r="N150" s="5"/>
      <c r="O150" s="2"/>
    </row>
    <row r="151" spans="3:15" x14ac:dyDescent="0.2">
      <c r="C151" s="4"/>
      <c r="D151" s="4"/>
      <c r="E151" s="2"/>
      <c r="F151" s="4"/>
      <c r="G151" s="5"/>
      <c r="H151" s="5"/>
      <c r="I151" s="5"/>
      <c r="J151" s="5"/>
      <c r="K151" s="5"/>
      <c r="L151" s="5"/>
      <c r="M151" s="5"/>
      <c r="N151" s="5"/>
      <c r="O151" s="2"/>
    </row>
    <row r="152" spans="3:15" x14ac:dyDescent="0.2">
      <c r="C152" s="4"/>
      <c r="D152" s="4"/>
      <c r="E152" s="2"/>
      <c r="F152" s="4"/>
      <c r="G152" s="5"/>
      <c r="H152" s="5"/>
      <c r="I152" s="5"/>
      <c r="J152" s="5"/>
      <c r="K152" s="5"/>
      <c r="L152" s="5"/>
      <c r="M152" s="5"/>
      <c r="N152" s="5"/>
      <c r="O152" s="2"/>
    </row>
    <row r="153" spans="3:15" x14ac:dyDescent="0.2">
      <c r="C153" s="4"/>
      <c r="D153" s="4"/>
      <c r="E153" s="2"/>
      <c r="F153" s="4"/>
      <c r="G153" s="5"/>
      <c r="H153" s="5"/>
      <c r="I153" s="5"/>
      <c r="J153" s="5"/>
      <c r="K153" s="5"/>
      <c r="L153" s="5"/>
      <c r="M153" s="5"/>
      <c r="N153" s="5"/>
      <c r="O153" s="2"/>
    </row>
    <row r="154" spans="3:15" x14ac:dyDescent="0.2">
      <c r="C154" s="4"/>
      <c r="D154" s="4"/>
      <c r="E154" s="2"/>
      <c r="F154" s="4"/>
      <c r="G154" s="5"/>
      <c r="H154" s="5"/>
      <c r="I154" s="5"/>
      <c r="J154" s="5"/>
      <c r="K154" s="5"/>
      <c r="L154" s="5"/>
      <c r="M154" s="5"/>
      <c r="N154" s="5"/>
      <c r="O154" s="2"/>
    </row>
    <row r="155" spans="3:15" x14ac:dyDescent="0.2">
      <c r="C155" s="4"/>
      <c r="D155" s="4"/>
      <c r="E155" s="2"/>
      <c r="F155" s="4"/>
      <c r="G155" s="5"/>
      <c r="H155" s="5"/>
      <c r="I155" s="5"/>
      <c r="J155" s="5"/>
      <c r="K155" s="5"/>
      <c r="L155" s="5"/>
      <c r="M155" s="5"/>
      <c r="N155" s="5"/>
      <c r="O155" s="2"/>
    </row>
    <row r="156" spans="3:15" x14ac:dyDescent="0.2">
      <c r="C156" s="4"/>
      <c r="D156" s="4"/>
      <c r="E156" s="2"/>
      <c r="F156" s="4"/>
      <c r="G156" s="5"/>
      <c r="H156" s="5"/>
      <c r="I156" s="5"/>
      <c r="J156" s="5"/>
      <c r="K156" s="5"/>
      <c r="L156" s="5"/>
      <c r="M156" s="5"/>
      <c r="N156" s="5"/>
      <c r="O156" s="2"/>
    </row>
    <row r="157" spans="3:15" x14ac:dyDescent="0.2">
      <c r="C157" s="4"/>
      <c r="D157" s="4"/>
      <c r="E157" s="2"/>
      <c r="F157" s="4"/>
      <c r="G157" s="5"/>
      <c r="H157" s="5"/>
      <c r="I157" s="5"/>
      <c r="J157" s="5"/>
      <c r="K157" s="5"/>
      <c r="L157" s="5"/>
      <c r="M157" s="5"/>
      <c r="N157" s="5"/>
      <c r="O157" s="2"/>
    </row>
    <row r="158" spans="3:15" x14ac:dyDescent="0.2">
      <c r="C158" s="4"/>
      <c r="D158" s="4"/>
      <c r="E158" s="2"/>
      <c r="F158" s="4"/>
      <c r="G158" s="5"/>
      <c r="H158" s="5"/>
      <c r="I158" s="5"/>
      <c r="J158" s="5"/>
      <c r="K158" s="5"/>
      <c r="L158" s="5"/>
      <c r="M158" s="5"/>
      <c r="N158" s="5"/>
      <c r="O158" s="2"/>
    </row>
    <row r="159" spans="3:15" x14ac:dyDescent="0.2">
      <c r="C159" s="4"/>
      <c r="D159" s="4"/>
      <c r="E159" s="2"/>
      <c r="F159" s="4"/>
      <c r="G159" s="5"/>
      <c r="H159" s="5"/>
      <c r="I159" s="5"/>
      <c r="J159" s="5"/>
      <c r="K159" s="5"/>
      <c r="L159" s="5"/>
      <c r="M159" s="5"/>
      <c r="N159" s="5"/>
      <c r="O159" s="2"/>
    </row>
    <row r="160" spans="3:15" x14ac:dyDescent="0.2">
      <c r="C160" s="4"/>
      <c r="D160" s="4"/>
      <c r="E160" s="2"/>
      <c r="F160" s="4"/>
      <c r="G160" s="5"/>
      <c r="H160" s="5"/>
      <c r="I160" s="5"/>
      <c r="J160" s="5"/>
      <c r="K160" s="5"/>
      <c r="L160" s="5"/>
      <c r="M160" s="5"/>
      <c r="N160" s="5"/>
      <c r="O160" s="2"/>
    </row>
    <row r="161" spans="3:15" x14ac:dyDescent="0.2">
      <c r="C161" s="4"/>
      <c r="D161" s="4"/>
      <c r="E161" s="2"/>
      <c r="F161" s="4"/>
      <c r="G161" s="5"/>
      <c r="H161" s="5"/>
      <c r="I161" s="5"/>
      <c r="J161" s="5"/>
      <c r="K161" s="5"/>
      <c r="L161" s="5"/>
      <c r="M161" s="5"/>
      <c r="N161" s="5"/>
      <c r="O161" s="2"/>
    </row>
    <row r="162" spans="3:15" x14ac:dyDescent="0.2">
      <c r="C162" s="4"/>
      <c r="D162" s="4"/>
      <c r="E162" s="2"/>
      <c r="F162" s="4"/>
      <c r="G162" s="5"/>
      <c r="H162" s="5"/>
      <c r="I162" s="5"/>
      <c r="J162" s="5"/>
      <c r="K162" s="5"/>
      <c r="L162" s="5"/>
      <c r="M162" s="5"/>
      <c r="N162" s="5"/>
      <c r="O162" s="2"/>
    </row>
    <row r="163" spans="3:15" x14ac:dyDescent="0.2">
      <c r="C163" s="4"/>
      <c r="D163" s="4"/>
      <c r="E163" s="2"/>
      <c r="F163" s="4"/>
      <c r="G163" s="5"/>
      <c r="H163" s="5"/>
      <c r="I163" s="5"/>
      <c r="J163" s="5"/>
      <c r="K163" s="5"/>
      <c r="L163" s="5"/>
      <c r="M163" s="5"/>
      <c r="N163" s="5"/>
      <c r="O163" s="2"/>
    </row>
    <row r="164" spans="3:15" x14ac:dyDescent="0.2">
      <c r="C164" s="4"/>
      <c r="D164" s="4"/>
      <c r="E164" s="2"/>
      <c r="F164" s="4"/>
      <c r="G164" s="5"/>
      <c r="H164" s="5"/>
      <c r="I164" s="5"/>
      <c r="J164" s="5"/>
      <c r="K164" s="5"/>
      <c r="L164" s="5"/>
      <c r="M164" s="5"/>
      <c r="N164" s="5"/>
      <c r="O164" s="2"/>
    </row>
    <row r="165" spans="3:15" x14ac:dyDescent="0.2">
      <c r="C165" s="4"/>
      <c r="D165" s="4"/>
      <c r="E165" s="2"/>
      <c r="F165" s="4"/>
      <c r="G165" s="5"/>
      <c r="H165" s="5"/>
      <c r="I165" s="5"/>
      <c r="J165" s="5"/>
      <c r="K165" s="5"/>
      <c r="L165" s="5"/>
      <c r="M165" s="5"/>
      <c r="N165" s="5"/>
      <c r="O165" s="2"/>
    </row>
    <row r="166" spans="3:15" x14ac:dyDescent="0.2">
      <c r="C166" s="4"/>
      <c r="D166" s="4"/>
      <c r="E166" s="2"/>
      <c r="F166" s="4"/>
      <c r="G166" s="5"/>
      <c r="H166" s="5"/>
      <c r="I166" s="5"/>
      <c r="J166" s="5"/>
      <c r="K166" s="5"/>
      <c r="L166" s="5"/>
      <c r="M166" s="5"/>
      <c r="N166" s="5"/>
      <c r="O166" s="2"/>
    </row>
    <row r="167" spans="3:15" x14ac:dyDescent="0.2">
      <c r="C167" s="4"/>
      <c r="D167" s="4"/>
      <c r="E167" s="2"/>
      <c r="F167" s="4"/>
      <c r="G167" s="5"/>
      <c r="H167" s="5"/>
      <c r="I167" s="5"/>
      <c r="J167" s="5"/>
      <c r="K167" s="5"/>
      <c r="L167" s="5"/>
      <c r="M167" s="5"/>
      <c r="N167" s="5"/>
      <c r="O167" s="2"/>
    </row>
    <row r="168" spans="3:15" x14ac:dyDescent="0.2">
      <c r="C168" s="4"/>
      <c r="D168" s="4"/>
      <c r="E168" s="2"/>
      <c r="F168" s="4"/>
      <c r="G168" s="5"/>
      <c r="H168" s="5"/>
      <c r="I168" s="5"/>
      <c r="J168" s="5"/>
      <c r="K168" s="5"/>
      <c r="L168" s="5"/>
      <c r="M168" s="5"/>
      <c r="N168" s="5"/>
      <c r="O168" s="2"/>
    </row>
    <row r="169" spans="3:15" x14ac:dyDescent="0.2">
      <c r="C169" s="4"/>
      <c r="D169" s="4"/>
      <c r="E169" s="2"/>
      <c r="F169" s="4"/>
      <c r="G169" s="5"/>
      <c r="H169" s="5"/>
      <c r="I169" s="5"/>
      <c r="J169" s="5"/>
      <c r="K169" s="5"/>
      <c r="L169" s="5"/>
      <c r="M169" s="5"/>
      <c r="N169" s="5"/>
      <c r="O169" s="2"/>
    </row>
    <row r="170" spans="3:15" x14ac:dyDescent="0.2">
      <c r="C170" s="4"/>
      <c r="D170" s="4"/>
      <c r="E170" s="2"/>
      <c r="F170" s="4"/>
      <c r="G170" s="5"/>
      <c r="H170" s="5"/>
      <c r="I170" s="5"/>
      <c r="J170" s="5"/>
      <c r="K170" s="5"/>
      <c r="L170" s="5"/>
      <c r="M170" s="5"/>
      <c r="N170" s="5"/>
      <c r="O170" s="2"/>
    </row>
    <row r="171" spans="3:15" x14ac:dyDescent="0.2">
      <c r="C171" s="4"/>
      <c r="D171" s="4"/>
      <c r="E171" s="2"/>
      <c r="F171" s="4"/>
      <c r="G171" s="5"/>
      <c r="H171" s="5"/>
      <c r="I171" s="5"/>
      <c r="J171" s="5"/>
      <c r="K171" s="5"/>
      <c r="L171" s="5"/>
      <c r="M171" s="5"/>
      <c r="N171" s="5"/>
      <c r="O171" s="2"/>
    </row>
    <row r="172" spans="3:15" x14ac:dyDescent="0.2">
      <c r="C172" s="4"/>
      <c r="D172" s="4"/>
      <c r="E172" s="2"/>
      <c r="F172" s="4"/>
      <c r="G172" s="5"/>
      <c r="H172" s="5"/>
      <c r="I172" s="5"/>
      <c r="J172" s="5"/>
      <c r="K172" s="5"/>
      <c r="L172" s="5"/>
      <c r="M172" s="5"/>
      <c r="N172" s="5"/>
      <c r="O172" s="2"/>
    </row>
    <row r="173" spans="3:15" x14ac:dyDescent="0.2">
      <c r="C173" s="4"/>
      <c r="D173" s="4"/>
      <c r="E173" s="2"/>
      <c r="F173" s="4"/>
      <c r="G173" s="5"/>
      <c r="H173" s="5"/>
      <c r="I173" s="5"/>
      <c r="J173" s="5"/>
      <c r="K173" s="5"/>
      <c r="L173" s="5"/>
      <c r="M173" s="5"/>
      <c r="N173" s="5"/>
      <c r="O173" s="2"/>
    </row>
    <row r="174" spans="3:15" x14ac:dyDescent="0.2">
      <c r="C174" s="4"/>
      <c r="D174" s="4"/>
      <c r="E174" s="2"/>
      <c r="F174" s="4"/>
      <c r="G174" s="5"/>
      <c r="H174" s="5"/>
      <c r="I174" s="5"/>
      <c r="J174" s="5"/>
      <c r="K174" s="5"/>
      <c r="L174" s="5"/>
      <c r="M174" s="5"/>
      <c r="N174" s="5"/>
      <c r="O174" s="2"/>
    </row>
    <row r="175" spans="3:15" x14ac:dyDescent="0.2">
      <c r="C175" s="4"/>
      <c r="D175" s="4"/>
      <c r="E175" s="2"/>
      <c r="F175" s="4"/>
      <c r="G175" s="5"/>
      <c r="H175" s="5"/>
      <c r="I175" s="5"/>
      <c r="J175" s="5"/>
      <c r="K175" s="5"/>
      <c r="L175" s="5"/>
      <c r="M175" s="5"/>
      <c r="N175" s="5"/>
      <c r="O175" s="2"/>
    </row>
    <row r="176" spans="3:15" x14ac:dyDescent="0.2">
      <c r="C176" s="4"/>
      <c r="D176" s="4"/>
      <c r="E176" s="2"/>
      <c r="F176" s="4"/>
      <c r="G176" s="5"/>
      <c r="H176" s="5"/>
      <c r="I176" s="5"/>
      <c r="J176" s="5"/>
      <c r="K176" s="5"/>
      <c r="L176" s="5"/>
      <c r="M176" s="5"/>
      <c r="N176" s="5"/>
      <c r="O176" s="2"/>
    </row>
    <row r="177" spans="3:15" x14ac:dyDescent="0.2">
      <c r="C177" s="4"/>
      <c r="D177" s="4"/>
      <c r="E177" s="2"/>
      <c r="F177" s="4"/>
      <c r="G177" s="5"/>
      <c r="H177" s="5"/>
      <c r="I177" s="5"/>
      <c r="J177" s="5"/>
      <c r="K177" s="5"/>
      <c r="L177" s="5"/>
      <c r="M177" s="5"/>
      <c r="N177" s="5"/>
      <c r="O177" s="2"/>
    </row>
    <row r="178" spans="3:15" x14ac:dyDescent="0.2">
      <c r="C178" s="4"/>
      <c r="D178" s="4"/>
      <c r="E178" s="2"/>
      <c r="F178" s="4"/>
      <c r="G178" s="5"/>
      <c r="H178" s="5"/>
      <c r="I178" s="5"/>
      <c r="J178" s="5"/>
      <c r="K178" s="5"/>
      <c r="L178" s="5"/>
      <c r="M178" s="5"/>
      <c r="N178" s="5"/>
      <c r="O178" s="2"/>
    </row>
    <row r="179" spans="3:15" x14ac:dyDescent="0.2">
      <c r="C179" s="4"/>
      <c r="D179" s="4"/>
      <c r="E179" s="2"/>
      <c r="F179" s="4"/>
      <c r="G179" s="5"/>
      <c r="H179" s="5"/>
      <c r="I179" s="5"/>
      <c r="J179" s="5"/>
      <c r="K179" s="5"/>
      <c r="L179" s="5"/>
      <c r="M179" s="5"/>
      <c r="N179" s="5"/>
      <c r="O179" s="2"/>
    </row>
    <row r="180" spans="3:15" x14ac:dyDescent="0.2">
      <c r="C180" s="4"/>
      <c r="D180" s="4"/>
      <c r="E180" s="2"/>
      <c r="F180" s="4"/>
      <c r="G180" s="5"/>
      <c r="H180" s="5"/>
      <c r="I180" s="5"/>
      <c r="J180" s="5"/>
      <c r="K180" s="5"/>
      <c r="L180" s="5"/>
      <c r="M180" s="5"/>
      <c r="N180" s="5"/>
      <c r="O180" s="2"/>
    </row>
    <row r="181" spans="3:15" x14ac:dyDescent="0.2">
      <c r="C181" s="4"/>
      <c r="D181" s="4"/>
      <c r="E181" s="2"/>
      <c r="F181" s="4"/>
      <c r="G181" s="5"/>
      <c r="H181" s="5"/>
      <c r="I181" s="5"/>
      <c r="J181" s="5"/>
      <c r="K181" s="5"/>
      <c r="L181" s="5"/>
      <c r="M181" s="5"/>
      <c r="N181" s="5"/>
      <c r="O181" s="2"/>
    </row>
    <row r="182" spans="3:15" x14ac:dyDescent="0.2">
      <c r="C182" s="4"/>
      <c r="D182" s="4"/>
      <c r="E182" s="2"/>
      <c r="F182" s="4"/>
      <c r="G182" s="5"/>
      <c r="H182" s="5"/>
      <c r="I182" s="5"/>
      <c r="J182" s="5"/>
      <c r="K182" s="5"/>
      <c r="L182" s="5"/>
      <c r="M182" s="5"/>
      <c r="N182" s="5"/>
      <c r="O182" s="2"/>
    </row>
    <row r="183" spans="3:15" x14ac:dyDescent="0.2">
      <c r="C183" s="4"/>
      <c r="D183" s="4"/>
      <c r="E183" s="2"/>
      <c r="F183" s="4"/>
      <c r="G183" s="5"/>
      <c r="H183" s="5"/>
      <c r="I183" s="5"/>
      <c r="J183" s="5"/>
      <c r="K183" s="5"/>
      <c r="L183" s="5"/>
      <c r="M183" s="5"/>
      <c r="N183" s="5"/>
      <c r="O183" s="2"/>
    </row>
    <row r="184" spans="3:15" x14ac:dyDescent="0.2">
      <c r="C184" s="4"/>
      <c r="D184" s="4"/>
      <c r="E184" s="2"/>
      <c r="F184" s="4"/>
      <c r="G184" s="5"/>
      <c r="H184" s="5"/>
      <c r="I184" s="5"/>
      <c r="J184" s="5"/>
      <c r="K184" s="5"/>
      <c r="L184" s="5"/>
      <c r="M184" s="5"/>
      <c r="N184" s="5"/>
      <c r="O184" s="2"/>
    </row>
    <row r="185" spans="3:15" x14ac:dyDescent="0.2">
      <c r="C185" s="4"/>
      <c r="D185" s="4"/>
      <c r="E185" s="2"/>
      <c r="F185" s="4"/>
      <c r="G185" s="5"/>
      <c r="H185" s="5"/>
      <c r="I185" s="5"/>
      <c r="J185" s="5"/>
      <c r="K185" s="5"/>
      <c r="L185" s="5"/>
      <c r="M185" s="5"/>
      <c r="N185" s="5"/>
      <c r="O185" s="2"/>
    </row>
    <row r="186" spans="3:15" x14ac:dyDescent="0.2">
      <c r="C186" s="4"/>
      <c r="D186" s="4"/>
      <c r="E186" s="2"/>
      <c r="F186" s="4"/>
      <c r="G186" s="5"/>
      <c r="H186" s="5"/>
      <c r="I186" s="5"/>
      <c r="J186" s="5"/>
      <c r="K186" s="5"/>
      <c r="L186" s="5"/>
      <c r="M186" s="5"/>
      <c r="N186" s="5"/>
      <c r="O186" s="2"/>
    </row>
    <row r="187" spans="3:15" x14ac:dyDescent="0.2">
      <c r="C187" s="4"/>
      <c r="D187" s="4"/>
      <c r="E187" s="2"/>
      <c r="F187" s="4"/>
      <c r="G187" s="5"/>
      <c r="H187" s="5"/>
      <c r="I187" s="5"/>
      <c r="J187" s="5"/>
      <c r="K187" s="5"/>
      <c r="L187" s="5"/>
      <c r="M187" s="5"/>
      <c r="N187" s="5"/>
      <c r="O187" s="2"/>
    </row>
    <row r="188" spans="3:15" x14ac:dyDescent="0.2">
      <c r="C188" s="4"/>
      <c r="D188" s="4"/>
      <c r="E188" s="2"/>
      <c r="F188" s="4"/>
      <c r="G188" s="5"/>
      <c r="H188" s="5"/>
      <c r="I188" s="5"/>
      <c r="J188" s="5"/>
      <c r="K188" s="5"/>
      <c r="L188" s="5"/>
      <c r="M188" s="5"/>
      <c r="N188" s="5"/>
      <c r="O188" s="2"/>
    </row>
    <row r="189" spans="3:15" x14ac:dyDescent="0.2">
      <c r="C189" s="4"/>
      <c r="D189" s="4"/>
      <c r="E189" s="2"/>
      <c r="F189" s="4"/>
      <c r="G189" s="5"/>
      <c r="H189" s="5"/>
      <c r="I189" s="5"/>
      <c r="J189" s="5"/>
      <c r="K189" s="5"/>
      <c r="L189" s="5"/>
      <c r="M189" s="5"/>
      <c r="N189" s="5"/>
      <c r="O189" s="2"/>
    </row>
    <row r="190" spans="3:15" x14ac:dyDescent="0.2">
      <c r="C190" s="4"/>
      <c r="D190" s="4"/>
      <c r="E190" s="2"/>
      <c r="F190" s="4"/>
      <c r="G190" s="5"/>
      <c r="H190" s="5"/>
      <c r="I190" s="5"/>
      <c r="J190" s="5"/>
      <c r="K190" s="5"/>
      <c r="L190" s="5"/>
      <c r="M190" s="5"/>
      <c r="N190" s="5"/>
      <c r="O190" s="2"/>
    </row>
    <row r="191" spans="3:15" x14ac:dyDescent="0.2">
      <c r="C191" s="4"/>
      <c r="D191" s="4"/>
      <c r="E191" s="2"/>
      <c r="F191" s="4"/>
      <c r="G191" s="5"/>
      <c r="H191" s="5"/>
      <c r="I191" s="5"/>
      <c r="J191" s="5"/>
      <c r="K191" s="5"/>
      <c r="L191" s="5"/>
      <c r="M191" s="5"/>
      <c r="N191" s="5"/>
      <c r="O191" s="2"/>
    </row>
    <row r="192" spans="3:15" x14ac:dyDescent="0.2">
      <c r="C192" s="4"/>
      <c r="D192" s="4"/>
      <c r="E192" s="2"/>
      <c r="F192" s="4"/>
      <c r="G192" s="5"/>
      <c r="H192" s="5"/>
      <c r="I192" s="5"/>
      <c r="J192" s="5"/>
      <c r="K192" s="5"/>
      <c r="L192" s="5"/>
      <c r="M192" s="5"/>
      <c r="N192" s="5"/>
      <c r="O192" s="2"/>
    </row>
    <row r="193" spans="3:15" x14ac:dyDescent="0.2">
      <c r="C193" s="4"/>
      <c r="D193" s="4"/>
      <c r="E193" s="2"/>
      <c r="F193" s="4"/>
      <c r="G193" s="5"/>
      <c r="H193" s="5"/>
      <c r="I193" s="5"/>
      <c r="J193" s="5"/>
      <c r="K193" s="5"/>
      <c r="L193" s="5"/>
      <c r="M193" s="5"/>
      <c r="N193" s="5"/>
      <c r="O193" s="2"/>
    </row>
    <row r="194" spans="3:15" x14ac:dyDescent="0.2">
      <c r="C194" s="4"/>
      <c r="D194" s="4"/>
      <c r="E194" s="2"/>
      <c r="F194" s="4"/>
      <c r="G194" s="5"/>
      <c r="H194" s="5"/>
      <c r="I194" s="5"/>
      <c r="J194" s="5"/>
      <c r="K194" s="5"/>
      <c r="L194" s="5"/>
      <c r="M194" s="5"/>
      <c r="N194" s="5"/>
      <c r="O194" s="2"/>
    </row>
    <row r="195" spans="3:15" x14ac:dyDescent="0.2">
      <c r="C195" s="4"/>
      <c r="D195" s="4"/>
      <c r="E195" s="2"/>
      <c r="F195" s="4"/>
      <c r="G195" s="5"/>
      <c r="H195" s="5"/>
      <c r="I195" s="5"/>
      <c r="J195" s="5"/>
      <c r="K195" s="5"/>
      <c r="L195" s="5"/>
      <c r="M195" s="5"/>
      <c r="N195" s="5"/>
      <c r="O195" s="2"/>
    </row>
    <row r="196" spans="3:15" x14ac:dyDescent="0.2">
      <c r="C196" s="4"/>
      <c r="D196" s="4"/>
      <c r="E196" s="2"/>
      <c r="F196" s="4"/>
      <c r="G196" s="5"/>
      <c r="H196" s="5"/>
      <c r="I196" s="5"/>
      <c r="J196" s="5"/>
      <c r="K196" s="5"/>
      <c r="L196" s="5"/>
      <c r="M196" s="5"/>
      <c r="N196" s="5"/>
      <c r="O196" s="2"/>
    </row>
    <row r="197" spans="3:15" x14ac:dyDescent="0.2">
      <c r="C197" s="4"/>
      <c r="D197" s="4"/>
      <c r="E197" s="2"/>
      <c r="F197" s="4"/>
      <c r="G197" s="5"/>
      <c r="H197" s="5"/>
      <c r="I197" s="5"/>
      <c r="J197" s="5"/>
      <c r="K197" s="5"/>
      <c r="L197" s="5"/>
      <c r="M197" s="5"/>
      <c r="N197" s="5"/>
      <c r="O197" s="2"/>
    </row>
    <row r="198" spans="3:15" x14ac:dyDescent="0.2">
      <c r="C198" s="4"/>
      <c r="D198" s="4"/>
      <c r="E198" s="2"/>
      <c r="F198" s="4"/>
      <c r="G198" s="5"/>
      <c r="H198" s="5"/>
      <c r="I198" s="5"/>
      <c r="J198" s="5"/>
      <c r="K198" s="5"/>
      <c r="L198" s="5"/>
      <c r="M198" s="5"/>
      <c r="N198" s="5"/>
      <c r="O198" s="2"/>
    </row>
    <row r="199" spans="3:15" x14ac:dyDescent="0.2">
      <c r="C199" s="4"/>
      <c r="D199" s="4"/>
      <c r="E199" s="2"/>
      <c r="F199" s="4"/>
      <c r="G199" s="5"/>
      <c r="H199" s="5"/>
      <c r="I199" s="5"/>
      <c r="J199" s="5"/>
      <c r="K199" s="5"/>
      <c r="L199" s="5"/>
      <c r="M199" s="5"/>
      <c r="N199" s="5"/>
      <c r="O199" s="2"/>
    </row>
    <row r="200" spans="3:15" x14ac:dyDescent="0.2">
      <c r="C200" s="4"/>
      <c r="D200" s="4"/>
      <c r="E200" s="2"/>
      <c r="F200" s="4"/>
      <c r="G200" s="5"/>
      <c r="H200" s="5"/>
      <c r="I200" s="5"/>
      <c r="J200" s="5"/>
      <c r="K200" s="5"/>
      <c r="L200" s="5"/>
      <c r="M200" s="5"/>
      <c r="N200" s="5"/>
      <c r="O200" s="2"/>
    </row>
    <row r="201" spans="3:15" x14ac:dyDescent="0.2">
      <c r="C201" s="4"/>
      <c r="D201" s="4"/>
      <c r="E201" s="2"/>
      <c r="F201" s="4"/>
      <c r="G201" s="5"/>
      <c r="H201" s="5"/>
      <c r="I201" s="5"/>
      <c r="J201" s="5"/>
      <c r="K201" s="5"/>
      <c r="L201" s="5"/>
      <c r="M201" s="5"/>
      <c r="N201" s="5"/>
      <c r="O201" s="2"/>
    </row>
    <row r="202" spans="3:15" x14ac:dyDescent="0.2">
      <c r="C202" s="4"/>
      <c r="D202" s="4"/>
      <c r="E202" s="2"/>
      <c r="F202" s="4"/>
      <c r="G202" s="5"/>
      <c r="H202" s="5"/>
      <c r="I202" s="5"/>
      <c r="J202" s="5"/>
      <c r="K202" s="5"/>
      <c r="L202" s="5"/>
      <c r="M202" s="5"/>
      <c r="N202" s="5"/>
      <c r="O202" s="2"/>
    </row>
    <row r="203" spans="3:15" x14ac:dyDescent="0.2">
      <c r="C203" s="4"/>
      <c r="D203" s="4"/>
      <c r="E203" s="2"/>
      <c r="F203" s="4"/>
      <c r="G203" s="5"/>
      <c r="H203" s="5"/>
      <c r="I203" s="5"/>
      <c r="J203" s="5"/>
      <c r="K203" s="5"/>
      <c r="L203" s="5"/>
      <c r="M203" s="5"/>
      <c r="N203" s="5"/>
      <c r="O203" s="2"/>
    </row>
    <row r="204" spans="3:15" x14ac:dyDescent="0.2">
      <c r="C204" s="4"/>
      <c r="D204" s="4"/>
      <c r="E204" s="2"/>
      <c r="F204" s="4"/>
      <c r="G204" s="5"/>
      <c r="H204" s="5"/>
      <c r="I204" s="5"/>
      <c r="J204" s="5"/>
      <c r="K204" s="5"/>
      <c r="L204" s="5"/>
      <c r="M204" s="5"/>
      <c r="N204" s="5"/>
      <c r="O204" s="2"/>
    </row>
    <row r="205" spans="3:15" x14ac:dyDescent="0.2">
      <c r="C205" s="4"/>
      <c r="D205" s="4"/>
      <c r="E205" s="2"/>
      <c r="F205" s="4"/>
      <c r="G205" s="5"/>
      <c r="H205" s="5"/>
      <c r="I205" s="5"/>
      <c r="J205" s="5"/>
      <c r="K205" s="5"/>
      <c r="L205" s="5"/>
      <c r="M205" s="5"/>
      <c r="N205" s="5"/>
      <c r="O205" s="2"/>
    </row>
    <row r="206" spans="3:15" x14ac:dyDescent="0.2">
      <c r="C206" s="4"/>
      <c r="D206" s="4"/>
      <c r="E206" s="2"/>
      <c r="F206" s="4"/>
      <c r="G206" s="5"/>
      <c r="H206" s="5"/>
      <c r="I206" s="5"/>
      <c r="J206" s="5"/>
      <c r="K206" s="5"/>
      <c r="L206" s="5"/>
      <c r="M206" s="5"/>
      <c r="N206" s="5"/>
      <c r="O206" s="2"/>
    </row>
    <row r="207" spans="3:15" x14ac:dyDescent="0.2">
      <c r="C207" s="4"/>
      <c r="D207" s="4"/>
      <c r="E207" s="2"/>
      <c r="F207" s="4"/>
      <c r="G207" s="5"/>
      <c r="H207" s="5"/>
      <c r="I207" s="5"/>
      <c r="J207" s="5"/>
      <c r="K207" s="5"/>
      <c r="L207" s="5"/>
      <c r="M207" s="5"/>
      <c r="N207" s="5"/>
      <c r="O207" s="2"/>
    </row>
    <row r="208" spans="3:15" x14ac:dyDescent="0.2">
      <c r="C208" s="4"/>
      <c r="D208" s="4"/>
      <c r="E208" s="2"/>
      <c r="F208" s="4"/>
      <c r="G208" s="5"/>
      <c r="H208" s="5"/>
      <c r="I208" s="5"/>
      <c r="J208" s="5"/>
      <c r="K208" s="5"/>
      <c r="L208" s="5"/>
      <c r="M208" s="5"/>
      <c r="N208" s="5"/>
      <c r="O208" s="2"/>
    </row>
    <row r="209" spans="3:15" x14ac:dyDescent="0.2">
      <c r="C209" s="4"/>
      <c r="D209" s="4"/>
      <c r="E209" s="2"/>
      <c r="F209" s="4"/>
      <c r="G209" s="5"/>
      <c r="H209" s="5"/>
      <c r="I209" s="5"/>
      <c r="J209" s="5"/>
      <c r="K209" s="5"/>
      <c r="L209" s="5"/>
      <c r="M209" s="5"/>
      <c r="N209" s="5"/>
      <c r="O209" s="2"/>
    </row>
  </sheetData>
  <autoFilter ref="M1:N107" xr:uid="{D5456E7B-3785-4B00-B880-27186597C0D6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E81D5-2F28-4CEE-BECA-FA59C03D66B6}">
  <dimension ref="A1:Z180"/>
  <sheetViews>
    <sheetView showGridLines="0" tabSelected="1" topLeftCell="A148" zoomScale="111" workbookViewId="0">
      <selection activeCell="M169" sqref="M169"/>
    </sheetView>
  </sheetViews>
  <sheetFormatPr baseColWidth="10" defaultColWidth="8.83203125" defaultRowHeight="15" x14ac:dyDescent="0.2"/>
  <cols>
    <col min="1" max="1" width="19.6640625" customWidth="1"/>
    <col min="2" max="2" width="19.5" customWidth="1"/>
    <col min="3" max="3" width="16.5" bestFit="1" customWidth="1"/>
    <col min="4" max="4" width="17.5" customWidth="1"/>
    <col min="5" max="5" width="16.6640625" customWidth="1"/>
    <col min="6" max="6" width="11.1640625" customWidth="1"/>
    <col min="7" max="7" width="11.5" customWidth="1"/>
    <col min="8" max="8" width="12.1640625" customWidth="1"/>
    <col min="9" max="9" width="11.1640625" customWidth="1"/>
    <col min="10" max="10" width="11.6640625" customWidth="1"/>
    <col min="11" max="11" width="11.5" customWidth="1"/>
    <col min="12" max="12" width="13.1640625" customWidth="1"/>
    <col min="13" max="13" width="12" customWidth="1"/>
    <col min="14" max="14" width="14.33203125" customWidth="1"/>
    <col min="15" max="16" width="11.33203125" bestFit="1" customWidth="1"/>
  </cols>
  <sheetData>
    <row r="1" spans="1:26" ht="33" x14ac:dyDescent="0.35">
      <c r="H1" s="9" t="s">
        <v>28</v>
      </c>
    </row>
    <row r="3" spans="1:26" ht="16" x14ac:dyDescent="0.2">
      <c r="H3" s="10" t="s">
        <v>38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6" ht="16" x14ac:dyDescent="0.2">
      <c r="H4" s="10" t="s">
        <v>36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6" ht="16" x14ac:dyDescent="0.2">
      <c r="H5" s="10" t="s">
        <v>37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6" ht="31.5" customHeight="1" x14ac:dyDescent="0.2">
      <c r="H6" s="42" t="s">
        <v>41</v>
      </c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</row>
    <row r="7" spans="1:26" ht="16" x14ac:dyDescent="0.2">
      <c r="H7" s="42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</row>
    <row r="8" spans="1:26" ht="16" x14ac:dyDescent="0.2">
      <c r="H8" s="51" t="s">
        <v>62</v>
      </c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3"/>
      <c r="W8" s="53"/>
      <c r="X8" s="53"/>
      <c r="Y8" s="53"/>
      <c r="Z8" s="53"/>
    </row>
    <row r="9" spans="1:26" ht="16" x14ac:dyDescent="0.2">
      <c r="H9" s="44" t="s">
        <v>72</v>
      </c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</row>
    <row r="10" spans="1:26" ht="16" x14ac:dyDescent="0.2">
      <c r="H10" s="10"/>
    </row>
    <row r="12" spans="1:26" ht="16" x14ac:dyDescent="0.2">
      <c r="A12" s="8" t="s">
        <v>30</v>
      </c>
    </row>
    <row r="13" spans="1:26" s="21" customFormat="1" x14ac:dyDescent="0.2">
      <c r="A13" s="20" t="s">
        <v>29</v>
      </c>
    </row>
    <row r="14" spans="1:26" x14ac:dyDescent="0.2">
      <c r="A14" s="7" t="s">
        <v>24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26" x14ac:dyDescent="0.2">
      <c r="A15" s="11"/>
      <c r="B15" s="13" t="s">
        <v>12</v>
      </c>
      <c r="C15" s="13" t="s">
        <v>13</v>
      </c>
      <c r="D15" s="13" t="s">
        <v>14</v>
      </c>
      <c r="E15" s="13" t="s">
        <v>15</v>
      </c>
      <c r="F15" s="13" t="s">
        <v>16</v>
      </c>
      <c r="G15" s="13" t="s">
        <v>17</v>
      </c>
      <c r="H15" s="13" t="s">
        <v>18</v>
      </c>
      <c r="I15" s="13" t="s">
        <v>19</v>
      </c>
      <c r="J15" s="13" t="s">
        <v>20</v>
      </c>
      <c r="K15" s="13" t="s">
        <v>21</v>
      </c>
      <c r="L15" s="13" t="s">
        <v>22</v>
      </c>
      <c r="M15" s="13" t="s">
        <v>23</v>
      </c>
      <c r="N15" s="13" t="s">
        <v>27</v>
      </c>
    </row>
    <row r="16" spans="1:26" ht="16" thickBot="1" x14ac:dyDescent="0.25">
      <c r="A16" s="12"/>
      <c r="B16" s="13">
        <v>1</v>
      </c>
      <c r="C16" s="13">
        <v>2</v>
      </c>
      <c r="D16" s="13">
        <v>3</v>
      </c>
      <c r="E16" s="13">
        <v>4</v>
      </c>
      <c r="F16" s="13">
        <v>5</v>
      </c>
      <c r="G16" s="13">
        <v>6</v>
      </c>
      <c r="H16" s="13">
        <v>7</v>
      </c>
      <c r="I16" s="13">
        <v>8</v>
      </c>
      <c r="J16" s="13">
        <v>9</v>
      </c>
      <c r="K16" s="13">
        <v>10</v>
      </c>
      <c r="L16" s="13">
        <v>11</v>
      </c>
      <c r="M16" s="13">
        <v>12</v>
      </c>
      <c r="N16" s="13"/>
    </row>
    <row r="17" spans="1:14" ht="16" thickBot="1" x14ac:dyDescent="0.25">
      <c r="A17" s="14" t="s">
        <v>63</v>
      </c>
      <c r="B17" s="16">
        <f>SUMIFS(Avocado_Sale_Data_Albany!$F:$F,Avocado_Sale_Data_Albany!$M:$M,"conventional",Avocado_Sale_Data_Albany!$C:$C,B$16)</f>
        <v>19493.449999999997</v>
      </c>
      <c r="C17" s="16">
        <f>SUMIFS(Avocado_Sale_Data_Albany!$F:$F,Avocado_Sale_Data_Albany!$M:$M,"conventional",Avocado_Sale_Data_Albany!$C:$C,C$16)</f>
        <v>15367.880000000001</v>
      </c>
      <c r="D17" s="16">
        <f>SUMIFS(Avocado_Sale_Data_Albany!$F:$F,Avocado_Sale_Data_Albany!$M:$M,"conventional",Avocado_Sale_Data_Albany!$C:$C,D$16)</f>
        <v>10687.310000000001</v>
      </c>
      <c r="E17" s="16">
        <f>SUMIFS(Avocado_Sale_Data_Albany!$F:$F,Avocado_Sale_Data_Albany!$M:$M,"conventional",Avocado_Sale_Data_Albany!$C:$C,E$16)</f>
        <v>19612.52</v>
      </c>
      <c r="F17" s="16">
        <f>SUMIFS(Avocado_Sale_Data_Albany!$F:$F,Avocado_Sale_Data_Albany!$M:$M,"conventional",Avocado_Sale_Data_Albany!$C:$C,F$16)</f>
        <v>9931.06</v>
      </c>
      <c r="G17" s="16">
        <f>SUMIFS(Avocado_Sale_Data_Albany!$F:$F,Avocado_Sale_Data_Albany!$M:$M,"conventional",Avocado_Sale_Data_Albany!$C:$C,G$16)</f>
        <v>8591.5600000000013</v>
      </c>
      <c r="H17" s="16">
        <f>SUMIFS(Avocado_Sale_Data_Albany!$F:$F,Avocado_Sale_Data_Albany!$M:$M,"conventional",Avocado_Sale_Data_Albany!$C:$C,H$16)</f>
        <v>11998.04</v>
      </c>
      <c r="I17" s="16">
        <f>SUMIFS(Avocado_Sale_Data_Albany!$F:$F,Avocado_Sale_Data_Albany!$M:$M,"conventional",Avocado_Sale_Data_Albany!$C:$C,I$16)</f>
        <v>8114.08</v>
      </c>
      <c r="J17" s="16">
        <f>SUMIFS(Avocado_Sale_Data_Albany!$F:$F,Avocado_Sale_Data_Albany!$M:$M,"conventional",Avocado_Sale_Data_Albany!$C:$C,J$16)</f>
        <v>14601.55</v>
      </c>
      <c r="K17" s="16">
        <f>SUMIFS(Avocado_Sale_Data_Albany!$F:$F,Avocado_Sale_Data_Albany!$M:$M,"conventional",Avocado_Sale_Data_Albany!$C:$C,K$16)</f>
        <v>18192.75</v>
      </c>
      <c r="L17" s="16">
        <f>SUMIFS(Avocado_Sale_Data_Albany!$F:$F,Avocado_Sale_Data_Albany!$M:$M,"conventional",Avocado_Sale_Data_Albany!$C:$C,L$16)</f>
        <v>12100.36</v>
      </c>
      <c r="M17" s="16">
        <f>SUMIFS(Avocado_Sale_Data_Albany!$F:$F,Avocado_Sale_Data_Albany!$M:$M,"conventional",Avocado_Sale_Data_Albany!$C:$C,M$16)</f>
        <v>15005.41</v>
      </c>
      <c r="N17" s="17">
        <f>SUM(B17:M17)</f>
        <v>163695.97</v>
      </c>
    </row>
    <row r="18" spans="1:14" ht="16" thickBot="1" x14ac:dyDescent="0.25">
      <c r="A18" s="14" t="s">
        <v>64</v>
      </c>
      <c r="B18" s="16">
        <f>SUMIFS(Avocado_Sale_Data_Albany!$G:$G,Avocado_Sale_Data_Albany!$M:$M,"conventional",Avocado_Sale_Data_Albany!$C:$C,B$16)</f>
        <v>454113.64</v>
      </c>
      <c r="C18" s="16">
        <f>SUMIFS(Avocado_Sale_Data_Albany!$G:$G,Avocado_Sale_Data_Albany!$M:$M,"conventional",Avocado_Sale_Data_Albany!$C:$C,C$16)</f>
        <v>402251.77</v>
      </c>
      <c r="D18" s="16">
        <f>SUMIFS(Avocado_Sale_Data_Albany!$G:$G,Avocado_Sale_Data_Albany!$M:$M,"conventional",Avocado_Sale_Data_Albany!$C:$C,D$16)</f>
        <v>330834.49</v>
      </c>
      <c r="E18" s="16">
        <f>SUMIFS(Avocado_Sale_Data_Albany!$G:$G,Avocado_Sale_Data_Albany!$M:$M,"conventional",Avocado_Sale_Data_Albany!$C:$C,E$16)</f>
        <v>388713.31999999995</v>
      </c>
      <c r="F18" s="16">
        <f>SUMIFS(Avocado_Sale_Data_Albany!$G:$G,Avocado_Sale_Data_Albany!$M:$M,"conventional",Avocado_Sale_Data_Albany!$C:$C,F$16)</f>
        <v>361769.02</v>
      </c>
      <c r="G18" s="16">
        <f>SUMIFS(Avocado_Sale_Data_Albany!$G:$G,Avocado_Sale_Data_Albany!$M:$M,"conventional",Avocado_Sale_Data_Albany!$C:$C,G$16)</f>
        <v>305746.96999999997</v>
      </c>
      <c r="H18" s="16">
        <f>SUMIFS(Avocado_Sale_Data_Albany!$G:$G,Avocado_Sale_Data_Albany!$M:$M,"conventional",Avocado_Sale_Data_Albany!$C:$C,H$16)</f>
        <v>394425.86</v>
      </c>
      <c r="I18" s="16">
        <f>SUMIFS(Avocado_Sale_Data_Albany!$G:$G,Avocado_Sale_Data_Albany!$M:$M,"conventional",Avocado_Sale_Data_Albany!$C:$C,I$16)</f>
        <v>313974.17000000004</v>
      </c>
      <c r="J18" s="16">
        <f>SUMIFS(Avocado_Sale_Data_Albany!$G:$G,Avocado_Sale_Data_Albany!$M:$M,"conventional",Avocado_Sale_Data_Albany!$C:$C,J$16)</f>
        <v>269411.94000000006</v>
      </c>
      <c r="K18" s="16">
        <f>SUMIFS(Avocado_Sale_Data_Albany!$G:$G,Avocado_Sale_Data_Albany!$M:$M,"conventional",Avocado_Sale_Data_Albany!$C:$C,K$16)</f>
        <v>281541.15999999997</v>
      </c>
      <c r="L18" s="16">
        <f>SUMIFS(Avocado_Sale_Data_Albany!$G:$G,Avocado_Sale_Data_Albany!$M:$M,"conventional",Avocado_Sale_Data_Albany!$C:$C,L$16)</f>
        <v>281929.31</v>
      </c>
      <c r="M18" s="16">
        <f>SUMIFS(Avocado_Sale_Data_Albany!$G:$G,Avocado_Sale_Data_Albany!$M:$M,"conventional",Avocado_Sale_Data_Albany!$C:$C,M$16)</f>
        <v>412237.83999999997</v>
      </c>
      <c r="N18" s="17">
        <f>SUM(B18:M18)</f>
        <v>4196949.49</v>
      </c>
    </row>
    <row r="19" spans="1:14" ht="16" thickBot="1" x14ac:dyDescent="0.25">
      <c r="A19" s="14" t="s">
        <v>65</v>
      </c>
      <c r="B19" s="16">
        <f>SUMIFS(Avocado_Sale_Data_Albany!$H:$H,Avocado_Sale_Data_Albany!$M:$M,"conventional",Avocado_Sale_Data_Albany!$C:$C,B$16)</f>
        <v>3540.57</v>
      </c>
      <c r="C19" s="16">
        <f>SUMIFS(Avocado_Sale_Data_Albany!$H:$H,Avocado_Sale_Data_Albany!$M:$M,"conventional",Avocado_Sale_Data_Albany!$C:$C,C$16)</f>
        <v>2491.2999999999997</v>
      </c>
      <c r="D19" s="16">
        <f>SUMIFS(Avocado_Sale_Data_Albany!$H:$H,Avocado_Sale_Data_Albany!$M:$M,"conventional",Avocado_Sale_Data_Albany!$C:$C,D$16)</f>
        <v>357.92</v>
      </c>
      <c r="E19" s="16">
        <f>SUMIFS(Avocado_Sale_Data_Albany!$H:$H,Avocado_Sale_Data_Albany!$M:$M,"conventional",Avocado_Sale_Data_Albany!$C:$C,E$16)</f>
        <v>469.16</v>
      </c>
      <c r="F19" s="16">
        <f>SUMIFS(Avocado_Sale_Data_Albany!$H:$H,Avocado_Sale_Data_Albany!$M:$M,"conventional",Avocado_Sale_Data_Albany!$C:$C,F$16)</f>
        <v>757.21</v>
      </c>
      <c r="G19" s="16">
        <f>SUMIFS(Avocado_Sale_Data_Albany!$H:$H,Avocado_Sale_Data_Albany!$M:$M,"conventional",Avocado_Sale_Data_Albany!$C:$C,G$16)</f>
        <v>1317.67</v>
      </c>
      <c r="H19" s="16">
        <f>SUMIFS(Avocado_Sale_Data_Albany!$H:$H,Avocado_Sale_Data_Albany!$M:$M,"conventional",Avocado_Sale_Data_Albany!$C:$C,H$16)</f>
        <v>5043.9799999999996</v>
      </c>
      <c r="I19" s="16">
        <f>SUMIFS(Avocado_Sale_Data_Albany!$H:$H,Avocado_Sale_Data_Albany!$M:$M,"conventional",Avocado_Sale_Data_Albany!$C:$C,I$16)</f>
        <v>724.33</v>
      </c>
      <c r="J19" s="16">
        <f>SUMIFS(Avocado_Sale_Data_Albany!$H:$H,Avocado_Sale_Data_Albany!$M:$M,"conventional",Avocado_Sale_Data_Albany!$C:$C,J$16)</f>
        <v>366.94</v>
      </c>
      <c r="K19" s="16">
        <f>SUMIFS(Avocado_Sale_Data_Albany!$H:$H,Avocado_Sale_Data_Albany!$M:$M,"conventional",Avocado_Sale_Data_Albany!$C:$C,K$16)</f>
        <v>276.35000000000002</v>
      </c>
      <c r="L19" s="16">
        <f>SUMIFS(Avocado_Sale_Data_Albany!$H:$H,Avocado_Sale_Data_Albany!$M:$M,"conventional",Avocado_Sale_Data_Albany!$C:$C,L$16)</f>
        <v>351.88</v>
      </c>
      <c r="M19" s="16">
        <f>SUMIFS(Avocado_Sale_Data_Albany!$H:$H,Avocado_Sale_Data_Albany!$M:$M,"conventional",Avocado_Sale_Data_Albany!$C:$C,M$16)</f>
        <v>358.85</v>
      </c>
      <c r="N19" s="17">
        <f>SUM(B19:M19)</f>
        <v>16056.16</v>
      </c>
    </row>
    <row r="20" spans="1:14" ht="16" thickBot="1" x14ac:dyDescent="0.25">
      <c r="A20" s="14" t="s">
        <v>26</v>
      </c>
      <c r="B20" s="15">
        <f t="shared" ref="B20:M20" si="0">SUM(B17:B19)</f>
        <v>477147.66000000003</v>
      </c>
      <c r="C20" s="15">
        <f t="shared" si="0"/>
        <v>420110.95</v>
      </c>
      <c r="D20" s="15">
        <f t="shared" si="0"/>
        <v>341879.72</v>
      </c>
      <c r="E20" s="15">
        <f t="shared" si="0"/>
        <v>408794.99999999994</v>
      </c>
      <c r="F20" s="15">
        <f t="shared" si="0"/>
        <v>372457.29000000004</v>
      </c>
      <c r="G20" s="15">
        <f t="shared" si="0"/>
        <v>315656.19999999995</v>
      </c>
      <c r="H20" s="15">
        <f t="shared" si="0"/>
        <v>411467.87999999995</v>
      </c>
      <c r="I20" s="15">
        <f t="shared" si="0"/>
        <v>322812.58000000007</v>
      </c>
      <c r="J20" s="15">
        <f t="shared" si="0"/>
        <v>284380.43000000005</v>
      </c>
      <c r="K20" s="15">
        <f t="shared" si="0"/>
        <v>300010.25999999995</v>
      </c>
      <c r="L20" s="15">
        <f t="shared" si="0"/>
        <v>294381.55</v>
      </c>
      <c r="M20" s="15">
        <f t="shared" si="0"/>
        <v>427602.09999999992</v>
      </c>
      <c r="N20" s="17">
        <f>SUM(B20:M20)</f>
        <v>4376701.62</v>
      </c>
    </row>
    <row r="21" spans="1:14" ht="17" thickTop="1" thickBot="1" x14ac:dyDescent="0.25">
      <c r="N21" s="2"/>
    </row>
    <row r="22" spans="1:14" ht="16" thickBot="1" x14ac:dyDescent="0.25">
      <c r="A22" s="14" t="s">
        <v>3</v>
      </c>
      <c r="B22" s="16">
        <f>SUMIFS(Avocado_Sale_Data_Albany!$J:$J,Avocado_Sale_Data_Albany!$M:$M,"conventional",Avocado_Sale_Data_Albany!$C:$C,B$16)</f>
        <v>56502.28</v>
      </c>
      <c r="C22" s="16">
        <f>SUMIFS(Avocado_Sale_Data_Albany!$J:$J,Avocado_Sale_Data_Albany!$M:$M,"conventional",Avocado_Sale_Data_Albany!$C:$C,C$16)</f>
        <v>43392.7</v>
      </c>
      <c r="D22" s="16">
        <f>SUMIFS(Avocado_Sale_Data_Albany!$J:$J,Avocado_Sale_Data_Albany!$M:$M,"conventional",Avocado_Sale_Data_Albany!$C:$C,D$16)</f>
        <v>39822.340000000004</v>
      </c>
      <c r="E22" s="16">
        <f>SUMIFS(Avocado_Sale_Data_Albany!$J:$J,Avocado_Sale_Data_Albany!$M:$M,"conventional",Avocado_Sale_Data_Albany!$C:$C,E$16)</f>
        <v>39417.4</v>
      </c>
      <c r="F22" s="16">
        <f>SUMIFS(Avocado_Sale_Data_Albany!$J:$J,Avocado_Sale_Data_Albany!$M:$M,"conventional",Avocado_Sale_Data_Albany!$C:$C,F$16)</f>
        <v>26808.97</v>
      </c>
      <c r="G22" s="16">
        <f>SUMIFS(Avocado_Sale_Data_Albany!$J:$J,Avocado_Sale_Data_Albany!$M:$M,"conventional",Avocado_Sale_Data_Albany!$C:$C,G$16)</f>
        <v>14100.029999999999</v>
      </c>
      <c r="H22" s="16">
        <f>SUMIFS(Avocado_Sale_Data_Albany!$J:$J,Avocado_Sale_Data_Albany!$M:$M,"conventional",Avocado_Sale_Data_Albany!$C:$C,H$16)</f>
        <v>28515.63</v>
      </c>
      <c r="I22" s="16">
        <f>SUMIFS(Avocado_Sale_Data_Albany!$J:$J,Avocado_Sale_Data_Albany!$M:$M,"conventional",Avocado_Sale_Data_Albany!$C:$C,I$16)</f>
        <v>32215.370000000003</v>
      </c>
      <c r="J22" s="16">
        <f>SUMIFS(Avocado_Sale_Data_Albany!$J:$J,Avocado_Sale_Data_Albany!$M:$M,"conventional",Avocado_Sale_Data_Albany!$C:$C,J$16)</f>
        <v>19855.68</v>
      </c>
      <c r="K22" s="16">
        <f>SUMIFS(Avocado_Sale_Data_Albany!$J:$J,Avocado_Sale_Data_Albany!$M:$M,"conventional",Avocado_Sale_Data_Albany!$C:$C,K$16)</f>
        <v>21252.43</v>
      </c>
      <c r="L22" s="16">
        <f>SUMIFS(Avocado_Sale_Data_Albany!$J:$J,Avocado_Sale_Data_Albany!$M:$M,"conventional",Avocado_Sale_Data_Albany!$C:$C,L$16)</f>
        <v>30478.42</v>
      </c>
      <c r="M22" s="16">
        <f>SUMIFS(Avocado_Sale_Data_Albany!$J:$J,Avocado_Sale_Data_Albany!$M:$M,"conventional",Avocado_Sale_Data_Albany!$C:$C,M$16)</f>
        <v>35663.5</v>
      </c>
      <c r="N22" s="18">
        <f>SUM(B22:M22)</f>
        <v>388024.75</v>
      </c>
    </row>
    <row r="23" spans="1:14" ht="16" thickBot="1" x14ac:dyDescent="0.25">
      <c r="A23" s="14" t="s">
        <v>4</v>
      </c>
      <c r="B23" s="16">
        <f>SUMIFS(Avocado_Sale_Data_Albany!$K:$K,Avocado_Sale_Data_Albany!$M:$M,"conventional",Avocado_Sale_Data_Albany!$C:$C,B$16)</f>
        <v>643.38</v>
      </c>
      <c r="C23" s="16">
        <f>SUMIFS(Avocado_Sale_Data_Albany!$K:$K,Avocado_Sale_Data_Albany!$M:$M,"conventional",Avocado_Sale_Data_Albany!$C:$C,C$16)</f>
        <v>1107.53</v>
      </c>
      <c r="D23" s="16">
        <f>SUMIFS(Avocado_Sale_Data_Albany!$K:$K,Avocado_Sale_Data_Albany!$M:$M,"conventional",Avocado_Sale_Data_Albany!$C:$C,D$16)</f>
        <v>37091.740000000005</v>
      </c>
      <c r="E23" s="16">
        <f>SUMIFS(Avocado_Sale_Data_Albany!$K:$K,Avocado_Sale_Data_Albany!$M:$M,"conventional",Avocado_Sale_Data_Albany!$C:$C,E$16)</f>
        <v>54585.360000000008</v>
      </c>
      <c r="F23" s="16">
        <f>SUMIFS(Avocado_Sale_Data_Albany!$K:$K,Avocado_Sale_Data_Albany!$M:$M,"conventional",Avocado_Sale_Data_Albany!$C:$C,F$16)</f>
        <v>45990.29</v>
      </c>
      <c r="G23" s="16">
        <f>SUMIFS(Avocado_Sale_Data_Albany!$K:$K,Avocado_Sale_Data_Albany!$M:$M,"conventional",Avocado_Sale_Data_Albany!$C:$C,G$16)</f>
        <v>28150.050000000003</v>
      </c>
      <c r="H23" s="16">
        <f>SUMIFS(Avocado_Sale_Data_Albany!$K:$K,Avocado_Sale_Data_Albany!$M:$M,"conventional",Avocado_Sale_Data_Albany!$C:$C,H$16)</f>
        <v>23413.15</v>
      </c>
      <c r="I23" s="16">
        <f>SUMIFS(Avocado_Sale_Data_Albany!$K:$K,Avocado_Sale_Data_Albany!$M:$M,"conventional",Avocado_Sale_Data_Albany!$C:$C,I$16)</f>
        <v>17842.53</v>
      </c>
      <c r="J23" s="16">
        <f>SUMIFS(Avocado_Sale_Data_Albany!$K:$K,Avocado_Sale_Data_Albany!$M:$M,"conventional",Avocado_Sale_Data_Albany!$C:$C,J$16)</f>
        <v>15713.009999999998</v>
      </c>
      <c r="K23" s="16">
        <f>SUMIFS(Avocado_Sale_Data_Albany!$K:$K,Avocado_Sale_Data_Albany!$M:$M,"conventional",Avocado_Sale_Data_Albany!$C:$C,K$16)</f>
        <v>18022.240000000002</v>
      </c>
      <c r="L23" s="16">
        <f>SUMIFS(Avocado_Sale_Data_Albany!$K:$K,Avocado_Sale_Data_Albany!$M:$M,"conventional",Avocado_Sale_Data_Albany!$C:$C,L$16)</f>
        <v>20053.97</v>
      </c>
      <c r="M23" s="16">
        <f>SUMIFS(Avocado_Sale_Data_Albany!$K:$K,Avocado_Sale_Data_Albany!$M:$M,"conventional",Avocado_Sale_Data_Albany!$C:$C,M$16)</f>
        <v>30261</v>
      </c>
      <c r="N23" s="18">
        <f>SUM(B23:M23)</f>
        <v>292874.25</v>
      </c>
    </row>
    <row r="24" spans="1:14" ht="16" thickBot="1" x14ac:dyDescent="0.25">
      <c r="A24" s="14" t="s">
        <v>5</v>
      </c>
      <c r="B24" s="16">
        <f>SUMIFS(Avocado_Sale_Data_Albany!$L:$L,Avocado_Sale_Data_Albany!$M:$M,"conventional",Avocado_Sale_Data_Albany!$C:$C,B$16)</f>
        <v>13.18</v>
      </c>
      <c r="C24" s="16">
        <f>SUMIFS(Avocado_Sale_Data_Albany!$L:$L,Avocado_Sale_Data_Albany!$M:$M,"conventional",Avocado_Sale_Data_Albany!$C:$C,C$16)</f>
        <v>0</v>
      </c>
      <c r="D24" s="16">
        <f>SUMIFS(Avocado_Sale_Data_Albany!$L:$L,Avocado_Sale_Data_Albany!$M:$M,"conventional",Avocado_Sale_Data_Albany!$C:$C,D$16)</f>
        <v>0</v>
      </c>
      <c r="E24" s="16">
        <f>SUMIFS(Avocado_Sale_Data_Albany!$L:$L,Avocado_Sale_Data_Albany!$M:$M,"conventional",Avocado_Sale_Data_Albany!$C:$C,E$16)</f>
        <v>0</v>
      </c>
      <c r="F24" s="16">
        <f>SUMIFS(Avocado_Sale_Data_Albany!$L:$L,Avocado_Sale_Data_Albany!$M:$M,"conventional",Avocado_Sale_Data_Albany!$C:$C,F$16)</f>
        <v>813.33999999999992</v>
      </c>
      <c r="G24" s="16">
        <f>SUMIFS(Avocado_Sale_Data_Albany!$L:$L,Avocado_Sale_Data_Albany!$M:$M,"conventional",Avocado_Sale_Data_Albany!$C:$C,G$16)</f>
        <v>5268.33</v>
      </c>
      <c r="H24" s="16">
        <f>SUMIFS(Avocado_Sale_Data_Albany!$L:$L,Avocado_Sale_Data_Albany!$M:$M,"conventional",Avocado_Sale_Data_Albany!$C:$C,H$16)</f>
        <v>6695</v>
      </c>
      <c r="I24" s="16">
        <f>SUMIFS(Avocado_Sale_Data_Albany!$L:$L,Avocado_Sale_Data_Albany!$M:$M,"conventional",Avocado_Sale_Data_Albany!$C:$C,I$16)</f>
        <v>3229.99</v>
      </c>
      <c r="J24" s="16">
        <f>SUMIFS(Avocado_Sale_Data_Albany!$L:$L,Avocado_Sale_Data_Albany!$M:$M,"conventional",Avocado_Sale_Data_Albany!$C:$C,J$16)</f>
        <v>2643.33</v>
      </c>
      <c r="K24" s="16">
        <f>SUMIFS(Avocado_Sale_Data_Albany!$L:$L,Avocado_Sale_Data_Albany!$M:$M,"conventional",Avocado_Sale_Data_Albany!$C:$C,K$16)</f>
        <v>0</v>
      </c>
      <c r="L24" s="16">
        <f>SUMIFS(Avocado_Sale_Data_Albany!$L:$L,Avocado_Sale_Data_Albany!$M:$M,"conventional",Avocado_Sale_Data_Albany!$C:$C,L$16)</f>
        <v>0</v>
      </c>
      <c r="M24" s="16">
        <f>SUMIFS(Avocado_Sale_Data_Albany!$L:$L,Avocado_Sale_Data_Albany!$M:$M,"conventional",Avocado_Sale_Data_Albany!$C:$C,M$16)</f>
        <v>0</v>
      </c>
      <c r="N24" s="18">
        <f>SUM(B24:M24)</f>
        <v>18663.169999999998</v>
      </c>
    </row>
    <row r="25" spans="1:14" x14ac:dyDescent="0.2">
      <c r="A25" s="14" t="s">
        <v>2</v>
      </c>
      <c r="B25" s="19">
        <f t="shared" ref="B25:M25" si="1">SUM(B22:B24)</f>
        <v>57158.84</v>
      </c>
      <c r="C25" s="19">
        <f t="shared" si="1"/>
        <v>44500.229999999996</v>
      </c>
      <c r="D25" s="19">
        <f t="shared" si="1"/>
        <v>76914.080000000016</v>
      </c>
      <c r="E25" s="19">
        <f t="shared" si="1"/>
        <v>94002.760000000009</v>
      </c>
      <c r="F25" s="19">
        <f t="shared" si="1"/>
        <v>73612.600000000006</v>
      </c>
      <c r="G25" s="19">
        <f t="shared" si="1"/>
        <v>47518.41</v>
      </c>
      <c r="H25" s="19">
        <f t="shared" si="1"/>
        <v>58623.78</v>
      </c>
      <c r="I25" s="19">
        <f t="shared" si="1"/>
        <v>53287.89</v>
      </c>
      <c r="J25" s="19">
        <f t="shared" si="1"/>
        <v>38212.020000000004</v>
      </c>
      <c r="K25" s="19">
        <f t="shared" si="1"/>
        <v>39274.67</v>
      </c>
      <c r="L25" s="19">
        <f t="shared" si="1"/>
        <v>50532.39</v>
      </c>
      <c r="M25" s="19">
        <f t="shared" si="1"/>
        <v>65924.5</v>
      </c>
      <c r="N25" s="18">
        <f>SUM(B25:M25)</f>
        <v>699562.17000000016</v>
      </c>
    </row>
    <row r="27" spans="1:14" x14ac:dyDescent="0.2">
      <c r="A27" s="7" t="s">
        <v>25</v>
      </c>
    </row>
    <row r="28" spans="1:14" x14ac:dyDescent="0.2">
      <c r="A28" s="11"/>
      <c r="B28" s="13" t="s">
        <v>12</v>
      </c>
      <c r="C28" s="13" t="s">
        <v>13</v>
      </c>
      <c r="D28" s="13" t="s">
        <v>14</v>
      </c>
      <c r="E28" s="13" t="s">
        <v>15</v>
      </c>
      <c r="F28" s="13" t="s">
        <v>16</v>
      </c>
      <c r="G28" s="13" t="s">
        <v>17</v>
      </c>
      <c r="H28" s="13" t="s">
        <v>18</v>
      </c>
      <c r="I28" s="13" t="s">
        <v>19</v>
      </c>
      <c r="J28" s="13" t="s">
        <v>20</v>
      </c>
      <c r="K28" s="13" t="s">
        <v>21</v>
      </c>
      <c r="L28" s="13" t="s">
        <v>22</v>
      </c>
      <c r="M28" s="13" t="s">
        <v>23</v>
      </c>
      <c r="N28" s="13" t="s">
        <v>27</v>
      </c>
    </row>
    <row r="29" spans="1:14" ht="16" thickBot="1" x14ac:dyDescent="0.25">
      <c r="A29" s="12"/>
      <c r="B29" s="13">
        <v>1</v>
      </c>
      <c r="C29" s="13">
        <v>2</v>
      </c>
      <c r="D29" s="13">
        <v>3</v>
      </c>
      <c r="E29" s="13">
        <v>4</v>
      </c>
      <c r="F29" s="13">
        <v>5</v>
      </c>
      <c r="G29" s="13">
        <v>6</v>
      </c>
      <c r="H29" s="13">
        <v>7</v>
      </c>
      <c r="I29" s="13">
        <v>8</v>
      </c>
      <c r="J29" s="13">
        <v>9</v>
      </c>
      <c r="K29" s="13">
        <v>10</v>
      </c>
      <c r="L29" s="13">
        <v>11</v>
      </c>
      <c r="M29" s="13">
        <v>12</v>
      </c>
      <c r="N29" s="13"/>
    </row>
    <row r="30" spans="1:14" ht="16" thickBot="1" x14ac:dyDescent="0.25">
      <c r="A30" s="14" t="s">
        <v>63</v>
      </c>
      <c r="B30" s="16">
        <f>SUMIFS(Avocado_Sale_Data_Albany!$F:$F,Avocado_Sale_Data_Albany!$M:$M,"organic",Avocado_Sale_Data_Albany!$C:$C,B$16)</f>
        <v>328.77</v>
      </c>
      <c r="C30" s="16">
        <f>SUMIFS(Avocado_Sale_Data_Albany!$F:$F,Avocado_Sale_Data_Albany!$M:$M,"organic",Avocado_Sale_Data_Albany!$C:$C,C$16)</f>
        <v>1704.08</v>
      </c>
      <c r="D30" s="16">
        <f>SUMIFS(Avocado_Sale_Data_Albany!$F:$F,Avocado_Sale_Data_Albany!$M:$M,"organic",Avocado_Sale_Data_Albany!$C:$C,D$16)</f>
        <v>1034.1399999999999</v>
      </c>
      <c r="E30" s="16">
        <f>SUMIFS(Avocado_Sale_Data_Albany!$F:$F,Avocado_Sale_Data_Albany!$M:$M,"organic",Avocado_Sale_Data_Albany!$C:$C,E$16)</f>
        <v>1809.99</v>
      </c>
      <c r="F30" s="16">
        <f>SUMIFS(Avocado_Sale_Data_Albany!$F:$F,Avocado_Sale_Data_Albany!$M:$M,"organic",Avocado_Sale_Data_Albany!$C:$C,F$16)</f>
        <v>165.91000000000003</v>
      </c>
      <c r="G30" s="16">
        <f>SUMIFS(Avocado_Sale_Data_Albany!$F:$F,Avocado_Sale_Data_Albany!$M:$M,"organic",Avocado_Sale_Data_Albany!$C:$C,G$16)</f>
        <v>584.78</v>
      </c>
      <c r="H30" s="16">
        <f>SUMIFS(Avocado_Sale_Data_Albany!$F:$F,Avocado_Sale_Data_Albany!$M:$M,"organic",Avocado_Sale_Data_Albany!$C:$C,H$16)</f>
        <v>401.21999999999997</v>
      </c>
      <c r="I30" s="16">
        <f>SUMIFS(Avocado_Sale_Data_Albany!$F:$F,Avocado_Sale_Data_Albany!$M:$M,"organic",Avocado_Sale_Data_Albany!$C:$C,I$16)</f>
        <v>187.53</v>
      </c>
      <c r="J30" s="16">
        <f>SUMIFS(Avocado_Sale_Data_Albany!$F:$F,Avocado_Sale_Data_Albany!$M:$M,"organic",Avocado_Sale_Data_Albany!$C:$C,J$16)</f>
        <v>245.06</v>
      </c>
      <c r="K30" s="16">
        <f>SUMIFS(Avocado_Sale_Data_Albany!$F:$F,Avocado_Sale_Data_Albany!$M:$M,"organic",Avocado_Sale_Data_Albany!$C:$C,K$16)</f>
        <v>89.57</v>
      </c>
      <c r="L30" s="16">
        <f>SUMIFS(Avocado_Sale_Data_Albany!$F:$F,Avocado_Sale_Data_Albany!$M:$M,"organic",Avocado_Sale_Data_Albany!$C:$C,L$16)</f>
        <v>31.31</v>
      </c>
      <c r="M30" s="16">
        <f>SUMIFS(Avocado_Sale_Data_Albany!$F:$F,Avocado_Sale_Data_Albany!$M:$M,"organic",Avocado_Sale_Data_Albany!$C:$C,M$16)</f>
        <v>223.85000000000002</v>
      </c>
      <c r="N30" s="28">
        <f>SUM(B30:M30)</f>
        <v>6806.21</v>
      </c>
    </row>
    <row r="31" spans="1:14" ht="16" thickBot="1" x14ac:dyDescent="0.25">
      <c r="A31" s="14" t="s">
        <v>64</v>
      </c>
      <c r="B31" s="16">
        <f>SUMIFS(Avocado_Sale_Data_Albany!$G:$G,Avocado_Sale_Data_Albany!$M:$M,"organic",Avocado_Sale_Data_Albany!$C:$C,B$16)</f>
        <v>1250.3400000000001</v>
      </c>
      <c r="C31" s="16">
        <f>SUMIFS(Avocado_Sale_Data_Albany!$G:$G,Avocado_Sale_Data_Albany!$M:$M,"organic",Avocado_Sale_Data_Albany!$C:$C,C$16)</f>
        <v>775.41</v>
      </c>
      <c r="D31" s="16">
        <f>SUMIFS(Avocado_Sale_Data_Albany!$G:$G,Avocado_Sale_Data_Albany!$M:$M,"organic",Avocado_Sale_Data_Albany!$C:$C,D$16)</f>
        <v>854.73</v>
      </c>
      <c r="E31" s="16">
        <f>SUMIFS(Avocado_Sale_Data_Albany!$G:$G,Avocado_Sale_Data_Albany!$M:$M,"organic",Avocado_Sale_Data_Albany!$C:$C,E$16)</f>
        <v>1218.72</v>
      </c>
      <c r="F31" s="16">
        <f>SUMIFS(Avocado_Sale_Data_Albany!$G:$G,Avocado_Sale_Data_Albany!$M:$M,"organic",Avocado_Sale_Data_Albany!$C:$C,F$16)</f>
        <v>1495.81</v>
      </c>
      <c r="G31" s="16">
        <f>SUMIFS(Avocado_Sale_Data_Albany!$G:$G,Avocado_Sale_Data_Albany!$M:$M,"organic",Avocado_Sale_Data_Albany!$C:$C,G$16)</f>
        <v>1164.2</v>
      </c>
      <c r="H31" s="16">
        <f>SUMIFS(Avocado_Sale_Data_Albany!$G:$G,Avocado_Sale_Data_Albany!$M:$M,"organic",Avocado_Sale_Data_Albany!$C:$C,H$16)</f>
        <v>927.2700000000001</v>
      </c>
      <c r="I31" s="16">
        <f>SUMIFS(Avocado_Sale_Data_Albany!$G:$G,Avocado_Sale_Data_Albany!$M:$M,"organic",Avocado_Sale_Data_Albany!$C:$C,I$16)</f>
        <v>893.54</v>
      </c>
      <c r="J31" s="16">
        <f>SUMIFS(Avocado_Sale_Data_Albany!$G:$G,Avocado_Sale_Data_Albany!$M:$M,"organic",Avocado_Sale_Data_Albany!$C:$C,J$16)</f>
        <v>761.17000000000007</v>
      </c>
      <c r="K31" s="16">
        <f>SUMIFS(Avocado_Sale_Data_Albany!$G:$G,Avocado_Sale_Data_Albany!$M:$M,"organic",Avocado_Sale_Data_Albany!$C:$C,K$16)</f>
        <v>1178.6399999999999</v>
      </c>
      <c r="L31" s="16">
        <f>SUMIFS(Avocado_Sale_Data_Albany!$G:$G,Avocado_Sale_Data_Albany!$M:$M,"organic",Avocado_Sale_Data_Albany!$C:$C,L$16)</f>
        <v>744.98</v>
      </c>
      <c r="M31" s="16">
        <f>SUMIFS(Avocado_Sale_Data_Albany!$G:$G,Avocado_Sale_Data_Albany!$M:$M,"organic",Avocado_Sale_Data_Albany!$C:$C,M$16)</f>
        <v>1303.5400000000002</v>
      </c>
      <c r="N31" s="28">
        <f>SUM(B31:M31)</f>
        <v>12568.35</v>
      </c>
    </row>
    <row r="32" spans="1:14" ht="16" thickBot="1" x14ac:dyDescent="0.25">
      <c r="A32" s="14" t="s">
        <v>65</v>
      </c>
      <c r="B32" s="16">
        <f>SUMIFS(Avocado_Sale_Data_Albany!$H:$H,Avocado_Sale_Data_Albany!$M:$M,"organic",Avocado_Sale_Data_Albany!$C:$C,B$16)</f>
        <v>0</v>
      </c>
      <c r="C32" s="16">
        <f>SUMIFS(Avocado_Sale_Data_Albany!$H:$H,Avocado_Sale_Data_Albany!$M:$M,"organic",Avocado_Sale_Data_Albany!$C:$C,C$16)</f>
        <v>0</v>
      </c>
      <c r="D32" s="16">
        <f>SUMIFS(Avocado_Sale_Data_Albany!$H:$H,Avocado_Sale_Data_Albany!$M:$M,"organic",Avocado_Sale_Data_Albany!$C:$C,D$16)</f>
        <v>0</v>
      </c>
      <c r="E32" s="16">
        <f>SUMIFS(Avocado_Sale_Data_Albany!$H:$H,Avocado_Sale_Data_Albany!$M:$M,"organic",Avocado_Sale_Data_Albany!$C:$C,E$16)</f>
        <v>0</v>
      </c>
      <c r="F32" s="16">
        <f>SUMIFS(Avocado_Sale_Data_Albany!$H:$H,Avocado_Sale_Data_Albany!$M:$M,"organic",Avocado_Sale_Data_Albany!$C:$C,F$16)</f>
        <v>0</v>
      </c>
      <c r="G32" s="16">
        <f>SUMIFS(Avocado_Sale_Data_Albany!$H:$H,Avocado_Sale_Data_Albany!$M:$M,"organic",Avocado_Sale_Data_Albany!$C:$C,G$16)</f>
        <v>0</v>
      </c>
      <c r="H32" s="16">
        <f>SUMIFS(Avocado_Sale_Data_Albany!$H:$H,Avocado_Sale_Data_Albany!$M:$M,"organic",Avocado_Sale_Data_Albany!$C:$C,H$16)</f>
        <v>0</v>
      </c>
      <c r="I32" s="16">
        <f>SUMIFS(Avocado_Sale_Data_Albany!$H:$H,Avocado_Sale_Data_Albany!$M:$M,"organic",Avocado_Sale_Data_Albany!$C:$C,I$16)</f>
        <v>0</v>
      </c>
      <c r="J32" s="16">
        <f>SUMIFS(Avocado_Sale_Data_Albany!$H:$H,Avocado_Sale_Data_Albany!$M:$M,"organic",Avocado_Sale_Data_Albany!$C:$C,J$16)</f>
        <v>0</v>
      </c>
      <c r="K32" s="16">
        <f>SUMIFS(Avocado_Sale_Data_Albany!$H:$H,Avocado_Sale_Data_Albany!$M:$M,"organic",Avocado_Sale_Data_Albany!$C:$C,K$16)</f>
        <v>0</v>
      </c>
      <c r="L32" s="16">
        <f>SUMIFS(Avocado_Sale_Data_Albany!$H:$H,Avocado_Sale_Data_Albany!$M:$M,"organic",Avocado_Sale_Data_Albany!$C:$C,L$16)</f>
        <v>0</v>
      </c>
      <c r="M32" s="16">
        <f>SUMIFS(Avocado_Sale_Data_Albany!$H:$H,Avocado_Sale_Data_Albany!$M:$M,"organic",Avocado_Sale_Data_Albany!$C:$C,M$16)</f>
        <v>0</v>
      </c>
      <c r="N32" s="28">
        <f>SUM(B32:M32)</f>
        <v>0</v>
      </c>
    </row>
    <row r="33" spans="1:14" ht="16" thickBot="1" x14ac:dyDescent="0.25">
      <c r="A33" s="14" t="s">
        <v>26</v>
      </c>
      <c r="B33" s="27">
        <f t="shared" ref="B33:M33" si="2">SUM(B30:B32)</f>
        <v>1579.1100000000001</v>
      </c>
      <c r="C33" s="27">
        <f t="shared" si="2"/>
        <v>2479.4899999999998</v>
      </c>
      <c r="D33" s="27">
        <f t="shared" si="2"/>
        <v>1888.87</v>
      </c>
      <c r="E33" s="27">
        <f t="shared" si="2"/>
        <v>3028.71</v>
      </c>
      <c r="F33" s="27">
        <f t="shared" si="2"/>
        <v>1661.72</v>
      </c>
      <c r="G33" s="27">
        <f t="shared" si="2"/>
        <v>1748.98</v>
      </c>
      <c r="H33" s="27">
        <f t="shared" si="2"/>
        <v>1328.49</v>
      </c>
      <c r="I33" s="27">
        <f t="shared" si="2"/>
        <v>1081.07</v>
      </c>
      <c r="J33" s="27">
        <f t="shared" si="2"/>
        <v>1006.23</v>
      </c>
      <c r="K33" s="27">
        <f t="shared" si="2"/>
        <v>1268.2099999999998</v>
      </c>
      <c r="L33" s="27">
        <f t="shared" si="2"/>
        <v>776.29</v>
      </c>
      <c r="M33" s="27">
        <f t="shared" si="2"/>
        <v>1527.3900000000003</v>
      </c>
      <c r="N33" s="28">
        <f>SUM(B33:M33)</f>
        <v>19374.559999999998</v>
      </c>
    </row>
    <row r="34" spans="1:14" ht="17" thickTop="1" thickBot="1" x14ac:dyDescent="0.25">
      <c r="N34" s="2"/>
    </row>
    <row r="35" spans="1:14" ht="16" thickBot="1" x14ac:dyDescent="0.25">
      <c r="A35" s="14" t="s">
        <v>3</v>
      </c>
      <c r="B35" s="16">
        <f>SUMIFS(Avocado_Sale_Data_Albany!$J:$J,Avocado_Sale_Data_Albany!$M:$M,"organic",Avocado_Sale_Data_Albany!$C:$C,B$16)</f>
        <v>7702.64</v>
      </c>
      <c r="C35" s="16">
        <f>SUMIFS(Avocado_Sale_Data_Albany!$J:$J,Avocado_Sale_Data_Albany!$M:$M,"organic",Avocado_Sale_Data_Albany!$C:$C,C$16)</f>
        <v>5789.78</v>
      </c>
      <c r="D35" s="16">
        <f>SUMIFS(Avocado_Sale_Data_Albany!$J:$J,Avocado_Sale_Data_Albany!$M:$M,"organic",Avocado_Sale_Data_Albany!$C:$C,D$16)</f>
        <v>7354.82</v>
      </c>
      <c r="E35" s="16">
        <f>SUMIFS(Avocado_Sale_Data_Albany!$J:$J,Avocado_Sale_Data_Albany!$M:$M,"organic",Avocado_Sale_Data_Albany!$C:$C,E$16)</f>
        <v>10694.690000000002</v>
      </c>
      <c r="F35" s="16">
        <f>SUMIFS(Avocado_Sale_Data_Albany!$J:$J,Avocado_Sale_Data_Albany!$M:$M,"organic",Avocado_Sale_Data_Albany!$C:$C,F$16)</f>
        <v>12055.609999999999</v>
      </c>
      <c r="G35" s="16">
        <f>SUMIFS(Avocado_Sale_Data_Albany!$J:$J,Avocado_Sale_Data_Albany!$M:$M,"organic",Avocado_Sale_Data_Albany!$C:$C,G$16)</f>
        <v>10825.560000000001</v>
      </c>
      <c r="H35" s="16">
        <f>SUMIFS(Avocado_Sale_Data_Albany!$J:$J,Avocado_Sale_Data_Albany!$M:$M,"organic",Avocado_Sale_Data_Albany!$C:$C,H$16)</f>
        <v>12449.93</v>
      </c>
      <c r="I35" s="16">
        <f>SUMIFS(Avocado_Sale_Data_Albany!$J:$J,Avocado_Sale_Data_Albany!$M:$M,"organic",Avocado_Sale_Data_Albany!$C:$C,I$16)</f>
        <v>8864.7000000000007</v>
      </c>
      <c r="J35" s="16">
        <f>SUMIFS(Avocado_Sale_Data_Albany!$J:$J,Avocado_Sale_Data_Albany!$M:$M,"organic",Avocado_Sale_Data_Albany!$C:$C,J$16)</f>
        <v>11210.66</v>
      </c>
      <c r="K35" s="16">
        <f>SUMIFS(Avocado_Sale_Data_Albany!$J:$J,Avocado_Sale_Data_Albany!$M:$M,"organic",Avocado_Sale_Data_Albany!$C:$C,K$16)</f>
        <v>21826.14</v>
      </c>
      <c r="L35" s="16">
        <f>SUMIFS(Avocado_Sale_Data_Albany!$J:$J,Avocado_Sale_Data_Albany!$M:$M,"organic",Avocado_Sale_Data_Albany!$C:$C,L$16)</f>
        <v>10658.529999999999</v>
      </c>
      <c r="M35" s="16">
        <f>SUMIFS(Avocado_Sale_Data_Albany!$J:$J,Avocado_Sale_Data_Albany!$M:$M,"organic",Avocado_Sale_Data_Albany!$C:$C,M$16)</f>
        <v>16501.38</v>
      </c>
      <c r="N35" s="18">
        <f>SUM(B35:M35)</f>
        <v>135934.44</v>
      </c>
    </row>
    <row r="36" spans="1:14" ht="16" thickBot="1" x14ac:dyDescent="0.25">
      <c r="A36" s="14" t="s">
        <v>4</v>
      </c>
      <c r="B36" s="16">
        <f>SUMIFS(Avocado_Sale_Data_Albany!$K:$K,Avocado_Sale_Data_Albany!$M:$M,"organic",Avocado_Sale_Data_Albany!$C:$C,B$16)</f>
        <v>0</v>
      </c>
      <c r="C36" s="16">
        <f>SUMIFS(Avocado_Sale_Data_Albany!$K:$K,Avocado_Sale_Data_Albany!$M:$M,"organic",Avocado_Sale_Data_Albany!$C:$C,C$16)</f>
        <v>0</v>
      </c>
      <c r="D36" s="16">
        <f>SUMIFS(Avocado_Sale_Data_Albany!$K:$K,Avocado_Sale_Data_Albany!$M:$M,"organic",Avocado_Sale_Data_Albany!$C:$C,D$16)</f>
        <v>0</v>
      </c>
      <c r="E36" s="16">
        <f>SUMIFS(Avocado_Sale_Data_Albany!$K:$K,Avocado_Sale_Data_Albany!$M:$M,"organic",Avocado_Sale_Data_Albany!$C:$C,E$16)</f>
        <v>0</v>
      </c>
      <c r="F36" s="16">
        <f>SUMIFS(Avocado_Sale_Data_Albany!$K:$K,Avocado_Sale_Data_Albany!$M:$M,"organic",Avocado_Sale_Data_Albany!$C:$C,F$16)</f>
        <v>0</v>
      </c>
      <c r="G36" s="16">
        <f>SUMIFS(Avocado_Sale_Data_Albany!$K:$K,Avocado_Sale_Data_Albany!$M:$M,"organic",Avocado_Sale_Data_Albany!$C:$C,G$16)</f>
        <v>0</v>
      </c>
      <c r="H36" s="16">
        <f>SUMIFS(Avocado_Sale_Data_Albany!$K:$K,Avocado_Sale_Data_Albany!$M:$M,"organic",Avocado_Sale_Data_Albany!$C:$C,H$16)</f>
        <v>0</v>
      </c>
      <c r="I36" s="16">
        <f>SUMIFS(Avocado_Sale_Data_Albany!$K:$K,Avocado_Sale_Data_Albany!$M:$M,"organic",Avocado_Sale_Data_Albany!$C:$C,I$16)</f>
        <v>0</v>
      </c>
      <c r="J36" s="16">
        <f>SUMIFS(Avocado_Sale_Data_Albany!$K:$K,Avocado_Sale_Data_Albany!$M:$M,"organic",Avocado_Sale_Data_Albany!$C:$C,J$16)</f>
        <v>3.33</v>
      </c>
      <c r="K36" s="16">
        <f>SUMIFS(Avocado_Sale_Data_Albany!$K:$K,Avocado_Sale_Data_Albany!$M:$M,"organic",Avocado_Sale_Data_Albany!$C:$C,K$16)</f>
        <v>3.33</v>
      </c>
      <c r="L36" s="16">
        <f>SUMIFS(Avocado_Sale_Data_Albany!$K:$K,Avocado_Sale_Data_Albany!$M:$M,"organic",Avocado_Sale_Data_Albany!$C:$C,L$16)</f>
        <v>3.33</v>
      </c>
      <c r="M36" s="16">
        <f>SUMIFS(Avocado_Sale_Data_Albany!$K:$K,Avocado_Sale_Data_Albany!$M:$M,"organic",Avocado_Sale_Data_Albany!$C:$C,M$16)</f>
        <v>0</v>
      </c>
      <c r="N36" s="18">
        <f>SUM(B36:M36)</f>
        <v>9.99</v>
      </c>
    </row>
    <row r="37" spans="1:14" ht="16" thickBot="1" x14ac:dyDescent="0.25">
      <c r="A37" s="14" t="s">
        <v>5</v>
      </c>
      <c r="B37" s="16">
        <f>SUMIFS(Avocado_Sale_Data_Albany!$L:$L,Avocado_Sale_Data_Albany!$M:$M,"organic",Avocado_Sale_Data_Albany!$C:$C,B$16)</f>
        <v>0</v>
      </c>
      <c r="C37" s="16">
        <f>SUMIFS(Avocado_Sale_Data_Albany!$L:$L,Avocado_Sale_Data_Albany!$M:$M,"organic",Avocado_Sale_Data_Albany!$C:$C,C$16)</f>
        <v>0</v>
      </c>
      <c r="D37" s="16">
        <f>SUMIFS(Avocado_Sale_Data_Albany!$L:$L,Avocado_Sale_Data_Albany!$M:$M,"organic",Avocado_Sale_Data_Albany!$C:$C,D$16)</f>
        <v>0</v>
      </c>
      <c r="E37" s="16">
        <f>SUMIFS(Avocado_Sale_Data_Albany!$L:$L,Avocado_Sale_Data_Albany!$M:$M,"organic",Avocado_Sale_Data_Albany!$C:$C,E$16)</f>
        <v>0</v>
      </c>
      <c r="F37" s="16">
        <f>SUMIFS(Avocado_Sale_Data_Albany!$L:$L,Avocado_Sale_Data_Albany!$M:$M,"organic",Avocado_Sale_Data_Albany!$C:$C,F$16)</f>
        <v>0</v>
      </c>
      <c r="G37" s="16">
        <f>SUMIFS(Avocado_Sale_Data_Albany!$L:$L,Avocado_Sale_Data_Albany!$M:$M,"organic",Avocado_Sale_Data_Albany!$C:$C,G$16)</f>
        <v>0</v>
      </c>
      <c r="H37" s="16">
        <f>SUMIFS(Avocado_Sale_Data_Albany!$L:$L,Avocado_Sale_Data_Albany!$M:$M,"organic",Avocado_Sale_Data_Albany!$C:$C,H$16)</f>
        <v>0</v>
      </c>
      <c r="I37" s="16">
        <f>SUMIFS(Avocado_Sale_Data_Albany!$L:$L,Avocado_Sale_Data_Albany!$M:$M,"organic",Avocado_Sale_Data_Albany!$C:$C,I$16)</f>
        <v>0</v>
      </c>
      <c r="J37" s="16">
        <f>SUMIFS(Avocado_Sale_Data_Albany!$L:$L,Avocado_Sale_Data_Albany!$M:$M,"organic",Avocado_Sale_Data_Albany!$C:$C,J$16)</f>
        <v>0</v>
      </c>
      <c r="K37" s="16">
        <f>SUMIFS(Avocado_Sale_Data_Albany!$L:$L,Avocado_Sale_Data_Albany!$M:$M,"organic",Avocado_Sale_Data_Albany!$C:$C,K$16)</f>
        <v>0</v>
      </c>
      <c r="L37" s="16">
        <f>SUMIFS(Avocado_Sale_Data_Albany!$L:$L,Avocado_Sale_Data_Albany!$M:$M,"organic",Avocado_Sale_Data_Albany!$C:$C,L$16)</f>
        <v>0</v>
      </c>
      <c r="M37" s="16">
        <f>SUMIFS(Avocado_Sale_Data_Albany!$L:$L,Avocado_Sale_Data_Albany!$M:$M,"organic",Avocado_Sale_Data_Albany!$C:$C,M$16)</f>
        <v>0</v>
      </c>
      <c r="N37" s="18">
        <f>SUM(B37:M37)</f>
        <v>0</v>
      </c>
    </row>
    <row r="38" spans="1:14" x14ac:dyDescent="0.2">
      <c r="A38" s="14" t="s">
        <v>2</v>
      </c>
      <c r="B38" s="19">
        <f t="shared" ref="B38:M38" si="3">SUM(B35:B37)</f>
        <v>7702.64</v>
      </c>
      <c r="C38" s="19">
        <f t="shared" si="3"/>
        <v>5789.78</v>
      </c>
      <c r="D38" s="19">
        <f t="shared" si="3"/>
        <v>7354.82</v>
      </c>
      <c r="E38" s="19">
        <f t="shared" si="3"/>
        <v>10694.690000000002</v>
      </c>
      <c r="F38" s="19">
        <f t="shared" si="3"/>
        <v>12055.609999999999</v>
      </c>
      <c r="G38" s="19">
        <f t="shared" si="3"/>
        <v>10825.560000000001</v>
      </c>
      <c r="H38" s="19">
        <f t="shared" si="3"/>
        <v>12449.93</v>
      </c>
      <c r="I38" s="19">
        <f t="shared" si="3"/>
        <v>8864.7000000000007</v>
      </c>
      <c r="J38" s="19">
        <f t="shared" si="3"/>
        <v>11213.99</v>
      </c>
      <c r="K38" s="19">
        <f t="shared" si="3"/>
        <v>21829.47</v>
      </c>
      <c r="L38" s="19">
        <f t="shared" si="3"/>
        <v>10661.859999999999</v>
      </c>
      <c r="M38" s="19">
        <f t="shared" si="3"/>
        <v>16501.38</v>
      </c>
      <c r="N38" s="18">
        <f>SUM(B38:M38)</f>
        <v>135944.43</v>
      </c>
    </row>
    <row r="39" spans="1:14" x14ac:dyDescent="0.2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"/>
    </row>
    <row r="40" spans="1:14" ht="20.25" customHeight="1" x14ac:dyDescent="0.2">
      <c r="A40" s="46" t="s">
        <v>35</v>
      </c>
      <c r="B40" s="47"/>
      <c r="C40" s="47"/>
      <c r="D40" s="48"/>
      <c r="E40" s="48"/>
      <c r="F40" s="48"/>
      <c r="G40" s="23"/>
      <c r="H40" s="23"/>
      <c r="I40" s="23"/>
      <c r="J40" s="23"/>
      <c r="K40" s="23"/>
      <c r="L40" s="23"/>
      <c r="M40" s="23"/>
      <c r="N40" s="2"/>
    </row>
    <row r="41" spans="1:14" x14ac:dyDescent="0.2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"/>
    </row>
    <row r="42" spans="1:14" x14ac:dyDescent="0.2">
      <c r="A42" s="11"/>
      <c r="B42" s="13" t="s">
        <v>12</v>
      </c>
      <c r="C42" s="13" t="s">
        <v>13</v>
      </c>
      <c r="D42" s="13" t="s">
        <v>14</v>
      </c>
      <c r="E42" s="13" t="s">
        <v>15</v>
      </c>
      <c r="F42" s="13" t="s">
        <v>16</v>
      </c>
      <c r="G42" s="13" t="s">
        <v>17</v>
      </c>
      <c r="H42" s="13" t="s">
        <v>18</v>
      </c>
      <c r="I42" s="13" t="s">
        <v>19</v>
      </c>
      <c r="J42" s="13" t="s">
        <v>20</v>
      </c>
      <c r="K42" s="13" t="s">
        <v>21</v>
      </c>
      <c r="L42" s="13" t="s">
        <v>22</v>
      </c>
      <c r="M42" s="13" t="s">
        <v>23</v>
      </c>
      <c r="N42" s="13" t="s">
        <v>27</v>
      </c>
    </row>
    <row r="43" spans="1:14" ht="16" thickBot="1" x14ac:dyDescent="0.25">
      <c r="A43" s="12"/>
      <c r="B43" s="13">
        <v>1</v>
      </c>
      <c r="C43" s="13">
        <v>2</v>
      </c>
      <c r="D43" s="13">
        <v>3</v>
      </c>
      <c r="E43" s="13">
        <v>4</v>
      </c>
      <c r="F43" s="13">
        <v>5</v>
      </c>
      <c r="G43" s="13">
        <v>6</v>
      </c>
      <c r="H43" s="13">
        <v>7</v>
      </c>
      <c r="I43" s="13">
        <v>8</v>
      </c>
      <c r="J43" s="13">
        <v>9</v>
      </c>
      <c r="K43" s="13">
        <v>10</v>
      </c>
      <c r="L43" s="13">
        <v>11</v>
      </c>
      <c r="M43" s="13">
        <v>12</v>
      </c>
      <c r="N43" s="13"/>
    </row>
    <row r="44" spans="1:14" ht="16" thickBot="1" x14ac:dyDescent="0.25">
      <c r="A44" s="14" t="s">
        <v>63</v>
      </c>
      <c r="B44" s="16">
        <f>SUMIF(Avocado_Sale_Data_Albany!$C:$C,B$43,Avocado_Sale_Data_Albany!$F:$F)</f>
        <v>19822.219999999998</v>
      </c>
      <c r="C44" s="16">
        <f>SUMIF(Avocado_Sale_Data_Albany!$C:$C,C$43,Avocado_Sale_Data_Albany!$F:$F)</f>
        <v>17071.960000000003</v>
      </c>
      <c r="D44" s="16">
        <f>SUMIF(Avocado_Sale_Data_Albany!$C:$C,D$43,Avocado_Sale_Data_Albany!$F:$F)</f>
        <v>11721.449999999999</v>
      </c>
      <c r="E44" s="16">
        <f>SUMIF(Avocado_Sale_Data_Albany!$C:$C,E$43,Avocado_Sale_Data_Albany!$F:$F)</f>
        <v>21422.51</v>
      </c>
      <c r="F44" s="16">
        <f>SUMIF(Avocado_Sale_Data_Albany!$C:$C,F$43,Avocado_Sale_Data_Albany!$F:$F)</f>
        <v>10096.969999999999</v>
      </c>
      <c r="G44" s="16">
        <f>SUMIF(Avocado_Sale_Data_Albany!$C:$C,G$43,Avocado_Sale_Data_Albany!$F:$F)</f>
        <v>9176.34</v>
      </c>
      <c r="H44" s="16">
        <f>SUMIF(Avocado_Sale_Data_Albany!$C:$C,H$43,Avocado_Sale_Data_Albany!$F:$F)</f>
        <v>12399.26</v>
      </c>
      <c r="I44" s="16">
        <f>SUMIF(Avocado_Sale_Data_Albany!$C:$C,I$43,Avocado_Sale_Data_Albany!$F:$F)</f>
        <v>8301.6099999999988</v>
      </c>
      <c r="J44" s="16">
        <f>SUMIF(Avocado_Sale_Data_Albany!$C:$C,J$43,Avocado_Sale_Data_Albany!$F:$F)</f>
        <v>14846.609999999997</v>
      </c>
      <c r="K44" s="16">
        <f>SUMIF(Avocado_Sale_Data_Albany!$C:$C,K$43,Avocado_Sale_Data_Albany!$F:$F)</f>
        <v>18282.320000000003</v>
      </c>
      <c r="L44" s="16">
        <f>SUMIF(Avocado_Sale_Data_Albany!$C:$C,L$43,Avocado_Sale_Data_Albany!$F:$F)</f>
        <v>12131.67</v>
      </c>
      <c r="M44" s="16">
        <f>SUMIF(Avocado_Sale_Data_Albany!$C:$C,M$43,Avocado_Sale_Data_Albany!$F:$F)</f>
        <v>15229.26</v>
      </c>
      <c r="N44" s="28">
        <f>SUM(B44:M44)</f>
        <v>170502.18000000002</v>
      </c>
    </row>
    <row r="45" spans="1:14" ht="16" thickBot="1" x14ac:dyDescent="0.25">
      <c r="A45" s="14" t="s">
        <v>64</v>
      </c>
      <c r="B45" s="16">
        <f>SUMIF(Avocado_Sale_Data_Albany!$C:$C,B$43,Avocado_Sale_Data_Albany!$G:$G)</f>
        <v>455363.9800000001</v>
      </c>
      <c r="C45" s="16">
        <f>SUMIF(Avocado_Sale_Data_Albany!$C:$C,C$43,Avocado_Sale_Data_Albany!$G:$G)</f>
        <v>403027.17999999993</v>
      </c>
      <c r="D45" s="16">
        <f>SUMIF(Avocado_Sale_Data_Albany!$C:$C,D$43,Avocado_Sale_Data_Albany!$G:$G)</f>
        <v>331689.22000000003</v>
      </c>
      <c r="E45" s="16">
        <f>SUMIF(Avocado_Sale_Data_Albany!$C:$C,E$43,Avocado_Sale_Data_Albany!$G:$G)</f>
        <v>389932.04000000004</v>
      </c>
      <c r="F45" s="16">
        <f>SUMIF(Avocado_Sale_Data_Albany!$C:$C,F$43,Avocado_Sale_Data_Albany!$G:$G)</f>
        <v>363264.82999999996</v>
      </c>
      <c r="G45" s="16">
        <f>SUMIF(Avocado_Sale_Data_Albany!$C:$C,G$43,Avocado_Sale_Data_Albany!$G:$G)</f>
        <v>306911.17</v>
      </c>
      <c r="H45" s="16">
        <f>SUMIF(Avocado_Sale_Data_Albany!$C:$C,H$43,Avocado_Sale_Data_Albany!$G:$G)</f>
        <v>395353.13</v>
      </c>
      <c r="I45" s="16">
        <f>SUMIF(Avocado_Sale_Data_Albany!$C:$C,I$43,Avocado_Sale_Data_Albany!$G:$G)</f>
        <v>314867.71000000002</v>
      </c>
      <c r="J45" s="16">
        <f>SUMIF(Avocado_Sale_Data_Albany!$C:$C,J$43,Avocado_Sale_Data_Albany!$G:$G)</f>
        <v>270173.11</v>
      </c>
      <c r="K45" s="16">
        <f>SUMIF(Avocado_Sale_Data_Albany!$C:$C,K$43,Avocado_Sale_Data_Albany!$G:$G)</f>
        <v>282719.8</v>
      </c>
      <c r="L45" s="16">
        <f>SUMIF(Avocado_Sale_Data_Albany!$C:$C,L$43,Avocado_Sale_Data_Albany!$G:$G)</f>
        <v>282674.29000000004</v>
      </c>
      <c r="M45" s="16">
        <f>SUMIF(Avocado_Sale_Data_Albany!$C:$C,M$43,Avocado_Sale_Data_Albany!$G:$G)</f>
        <v>413541.37999999995</v>
      </c>
      <c r="N45" s="28">
        <f>SUM(B45:M45)</f>
        <v>4209517.84</v>
      </c>
    </row>
    <row r="46" spans="1:14" ht="16" thickBot="1" x14ac:dyDescent="0.25">
      <c r="A46" s="14" t="s">
        <v>65</v>
      </c>
      <c r="B46" s="16">
        <f>SUMIF(Avocado_Sale_Data_Albany!$C:$C,B$43,Avocado_Sale_Data_Albany!$H:$H)</f>
        <v>3540.57</v>
      </c>
      <c r="C46" s="16">
        <f>SUMIF(Avocado_Sale_Data_Albany!$C:$C,C$43,Avocado_Sale_Data_Albany!$H:$H)</f>
        <v>2491.2999999999997</v>
      </c>
      <c r="D46" s="16">
        <f>SUMIF(Avocado_Sale_Data_Albany!$C:$C,D$43,Avocado_Sale_Data_Albany!$H:$H)</f>
        <v>357.92</v>
      </c>
      <c r="E46" s="16">
        <f>SUMIF(Avocado_Sale_Data_Albany!$C:$C,E$43,Avocado_Sale_Data_Albany!$H:$H)</f>
        <v>469.16</v>
      </c>
      <c r="F46" s="16">
        <f>SUMIF(Avocado_Sale_Data_Albany!$C:$C,F$43,Avocado_Sale_Data_Albany!$H:$H)</f>
        <v>757.21</v>
      </c>
      <c r="G46" s="16">
        <f>SUMIF(Avocado_Sale_Data_Albany!$C:$C,G$43,Avocado_Sale_Data_Albany!$H:$H)</f>
        <v>1317.67</v>
      </c>
      <c r="H46" s="16">
        <f>SUMIF(Avocado_Sale_Data_Albany!$C:$C,H$43,Avocado_Sale_Data_Albany!$H:$H)</f>
        <v>5043.9799999999996</v>
      </c>
      <c r="I46" s="16">
        <f>SUMIF(Avocado_Sale_Data_Albany!$C:$C,I$43,Avocado_Sale_Data_Albany!$H:$H)</f>
        <v>724.33</v>
      </c>
      <c r="J46" s="16">
        <f>SUMIF(Avocado_Sale_Data_Albany!$C:$C,J$43,Avocado_Sale_Data_Albany!$H:$H)</f>
        <v>366.94</v>
      </c>
      <c r="K46" s="16">
        <f>SUMIF(Avocado_Sale_Data_Albany!$C:$C,K$43,Avocado_Sale_Data_Albany!$H:$H)</f>
        <v>276.35000000000002</v>
      </c>
      <c r="L46" s="16">
        <f>SUMIF(Avocado_Sale_Data_Albany!$C:$C,L$43,Avocado_Sale_Data_Albany!$H:$H)</f>
        <v>351.88</v>
      </c>
      <c r="M46" s="16">
        <f>SUMIF(Avocado_Sale_Data_Albany!$C:$C,M$43,Avocado_Sale_Data_Albany!$H:$H)</f>
        <v>358.85</v>
      </c>
      <c r="N46" s="28">
        <f>SUM(B46:M46)</f>
        <v>16056.16</v>
      </c>
    </row>
    <row r="47" spans="1:14" ht="16" thickBot="1" x14ac:dyDescent="0.25">
      <c r="A47" s="14" t="s">
        <v>26</v>
      </c>
      <c r="B47" s="27">
        <f t="shared" ref="B47:M47" si="4">SUM(B44:B46)</f>
        <v>478726.77000000008</v>
      </c>
      <c r="C47" s="27">
        <f t="shared" si="4"/>
        <v>422590.43999999994</v>
      </c>
      <c r="D47" s="27">
        <f t="shared" si="4"/>
        <v>343768.59</v>
      </c>
      <c r="E47" s="27">
        <f t="shared" si="4"/>
        <v>411823.71</v>
      </c>
      <c r="F47" s="27">
        <f t="shared" si="4"/>
        <v>374119.00999999995</v>
      </c>
      <c r="G47" s="27">
        <f t="shared" si="4"/>
        <v>317405.18</v>
      </c>
      <c r="H47" s="27">
        <f t="shared" si="4"/>
        <v>412796.37</v>
      </c>
      <c r="I47" s="27">
        <f t="shared" si="4"/>
        <v>323893.65000000002</v>
      </c>
      <c r="J47" s="27">
        <f t="shared" si="4"/>
        <v>285386.65999999997</v>
      </c>
      <c r="K47" s="27">
        <f t="shared" si="4"/>
        <v>301278.46999999997</v>
      </c>
      <c r="L47" s="27">
        <f t="shared" si="4"/>
        <v>295157.84000000003</v>
      </c>
      <c r="M47" s="27">
        <f t="shared" si="4"/>
        <v>429129.48999999993</v>
      </c>
      <c r="N47" s="28">
        <f>SUM(B47:M47)</f>
        <v>4396076.1800000006</v>
      </c>
    </row>
    <row r="48" spans="1:14" ht="17" thickTop="1" thickBot="1" x14ac:dyDescent="0.25">
      <c r="N48" s="2"/>
    </row>
    <row r="49" spans="1:14" ht="16" thickBot="1" x14ac:dyDescent="0.25">
      <c r="A49" s="14" t="s">
        <v>3</v>
      </c>
      <c r="B49" s="16">
        <f>SUMIF(Avocado_Sale_Data_Albany!$C:$C,B$43,Avocado_Sale_Data_Albany!$J:$J)</f>
        <v>64204.92</v>
      </c>
      <c r="C49" s="16">
        <f>SUMIF(Avocado_Sale_Data_Albany!$C:$C,C$43,Avocado_Sale_Data_Albany!$J:$J)</f>
        <v>49182.48000000001</v>
      </c>
      <c r="D49" s="16">
        <f>SUMIF(Avocado_Sale_Data_Albany!$C:$C,D$43,Avocado_Sale_Data_Albany!$J:$J)</f>
        <v>47177.16</v>
      </c>
      <c r="E49" s="16">
        <f>SUMIF(Avocado_Sale_Data_Albany!$C:$C,E$43,Avocado_Sale_Data_Albany!$J:$J)</f>
        <v>50112.090000000004</v>
      </c>
      <c r="F49" s="16">
        <f>SUMIF(Avocado_Sale_Data_Albany!$C:$C,F$43,Avocado_Sale_Data_Albany!$J:$J)</f>
        <v>38864.58</v>
      </c>
      <c r="G49" s="16">
        <f>SUMIF(Avocado_Sale_Data_Albany!$C:$C,G$43,Avocado_Sale_Data_Albany!$J:$J)</f>
        <v>24925.59</v>
      </c>
      <c r="H49" s="16">
        <f>SUMIF(Avocado_Sale_Data_Albany!$C:$C,H$43,Avocado_Sale_Data_Albany!$J:$J)</f>
        <v>40965.56</v>
      </c>
      <c r="I49" s="16">
        <f>SUMIF(Avocado_Sale_Data_Albany!$C:$C,I$43,Avocado_Sale_Data_Albany!$J:$J)</f>
        <v>41080.070000000007</v>
      </c>
      <c r="J49" s="16">
        <f>SUMIF(Avocado_Sale_Data_Albany!$C:$C,J$43,Avocado_Sale_Data_Albany!$J:$J)</f>
        <v>31066.34</v>
      </c>
      <c r="K49" s="16">
        <f>SUMIF(Avocado_Sale_Data_Albany!$C:$C,K$43,Avocado_Sale_Data_Albany!$J:$J)</f>
        <v>43078.57</v>
      </c>
      <c r="L49" s="16">
        <f>SUMIF(Avocado_Sale_Data_Albany!$C:$C,L$43,Avocado_Sale_Data_Albany!$J:$J)</f>
        <v>41136.950000000004</v>
      </c>
      <c r="M49" s="16">
        <f>SUMIF(Avocado_Sale_Data_Albany!$C:$C,M$43,Avocado_Sale_Data_Albany!$J:$J)</f>
        <v>52164.88</v>
      </c>
      <c r="N49" s="18">
        <f>SUM(B49:M49)</f>
        <v>523959.19000000006</v>
      </c>
    </row>
    <row r="50" spans="1:14" ht="16" thickBot="1" x14ac:dyDescent="0.25">
      <c r="A50" s="14" t="s">
        <v>4</v>
      </c>
      <c r="B50" s="16">
        <f>SUMIF(Avocado_Sale_Data_Albany!$C:$C,B$43,Avocado_Sale_Data_Albany!$K:$K)</f>
        <v>643.38</v>
      </c>
      <c r="C50" s="16">
        <f>SUMIF(Avocado_Sale_Data_Albany!$C:$C,C$43,Avocado_Sale_Data_Albany!$K:$K)</f>
        <v>1107.53</v>
      </c>
      <c r="D50" s="16">
        <f>SUMIF(Avocado_Sale_Data_Albany!$C:$C,D$43,Avocado_Sale_Data_Albany!$K:$K)</f>
        <v>37091.740000000005</v>
      </c>
      <c r="E50" s="16">
        <f>SUMIF(Avocado_Sale_Data_Albany!$C:$C,E$43,Avocado_Sale_Data_Albany!$K:$K)</f>
        <v>54585.360000000008</v>
      </c>
      <c r="F50" s="16">
        <f>SUMIF(Avocado_Sale_Data_Albany!$C:$C,F$43,Avocado_Sale_Data_Albany!$K:$K)</f>
        <v>45990.29</v>
      </c>
      <c r="G50" s="16">
        <f>SUMIF(Avocado_Sale_Data_Albany!$C:$C,G$43,Avocado_Sale_Data_Albany!$K:$K)</f>
        <v>28150.050000000003</v>
      </c>
      <c r="H50" s="16">
        <f>SUMIF(Avocado_Sale_Data_Albany!$C:$C,H$43,Avocado_Sale_Data_Albany!$K:$K)</f>
        <v>23413.15</v>
      </c>
      <c r="I50" s="16">
        <f>SUMIF(Avocado_Sale_Data_Albany!$C:$C,I$43,Avocado_Sale_Data_Albany!$K:$K)</f>
        <v>17842.53</v>
      </c>
      <c r="J50" s="16">
        <f>SUMIF(Avocado_Sale_Data_Albany!$C:$C,J$43,Avocado_Sale_Data_Albany!$K:$K)</f>
        <v>15716.34</v>
      </c>
      <c r="K50" s="16">
        <f>SUMIF(Avocado_Sale_Data_Albany!$C:$C,K$43,Avocado_Sale_Data_Albany!$K:$K)</f>
        <v>18025.57</v>
      </c>
      <c r="L50" s="16">
        <f>SUMIF(Avocado_Sale_Data_Albany!$C:$C,L$43,Avocado_Sale_Data_Albany!$K:$K)</f>
        <v>20057.3</v>
      </c>
      <c r="M50" s="16">
        <f>SUMIF(Avocado_Sale_Data_Albany!$C:$C,M$43,Avocado_Sale_Data_Albany!$K:$K)</f>
        <v>30261</v>
      </c>
      <c r="N50" s="18">
        <f>SUM(B50:M50)</f>
        <v>292884.24000000005</v>
      </c>
    </row>
    <row r="51" spans="1:14" ht="16" thickBot="1" x14ac:dyDescent="0.25">
      <c r="A51" s="14" t="s">
        <v>5</v>
      </c>
      <c r="B51" s="16">
        <f>SUMIF(Avocado_Sale_Data_Albany!$C:$C,B$43,Avocado_Sale_Data_Albany!$L:$L)</f>
        <v>13.18</v>
      </c>
      <c r="C51" s="16">
        <f>SUMIF(Avocado_Sale_Data_Albany!$C:$C,C$43,Avocado_Sale_Data_Albany!$L:$L)</f>
        <v>0</v>
      </c>
      <c r="D51" s="16">
        <f>SUMIF(Avocado_Sale_Data_Albany!$C:$C,D$43,Avocado_Sale_Data_Albany!$L:$L)</f>
        <v>0</v>
      </c>
      <c r="E51" s="16">
        <f>SUMIF(Avocado_Sale_Data_Albany!$C:$C,E$43,Avocado_Sale_Data_Albany!$L:$L)</f>
        <v>0</v>
      </c>
      <c r="F51" s="16">
        <f>SUMIF(Avocado_Sale_Data_Albany!$C:$C,F$43,Avocado_Sale_Data_Albany!$L:$L)</f>
        <v>813.33999999999992</v>
      </c>
      <c r="G51" s="16">
        <f>SUMIF(Avocado_Sale_Data_Albany!$C:$C,G$43,Avocado_Sale_Data_Albany!$L:$L)</f>
        <v>5268.33</v>
      </c>
      <c r="H51" s="16">
        <f>SUMIF(Avocado_Sale_Data_Albany!$C:$C,H$43,Avocado_Sale_Data_Albany!$L:$L)</f>
        <v>6695</v>
      </c>
      <c r="I51" s="16">
        <f>SUMIF(Avocado_Sale_Data_Albany!$C:$C,I$43,Avocado_Sale_Data_Albany!$L:$L)</f>
        <v>3229.99</v>
      </c>
      <c r="J51" s="16">
        <f>SUMIF(Avocado_Sale_Data_Albany!$C:$C,J$43,Avocado_Sale_Data_Albany!$L:$L)</f>
        <v>2643.33</v>
      </c>
      <c r="K51" s="16">
        <f>SUMIF(Avocado_Sale_Data_Albany!$C:$C,K$43,Avocado_Sale_Data_Albany!$L:$L)</f>
        <v>0</v>
      </c>
      <c r="L51" s="16">
        <f>SUMIF(Avocado_Sale_Data_Albany!$C:$C,L$43,Avocado_Sale_Data_Albany!$L:$L)</f>
        <v>0</v>
      </c>
      <c r="M51" s="16">
        <f>SUMIF(Avocado_Sale_Data_Albany!$C:$C,M$43,Avocado_Sale_Data_Albany!$L:$L)</f>
        <v>0</v>
      </c>
      <c r="N51" s="18">
        <f>SUM(B51:M51)</f>
        <v>18663.169999999998</v>
      </c>
    </row>
    <row r="52" spans="1:14" x14ac:dyDescent="0.2">
      <c r="A52" s="14" t="s">
        <v>2</v>
      </c>
      <c r="B52" s="19">
        <f t="shared" ref="B52:M52" si="5">SUM(B49:B51)</f>
        <v>64861.479999999996</v>
      </c>
      <c r="C52" s="19">
        <f t="shared" si="5"/>
        <v>50290.010000000009</v>
      </c>
      <c r="D52" s="19">
        <f t="shared" si="5"/>
        <v>84268.900000000009</v>
      </c>
      <c r="E52" s="19">
        <f t="shared" si="5"/>
        <v>104697.45000000001</v>
      </c>
      <c r="F52" s="19">
        <f t="shared" si="5"/>
        <v>85668.209999999992</v>
      </c>
      <c r="G52" s="19">
        <f t="shared" si="5"/>
        <v>58343.97</v>
      </c>
      <c r="H52" s="19">
        <f t="shared" si="5"/>
        <v>71073.709999999992</v>
      </c>
      <c r="I52" s="19">
        <f t="shared" si="5"/>
        <v>62152.590000000004</v>
      </c>
      <c r="J52" s="19">
        <f t="shared" si="5"/>
        <v>49426.01</v>
      </c>
      <c r="K52" s="19">
        <f t="shared" si="5"/>
        <v>61104.14</v>
      </c>
      <c r="L52" s="19">
        <f t="shared" si="5"/>
        <v>61194.25</v>
      </c>
      <c r="M52" s="19">
        <f t="shared" si="5"/>
        <v>82425.88</v>
      </c>
      <c r="N52" s="18">
        <f>SUM(B52:M52)</f>
        <v>835506.6</v>
      </c>
    </row>
    <row r="53" spans="1:14" x14ac:dyDescent="0.2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"/>
    </row>
    <row r="54" spans="1:14" s="25" customFormat="1" ht="84" customHeight="1" x14ac:dyDescent="0.2">
      <c r="A54" s="49" t="s">
        <v>71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</row>
    <row r="55" spans="1:14" s="25" customFormat="1" x14ac:dyDescent="0.2">
      <c r="A55" s="7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 s="25" customFormat="1" x14ac:dyDescent="0.2">
      <c r="A56" s="7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</row>
    <row r="57" spans="1:14" s="25" customFormat="1" x14ac:dyDescent="0.2">
      <c r="A57" s="7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</row>
    <row r="58" spans="1:14" s="25" customFormat="1" x14ac:dyDescent="0.2">
      <c r="A58" s="7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</row>
    <row r="59" spans="1:14" s="25" customFormat="1" x14ac:dyDescent="0.2">
      <c r="A59" s="7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</row>
    <row r="60" spans="1:14" s="25" customFormat="1" x14ac:dyDescent="0.2">
      <c r="A60" s="7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</row>
    <row r="61" spans="1:14" s="25" customFormat="1" x14ac:dyDescent="0.2">
      <c r="A61" s="7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s="25" customFormat="1" x14ac:dyDescent="0.2">
      <c r="A62" s="7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spans="1:14" s="25" customFormat="1" x14ac:dyDescent="0.2">
      <c r="A63" s="7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</row>
    <row r="64" spans="1:14" s="25" customFormat="1" x14ac:dyDescent="0.2">
      <c r="A64" s="7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</row>
    <row r="65" spans="1:18" s="25" customFormat="1" x14ac:dyDescent="0.2">
      <c r="A65" s="7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</row>
    <row r="66" spans="1:18" s="25" customFormat="1" x14ac:dyDescent="0.2">
      <c r="A66" s="7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</row>
    <row r="67" spans="1:18" s="25" customFormat="1" x14ac:dyDescent="0.2">
      <c r="A67" s="7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</row>
    <row r="68" spans="1:18" s="25" customFormat="1" x14ac:dyDescent="0.2">
      <c r="A68" s="7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</row>
    <row r="69" spans="1:18" s="25" customFormat="1" x14ac:dyDescent="0.2">
      <c r="A69" s="7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</row>
    <row r="70" spans="1:18" s="25" customFormat="1" x14ac:dyDescent="0.2">
      <c r="A70" s="7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</row>
    <row r="71" spans="1:18" s="25" customFormat="1" x14ac:dyDescent="0.2">
      <c r="A71" s="7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</row>
    <row r="72" spans="1:18" s="25" customFormat="1" x14ac:dyDescent="0.2">
      <c r="A72" s="7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</row>
    <row r="73" spans="1:18" s="25" customFormat="1" x14ac:dyDescent="0.2">
      <c r="A73" s="7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</row>
    <row r="74" spans="1:18" s="25" customFormat="1" x14ac:dyDescent="0.2">
      <c r="A74" s="7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</row>
    <row r="75" spans="1:18" s="25" customFormat="1" x14ac:dyDescent="0.2">
      <c r="A75" s="7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</row>
    <row r="76" spans="1:18" s="25" customFormat="1" x14ac:dyDescent="0.2">
      <c r="A76" s="7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</row>
    <row r="77" spans="1:18" s="25" customFormat="1" x14ac:dyDescent="0.2">
      <c r="A77" s="7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</row>
    <row r="78" spans="1:18" s="25" customFormat="1" x14ac:dyDescent="0.2">
      <c r="A78" s="7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</row>
    <row r="80" spans="1:18" ht="45" customHeight="1" x14ac:dyDescent="0.2">
      <c r="A80" s="49" t="s">
        <v>67</v>
      </c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50"/>
      <c r="P80" s="50"/>
      <c r="Q80" s="50"/>
      <c r="R80" s="50"/>
    </row>
    <row r="81" spans="1:15" x14ac:dyDescent="0.2">
      <c r="A81" s="20" t="s">
        <v>40</v>
      </c>
    </row>
    <row r="82" spans="1:15" x14ac:dyDescent="0.2">
      <c r="A82" s="2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5" x14ac:dyDescent="0.2">
      <c r="A83" s="11"/>
      <c r="B83" s="13" t="s">
        <v>12</v>
      </c>
      <c r="C83" s="13" t="s">
        <v>13</v>
      </c>
      <c r="D83" s="13" t="s">
        <v>14</v>
      </c>
      <c r="E83" s="13" t="s">
        <v>15</v>
      </c>
      <c r="F83" s="13" t="s">
        <v>16</v>
      </c>
      <c r="G83" s="13" t="s">
        <v>17</v>
      </c>
      <c r="H83" s="13" t="s">
        <v>18</v>
      </c>
      <c r="I83" s="13" t="s">
        <v>19</v>
      </c>
      <c r="J83" s="13" t="s">
        <v>20</v>
      </c>
      <c r="K83" s="13" t="s">
        <v>21</v>
      </c>
      <c r="L83" s="13" t="s">
        <v>22</v>
      </c>
      <c r="M83" s="13" t="s">
        <v>23</v>
      </c>
      <c r="N83" s="13" t="s">
        <v>33</v>
      </c>
    </row>
    <row r="84" spans="1:15" ht="16" thickBot="1" x14ac:dyDescent="0.25">
      <c r="A84" s="12"/>
      <c r="B84" s="13">
        <v>1</v>
      </c>
      <c r="C84" s="13">
        <v>2</v>
      </c>
      <c r="D84" s="13">
        <v>3</v>
      </c>
      <c r="E84" s="13">
        <v>4</v>
      </c>
      <c r="F84" s="13">
        <v>5</v>
      </c>
      <c r="G84" s="13">
        <v>6</v>
      </c>
      <c r="H84" s="13">
        <v>7</v>
      </c>
      <c r="I84" s="13">
        <v>8</v>
      </c>
      <c r="J84" s="13">
        <v>9</v>
      </c>
      <c r="K84" s="13">
        <v>10</v>
      </c>
      <c r="L84" s="13">
        <v>11</v>
      </c>
      <c r="M84" s="13">
        <v>12</v>
      </c>
      <c r="N84" s="13"/>
    </row>
    <row r="85" spans="1:15" ht="16" thickBot="1" x14ac:dyDescent="0.25">
      <c r="A85" s="14" t="s">
        <v>31</v>
      </c>
      <c r="B85" s="41">
        <f>AVERAGEIFS(Avocado_Sale_Data_Albany!$E:$E,Avocado_Sale_Data_Albany!$M:$M,"conventional",Avocado_Sale_Data_Albany!$C:$C,B$84)</f>
        <v>106861.3</v>
      </c>
      <c r="C85" s="41">
        <f>AVERAGEIFS(Avocado_Sale_Data_Albany!$E:$E,Avocado_Sale_Data_Albany!$M:$M,"conventional",Avocado_Sale_Data_Albany!$C:$C,C$84)</f>
        <v>116152.79500000001</v>
      </c>
      <c r="D85" s="41">
        <f>AVERAGEIFS(Avocado_Sale_Data_Albany!$E:$E,Avocado_Sale_Data_Albany!$M:$M,"conventional",Avocado_Sale_Data_Albany!$C:$C,D$84)</f>
        <v>104698.44999999998</v>
      </c>
      <c r="E85" s="41">
        <f>AVERAGEIFS(Avocado_Sale_Data_Albany!$E:$E,Avocado_Sale_Data_Albany!$M:$M,"conventional",Avocado_Sale_Data_Albany!$C:$C,E$84)</f>
        <v>100559.552</v>
      </c>
      <c r="F85" s="41">
        <f>AVERAGEIFS(Avocado_Sale_Data_Albany!$E:$E,Avocado_Sale_Data_Albany!$M:$M,"conventional",Avocado_Sale_Data_Albany!$C:$C,F$84)</f>
        <v>111517.4725</v>
      </c>
      <c r="G85" s="41">
        <f>AVERAGEIFS(Avocado_Sale_Data_Albany!$E:$E,Avocado_Sale_Data_Albany!$M:$M,"conventional",Avocado_Sale_Data_Albany!$C:$C,G$84)</f>
        <v>90793.652499999982</v>
      </c>
      <c r="H85" s="41">
        <f>AVERAGEIFS(Avocado_Sale_Data_Albany!$E:$E,Avocado_Sale_Data_Albany!$M:$M,"conventional",Avocado_Sale_Data_Albany!$C:$C,H$84)</f>
        <v>94018.332000000009</v>
      </c>
      <c r="I85" s="41">
        <f>AVERAGEIFS(Avocado_Sale_Data_Albany!$E:$E,Avocado_Sale_Data_Albany!$M:$M,"conventional",Avocado_Sale_Data_Albany!$C:$C,I$84)</f>
        <v>94025.117500000008</v>
      </c>
      <c r="J85" s="41">
        <f>AVERAGEIFS(Avocado_Sale_Data_Albany!$E:$E,Avocado_Sale_Data_Albany!$M:$M,"conventional",Avocado_Sale_Data_Albany!$C:$C,J$84)</f>
        <v>80648.112500000003</v>
      </c>
      <c r="K85" s="41">
        <f>AVERAGEIFS(Avocado_Sale_Data_Albany!$E:$E,Avocado_Sale_Data_Albany!$M:$M,"conventional",Avocado_Sale_Data_Albany!$C:$C,K$84)</f>
        <v>67856.98599999999</v>
      </c>
      <c r="L85" s="41">
        <f>AVERAGEIFS(Avocado_Sale_Data_Albany!$E:$E,Avocado_Sale_Data_Albany!$M:$M,"conventional",Avocado_Sale_Data_Albany!$C:$C,L$84)</f>
        <v>86228.235000000001</v>
      </c>
      <c r="M85" s="41">
        <f>AVERAGEIFS(Avocado_Sale_Data_Albany!$E:$E,Avocado_Sale_Data_Albany!$M:$M,"conventional",Avocado_Sale_Data_Albany!$C:$C,M$84)</f>
        <v>98705.319999999978</v>
      </c>
      <c r="N85" s="17">
        <f>AVERAGEIF(Avocado_Sale_Data_Albany!M:M,"conventional",Avocado_Sale_Data_Albany!E:E)</f>
        <v>95778.543207547176</v>
      </c>
      <c r="O85" s="29"/>
    </row>
    <row r="86" spans="1:15" ht="16" thickBot="1" x14ac:dyDescent="0.25">
      <c r="A86" s="14" t="s">
        <v>32</v>
      </c>
      <c r="B86" s="41">
        <f>AVERAGEIFS(Avocado_Sale_Data_Albany!$E:$E,Avocado_Sale_Data_Albany!$M:$M,"organic",Avocado_Sale_Data_Albany!$C:$C,B$84)</f>
        <v>1856.35</v>
      </c>
      <c r="C86" s="41">
        <f>AVERAGEIFS(Avocado_Sale_Data_Albany!$E:$E,Avocado_Sale_Data_Albany!$M:$M,"organic",Avocado_Sale_Data_Albany!$C:$C,C$84)</f>
        <v>2067.3175000000001</v>
      </c>
      <c r="D86" s="41">
        <f>AVERAGEIFS(Avocado_Sale_Data_Albany!$E:$E,Avocado_Sale_Data_Albany!$M:$M,"organic",Avocado_Sale_Data_Albany!$C:$C,D$84)</f>
        <v>2310.9225000000001</v>
      </c>
      <c r="E86" s="41">
        <f>AVERAGEIFS(Avocado_Sale_Data_Albany!$E:$E,Avocado_Sale_Data_Albany!$M:$M,"organic",Avocado_Sale_Data_Albany!$C:$C,E$84)</f>
        <v>2744.6800000000003</v>
      </c>
      <c r="F86" s="41">
        <f>AVERAGEIFS(Avocado_Sale_Data_Albany!$E:$E,Avocado_Sale_Data_Albany!$M:$M,"organic",Avocado_Sale_Data_Albany!$C:$C,F$84)</f>
        <v>3429.3325000000004</v>
      </c>
      <c r="G86" s="41">
        <f>AVERAGEIFS(Avocado_Sale_Data_Albany!$E:$E,Avocado_Sale_Data_Albany!$M:$M,"organic",Avocado_Sale_Data_Albany!$C:$C,G$84)</f>
        <v>3143.6349999999998</v>
      </c>
      <c r="H86" s="41">
        <f>AVERAGEIFS(Avocado_Sale_Data_Albany!$E:$E,Avocado_Sale_Data_Albany!$M:$M,"organic",Avocado_Sale_Data_Albany!$C:$C,H$84)</f>
        <v>2755.6839999999997</v>
      </c>
      <c r="I86" s="41">
        <f>AVERAGEIFS(Avocado_Sale_Data_Albany!$E:$E,Avocado_Sale_Data_Albany!$M:$M,"organic",Avocado_Sale_Data_Albany!$C:$C,I$84)</f>
        <v>2486.4425000000001</v>
      </c>
      <c r="J86" s="41">
        <f>AVERAGEIFS(Avocado_Sale_Data_Albany!$E:$E,Avocado_Sale_Data_Albany!$M:$M,"organic",Avocado_Sale_Data_Albany!$C:$C,J$84)</f>
        <v>3055.0550000000003</v>
      </c>
      <c r="K86" s="41">
        <f>AVERAGEIFS(Avocado_Sale_Data_Albany!$E:$E,Avocado_Sale_Data_Albany!$M:$M,"organic",Avocado_Sale_Data_Albany!$C:$C,K$84)</f>
        <v>4619.5360000000001</v>
      </c>
      <c r="L86" s="41">
        <f>AVERAGEIFS(Avocado_Sale_Data_Albany!$E:$E,Avocado_Sale_Data_Albany!$M:$M,"organic",Avocado_Sale_Data_Albany!$C:$C,L$84)</f>
        <v>2859.5375000000004</v>
      </c>
      <c r="M86" s="41">
        <f>AVERAGEIFS(Avocado_Sale_Data_Albany!$E:$E,Avocado_Sale_Data_Albany!$M:$M,"organic",Avocado_Sale_Data_Albany!$C:$C,M$84)</f>
        <v>3605.7539999999999</v>
      </c>
      <c r="N86" s="17">
        <f>AVERAGEIF(Avocado_Sale_Data_Albany!M:M,"organic",Avocado_Sale_Data_Albany!E:E)</f>
        <v>2930.5469811320759</v>
      </c>
    </row>
    <row r="87" spans="1:15" ht="16" thickBot="1" x14ac:dyDescent="0.25">
      <c r="A87" s="14" t="s">
        <v>34</v>
      </c>
      <c r="B87" s="15">
        <f>AVERAGEIF(Avocado_Sale_Data_Albany!$C:$C,B$84,Avocado_Sale_Data_Albany!$E:$E)</f>
        <v>54358.824999999997</v>
      </c>
      <c r="C87" s="15">
        <f>AVERAGEIF(Avocado_Sale_Data_Albany!$C:$C,C$84,Avocado_Sale_Data_Albany!$E:$E)</f>
        <v>59110.056250000001</v>
      </c>
      <c r="D87" s="15">
        <f>AVERAGEIF(Avocado_Sale_Data_Albany!$C:$C,D$84,Avocado_Sale_Data_Albany!$E:$E)</f>
        <v>53504.686249999999</v>
      </c>
      <c r="E87" s="15">
        <f>AVERAGEIF(Avocado_Sale_Data_Albany!$C:$C,E$84,Avocado_Sale_Data_Albany!$E:$E)</f>
        <v>51652.116000000002</v>
      </c>
      <c r="F87" s="15">
        <f>AVERAGEIF(Avocado_Sale_Data_Albany!$C:$C,F$84,Avocado_Sale_Data_Albany!$E:$E)</f>
        <v>57473.402499999997</v>
      </c>
      <c r="G87" s="15">
        <f>AVERAGEIF(Avocado_Sale_Data_Albany!$C:$C,G$84,Avocado_Sale_Data_Albany!$E:$E)</f>
        <v>46968.643749999988</v>
      </c>
      <c r="H87" s="15">
        <f>AVERAGEIF(Avocado_Sale_Data_Albany!$C:$C,H$84,Avocado_Sale_Data_Albany!$E:$E)</f>
        <v>48387.008000000009</v>
      </c>
      <c r="I87" s="15">
        <f>AVERAGEIF(Avocado_Sale_Data_Albany!$C:$C,I$84,Avocado_Sale_Data_Albany!$E:$E)</f>
        <v>48255.780000000006</v>
      </c>
      <c r="J87" s="15">
        <f>AVERAGEIF(Avocado_Sale_Data_Albany!$C:$C,J$84,Avocado_Sale_Data_Albany!$E:$E)</f>
        <v>41851.583750000005</v>
      </c>
      <c r="K87" s="15">
        <f>AVERAGEIF(Avocado_Sale_Data_Albany!$C:$C,K$84,Avocado_Sale_Data_Albany!$E:$E)</f>
        <v>36238.260999999991</v>
      </c>
      <c r="L87" s="15">
        <f>AVERAGEIF(Avocado_Sale_Data_Albany!$C:$C,L$84,Avocado_Sale_Data_Albany!$E:$E)</f>
        <v>44543.886249999996</v>
      </c>
      <c r="M87" s="15">
        <f>AVERAGEIF(Avocado_Sale_Data_Albany!$C:$C,M$84,Avocado_Sale_Data_Albany!$E:$E)</f>
        <v>51155.536999999997</v>
      </c>
      <c r="N87" s="17">
        <f>AVERAGE(Avocado_Sale_Data_Albany!E:E)</f>
        <v>49354.545094339628</v>
      </c>
    </row>
    <row r="88" spans="1:15" ht="16" thickTop="1" x14ac:dyDescent="0.2"/>
    <row r="90" spans="1:15" x14ac:dyDescent="0.2">
      <c r="A90" s="22"/>
    </row>
    <row r="91" spans="1:15" x14ac:dyDescent="0.2">
      <c r="A91" s="22"/>
    </row>
    <row r="92" spans="1:15" ht="19" x14ac:dyDescent="0.25">
      <c r="A92" s="24"/>
    </row>
    <row r="93" spans="1:15" ht="19" x14ac:dyDescent="0.25">
      <c r="A93" s="24"/>
    </row>
    <row r="111" spans="1:1" s="30" customFormat="1" ht="14" x14ac:dyDescent="0.15">
      <c r="A111" s="30" t="s">
        <v>68</v>
      </c>
    </row>
    <row r="112" spans="1:1" s="30" customFormat="1" ht="14" x14ac:dyDescent="0.15">
      <c r="A112" s="30" t="s">
        <v>69</v>
      </c>
    </row>
    <row r="113" spans="1:14" ht="33" customHeight="1" x14ac:dyDescent="0.2">
      <c r="A113" s="49" t="s">
        <v>70</v>
      </c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</row>
    <row r="114" spans="1:14" s="20" customFormat="1" ht="24" customHeight="1" x14ac:dyDescent="0.15"/>
    <row r="115" spans="1:14" x14ac:dyDescent="0.2">
      <c r="A115" s="20"/>
    </row>
    <row r="136" spans="1:14" x14ac:dyDescent="0.2">
      <c r="A136" s="2" t="s">
        <v>44</v>
      </c>
    </row>
    <row r="137" spans="1:14" x14ac:dyDescent="0.2">
      <c r="A137" s="2" t="s">
        <v>45</v>
      </c>
    </row>
    <row r="138" spans="1:14" x14ac:dyDescent="0.2">
      <c r="A138" s="2" t="s">
        <v>43</v>
      </c>
    </row>
    <row r="139" spans="1:14" x14ac:dyDescent="0.2">
      <c r="A139" s="2"/>
    </row>
    <row r="140" spans="1:14" x14ac:dyDescent="0.2">
      <c r="A140" s="2" t="s">
        <v>46</v>
      </c>
    </row>
    <row r="141" spans="1:14" x14ac:dyDescent="0.2">
      <c r="A141" s="2" t="s">
        <v>47</v>
      </c>
    </row>
    <row r="143" spans="1:14" ht="16" x14ac:dyDescent="0.2">
      <c r="A143" s="49" t="s">
        <v>48</v>
      </c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</row>
    <row r="145" spans="1:14" x14ac:dyDescent="0.2">
      <c r="A145" s="7" t="s">
        <v>49</v>
      </c>
      <c r="B145" s="31">
        <f>MAX(Avocado_Sale_Data_Albany!D:D)</f>
        <v>2.13</v>
      </c>
      <c r="C145" s="7" t="s">
        <v>50</v>
      </c>
      <c r="D145" s="31">
        <f>MIN(Avocado_Sale_Data_Albany!D:D)</f>
        <v>1.1299999999999999</v>
      </c>
    </row>
    <row r="147" spans="1:14" s="2" customFormat="1" ht="14" x14ac:dyDescent="0.15">
      <c r="A147" s="2" t="s">
        <v>52</v>
      </c>
    </row>
    <row r="148" spans="1:14" ht="16" x14ac:dyDescent="0.2">
      <c r="A148" s="49" t="s">
        <v>60</v>
      </c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</row>
    <row r="149" spans="1:14" s="2" customFormat="1" ht="14" x14ac:dyDescent="0.15">
      <c r="A149" s="20" t="s">
        <v>59</v>
      </c>
    </row>
    <row r="150" spans="1:14" x14ac:dyDescent="0.2">
      <c r="A150" s="7" t="s">
        <v>53</v>
      </c>
    </row>
    <row r="151" spans="1:14" ht="32" thickBot="1" x14ac:dyDescent="0.25">
      <c r="B151" s="32" t="s">
        <v>54</v>
      </c>
      <c r="C151" s="32" t="s">
        <v>56</v>
      </c>
      <c r="D151" s="32" t="s">
        <v>55</v>
      </c>
      <c r="E151" s="32" t="s">
        <v>61</v>
      </c>
      <c r="F151" s="32" t="s">
        <v>57</v>
      </c>
      <c r="G151" s="32" t="s">
        <v>58</v>
      </c>
      <c r="H151" s="32" t="s">
        <v>26</v>
      </c>
    </row>
    <row r="152" spans="1:14" ht="16" thickBot="1" x14ac:dyDescent="0.25">
      <c r="A152" s="2" t="s">
        <v>31</v>
      </c>
      <c r="B152" s="33">
        <f>COUNTIFS(Avocado_Sale_Data_Albany!M:M,"conventional",Avocado_Sale_Data_Albany!D:D,"&lt;="&amp;1.2)</f>
        <v>3</v>
      </c>
      <c r="C152" s="33">
        <f>COUNTIFS(Avocado_Sale_Data_Albany!$M:$M,"conventional",Avocado_Sale_Data_Albany!$D:$D,"&gt;="&amp;1.21,Avocado_Sale_Data_Albany!$D:$D,"&lt;="&amp;1.4)</f>
        <v>8</v>
      </c>
      <c r="D152" s="33">
        <f>COUNTIFS(Avocado_Sale_Data_Albany!$M:$M,"conventional",Avocado_Sale_Data_Albany!$D:$D,"&gt;="&amp;1.41,Avocado_Sale_Data_Albany!$D:$D,"&lt;="&amp;1.6)</f>
        <v>23</v>
      </c>
      <c r="E152" s="33">
        <f>COUNTIFS(Avocado_Sale_Data_Albany!$M:$M,"conventional",Avocado_Sale_Data_Albany!$D:$D,"&gt;="&amp;1.61,Avocado_Sale_Data_Albany!$D:$D,"&lt;="&amp;1.8)</f>
        <v>19</v>
      </c>
      <c r="F152" s="33">
        <f>COUNTIFS(Avocado_Sale_Data_Albany!$M:$M,"conventional",Avocado_Sale_Data_Albany!$D:$D,"&gt;="&amp;1.81,Avocado_Sale_Data_Albany!$D:$D,"&lt;="&amp;2.01)</f>
        <v>0</v>
      </c>
      <c r="G152" s="33">
        <f>COUNTIFS(Avocado_Sale_Data_Albany!M:M,"conventional",Avocado_Sale_Data_Albany!D:D,"&gt;"&amp;2.01)</f>
        <v>0</v>
      </c>
      <c r="H152" s="33">
        <f>SUM(B152:G152)</f>
        <v>53</v>
      </c>
    </row>
    <row r="153" spans="1:14" ht="16" thickBot="1" x14ac:dyDescent="0.25">
      <c r="A153" s="2" t="s">
        <v>32</v>
      </c>
      <c r="B153" s="33">
        <f>COUNTIFS(Avocado_Sale_Data_Albany!M:M,"organic",Avocado_Sale_Data_Albany!D:D,"&lt;="&amp;1.2)</f>
        <v>0</v>
      </c>
      <c r="C153" s="33">
        <f>COUNTIFS(Avocado_Sale_Data_Albany!$M:$M,"organic",Avocado_Sale_Data_Albany!$D:$D,"&gt;="&amp;1.21,Avocado_Sale_Data_Albany!$D:$D,"&lt;="&amp;1.4)</f>
        <v>2</v>
      </c>
      <c r="D153" s="33">
        <f>COUNTIFS(Avocado_Sale_Data_Albany!$M:$M,"organic",Avocado_Sale_Data_Albany!$D:$D,"&gt;="&amp;1.41,Avocado_Sale_Data_Albany!$D:$D,"&lt;="&amp;1.6)</f>
        <v>14</v>
      </c>
      <c r="E153" s="33">
        <f>COUNTIFS(Avocado_Sale_Data_Albany!$M:$M,"organic",Avocado_Sale_Data_Albany!$D:$D,"&gt;="&amp;1.61,Avocado_Sale_Data_Albany!$D:$D,"&lt;="&amp;1.8)</f>
        <v>11</v>
      </c>
      <c r="F153" s="33">
        <f>COUNTIFS(Avocado_Sale_Data_Albany!$M:$M,"organic",Avocado_Sale_Data_Albany!$D:$D,"&gt;="&amp;1.81,Avocado_Sale_Data_Albany!$D:$D,"&lt;="&amp;2.01)</f>
        <v>21</v>
      </c>
      <c r="G153" s="33">
        <f>COUNTIFS(Avocado_Sale_Data_Albany!M:M,"organic",Avocado_Sale_Data_Albany!D:D,"&gt;"&amp;2.01)</f>
        <v>5</v>
      </c>
      <c r="H153" s="34">
        <f>SUM(B153:G153)</f>
        <v>53</v>
      </c>
    </row>
    <row r="154" spans="1:14" ht="17" thickTop="1" thickBot="1" x14ac:dyDescent="0.25">
      <c r="A154" s="2" t="s">
        <v>26</v>
      </c>
      <c r="B154" s="35">
        <f>SUM(B152:B153)</f>
        <v>3</v>
      </c>
      <c r="C154" s="35">
        <f t="shared" ref="C153:G154" si="6">SUM(C152:C153)</f>
        <v>10</v>
      </c>
      <c r="D154" s="35">
        <f t="shared" si="6"/>
        <v>37</v>
      </c>
      <c r="E154" s="35">
        <f t="shared" si="6"/>
        <v>30</v>
      </c>
      <c r="F154" s="35">
        <f t="shared" si="6"/>
        <v>21</v>
      </c>
      <c r="G154" s="35">
        <f t="shared" si="6"/>
        <v>5</v>
      </c>
      <c r="H154" s="35">
        <f t="shared" ref="H154" si="7">SUM(B154:G154)</f>
        <v>106</v>
      </c>
    </row>
    <row r="155" spans="1:14" ht="16" thickTop="1" x14ac:dyDescent="0.2"/>
    <row r="156" spans="1:14" x14ac:dyDescent="0.2">
      <c r="A156" s="7" t="s">
        <v>73</v>
      </c>
    </row>
    <row r="175" spans="1:1" x14ac:dyDescent="0.2">
      <c r="A175" s="25"/>
    </row>
    <row r="180" spans="1:1" x14ac:dyDescent="0.2">
      <c r="A180" s="2" t="s">
        <v>42</v>
      </c>
    </row>
  </sheetData>
  <mergeCells count="10">
    <mergeCell ref="A143:N143"/>
    <mergeCell ref="A148:N148"/>
    <mergeCell ref="A54:N54"/>
    <mergeCell ref="H8:Z8"/>
    <mergeCell ref="A80:R80"/>
    <mergeCell ref="H6:U6"/>
    <mergeCell ref="H7:U7"/>
    <mergeCell ref="H9:U9"/>
    <mergeCell ref="A40:F40"/>
    <mergeCell ref="A113:N113"/>
  </mergeCells>
  <phoneticPr fontId="7" type="noConversion"/>
  <conditionalFormatting sqref="B87:M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Avocado_Sale_Data_Albany</vt:lpstr>
      <vt:lpstr>Avocado_Viz_Exercises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Tracked Pty Ltd</dc:creator>
  <cp:lastModifiedBy>Microsoft Office User</cp:lastModifiedBy>
  <dcterms:created xsi:type="dcterms:W3CDTF">2022-03-16T08:27:24Z</dcterms:created>
  <dcterms:modified xsi:type="dcterms:W3CDTF">2023-08-22T04:27:36Z</dcterms:modified>
</cp:coreProperties>
</file>