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orkshop Data" sheetId="2" r:id="rId5"/>
    <sheet state="visible" name="mmddyy workshop" sheetId="3" r:id="rId6"/>
    <sheet state="visible" name="72723 workshop" sheetId="4" r:id="rId7"/>
    <sheet state="visible" name="61323 workshop" sheetId="5" r:id="rId8"/>
    <sheet state="visible" name="41523 workshop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The count of students who took survey is larger than the count of students who did pre and post test because this example includes the possibility where a student may have not done the pre test but turned in a completed post test or survey.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The count of students who took survey is larger than the count of students who did pre and post test because this example includes the possibility where a student may have not done the pre test but turned in a completed post test or survey. </t>
      </text>
    </comment>
  </commentList>
</comments>
</file>

<file path=xl/sharedStrings.xml><?xml version="1.0" encoding="utf-8"?>
<sst xmlns="http://schemas.openxmlformats.org/spreadsheetml/2006/main" count="333" uniqueCount="99">
  <si>
    <t>Workshop Data Summary</t>
  </si>
  <si>
    <t>Total Workshops</t>
  </si>
  <si>
    <t>Race</t>
  </si>
  <si>
    <t>Count</t>
  </si>
  <si>
    <t>%</t>
  </si>
  <si>
    <t>Total Students</t>
  </si>
  <si>
    <t>Black</t>
  </si>
  <si>
    <t>Hispanic</t>
  </si>
  <si>
    <t>Average age</t>
  </si>
  <si>
    <t>Native American</t>
  </si>
  <si>
    <t>Asian</t>
  </si>
  <si>
    <t>Pre &amp; Post Stats</t>
  </si>
  <si>
    <t xml:space="preserve">avg score </t>
  </si>
  <si>
    <t>White</t>
  </si>
  <si>
    <t>students who took pre test</t>
  </si>
  <si>
    <t>Two or more</t>
  </si>
  <si>
    <t>students who took post test</t>
  </si>
  <si>
    <t xml:space="preserve">other </t>
  </si>
  <si>
    <t>Survey stats (students who...)</t>
  </si>
  <si>
    <t>Gender</t>
  </si>
  <si>
    <t>Took survey</t>
  </si>
  <si>
    <t>Male</t>
  </si>
  <si>
    <t>felt positive</t>
  </si>
  <si>
    <t>Female</t>
  </si>
  <si>
    <t>improved knowledge</t>
  </si>
  <si>
    <t>learned something</t>
  </si>
  <si>
    <t>able to explain concepts to others</t>
  </si>
  <si>
    <t>Workshop</t>
  </si>
  <si>
    <t>Date</t>
  </si>
  <si>
    <t>Name</t>
  </si>
  <si>
    <t>Age</t>
  </si>
  <si>
    <t>pre-test score</t>
  </si>
  <si>
    <t>post-test score</t>
  </si>
  <si>
    <t>survey_q1</t>
  </si>
  <si>
    <t>survey_q2</t>
  </si>
  <si>
    <t>survey_q3</t>
  </si>
  <si>
    <t>survey_q4</t>
  </si>
  <si>
    <t>Encoding ( for survey questions)</t>
  </si>
  <si>
    <t>RP</t>
  </si>
  <si>
    <t>Jd</t>
  </si>
  <si>
    <t>Yes</t>
  </si>
  <si>
    <t>ap</t>
  </si>
  <si>
    <t>example: nothing completed</t>
  </si>
  <si>
    <t>No</t>
  </si>
  <si>
    <t>is</t>
  </si>
  <si>
    <t>mn</t>
  </si>
  <si>
    <t>xy</t>
  </si>
  <si>
    <t>q</t>
  </si>
  <si>
    <t>dd</t>
  </si>
  <si>
    <t>example: post test not completed</t>
  </si>
  <si>
    <t>ff</t>
  </si>
  <si>
    <t>cvb</t>
  </si>
  <si>
    <t>mnb</t>
  </si>
  <si>
    <t>yui</t>
  </si>
  <si>
    <t>pol</t>
  </si>
  <si>
    <t>qws</t>
  </si>
  <si>
    <t xml:space="preserve">example: survey page left blank </t>
  </si>
  <si>
    <t>asf</t>
  </si>
  <si>
    <t>cft</t>
  </si>
  <si>
    <t>example: no pre test, post test completed</t>
  </si>
  <si>
    <t>vgy</t>
  </si>
  <si>
    <t>bhu</t>
  </si>
  <si>
    <t>nji</t>
  </si>
  <si>
    <t>example: question left blank on survey</t>
  </si>
  <si>
    <t>mklop</t>
  </si>
  <si>
    <t>zsw</t>
  </si>
  <si>
    <t>yres</t>
  </si>
  <si>
    <t>red</t>
  </si>
  <si>
    <t>Other</t>
  </si>
  <si>
    <t>jane doe</t>
  </si>
  <si>
    <t>john doe</t>
  </si>
  <si>
    <t>johnny dey</t>
  </si>
  <si>
    <t xml:space="preserve">jamie dye </t>
  </si>
  <si>
    <t>other name</t>
  </si>
  <si>
    <t>first last</t>
  </si>
  <si>
    <t>jenny jen</t>
  </si>
  <si>
    <t>james james</t>
  </si>
  <si>
    <t>jerry jay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</si>
  <si>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</si>
  <si>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</si>
  <si>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</si>
  <si>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</si>
  <si>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</si>
  <si>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</si>
  <si>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</si>
  <si>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</si>
  <si>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</si>
  <si>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</si>
  <si>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</si>
  <si>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</si>
  <si>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</si>
  <si>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</si>
  <si>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</si>
  <si>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</si>
  <si>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learned something about budgeting</t>
  </si>
  <si>
    <t>Total Students (manual workshop count)</t>
  </si>
  <si>
    <t>Average Age</t>
  </si>
  <si>
    <t>Total Students (by data)</t>
  </si>
  <si>
    <t>Pre &amp; Post Stats (Only counts students who took both pre and post test)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</si>
</sst>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-mm-d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color theme="1"/>
      <name val="Arial"/>
    </font>
    <font>
      <sz val="9.0"/>
      <color theme="1"/>
      <name val="Google Sans Mono"/>
    </font>
    <font>
      <b/>
      <sz val="11.0"/>
      <color theme="1"/>
      <name val="Arial"/>
      <scheme val="minor"/>
    </font>
    <font>
      <sz val="13.0"/>
      <color rgb="FFFF6600"/>
      <name val="Inherit"/>
    </font>
    <font>
      <sz val="9.0"/>
      <color rgb="FF008000"/>
      <name val="&quot;Google Sans Mono&quot;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0124D"/>
      </left>
      <right style="thin">
        <color rgb="FF20124D"/>
      </right>
      <top style="thin">
        <color rgb="FF20124D"/>
      </top>
      <bottom style="thin">
        <color rgb="FF20124D"/>
      </bottom>
    </border>
    <border>
      <right style="thin">
        <color rgb="FF20124D"/>
      </right>
      <top style="thin">
        <color rgb="FF20124D"/>
      </top>
      <bottom style="thin">
        <color rgb="FF20124D"/>
      </bottom>
    </border>
    <border>
      <left style="thin">
        <color rgb="FF20124D"/>
      </left>
      <right style="thin">
        <color rgb="FF20124D"/>
      </right>
      <bottom style="thin">
        <color rgb="FF20124D"/>
      </bottom>
    </border>
    <border>
      <right style="thin">
        <color rgb="FF20124D"/>
      </right>
      <bottom style="thin">
        <color rgb="FF20124D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2" numFmtId="0" xfId="0" applyBorder="1" applyFont="1"/>
    <xf borderId="1" fillId="3" fontId="3" numFmtId="0" xfId="0" applyBorder="1" applyFill="1" applyFont="1"/>
    <xf borderId="1" fillId="0" fontId="2" numFmtId="0" xfId="0" applyAlignment="1" applyBorder="1" applyFont="1">
      <alignment readingOrder="0"/>
    </xf>
    <xf borderId="0" fillId="3" fontId="3" numFmtId="0" xfId="0" applyFont="1"/>
    <xf borderId="1" fillId="4" fontId="1" numFmtId="0" xfId="0" applyAlignment="1" applyBorder="1" applyFill="1" applyFont="1">
      <alignment readingOrder="0" shrinkToFit="0" wrapText="1"/>
    </xf>
    <xf borderId="1" fillId="5" fontId="4" numFmtId="0" xfId="0" applyAlignment="1" applyBorder="1" applyFill="1" applyFont="1">
      <alignment readingOrder="0" vertical="bottom"/>
    </xf>
    <xf borderId="2" fillId="5" fontId="4" numFmtId="0" xfId="0" applyAlignment="1" applyBorder="1" applyFont="1">
      <alignment vertical="bottom"/>
    </xf>
    <xf borderId="3" fillId="5" fontId="4" numFmtId="0" xfId="0" applyAlignment="1" applyBorder="1" applyFont="1">
      <alignment readingOrder="0" vertical="bottom"/>
    </xf>
    <xf borderId="1" fillId="6" fontId="3" numFmtId="0" xfId="0" applyBorder="1" applyFill="1" applyFont="1"/>
    <xf borderId="0" fillId="0" fontId="4" numFmtId="0" xfId="0" applyAlignment="1" applyFont="1">
      <alignment vertical="bottom"/>
    </xf>
    <xf borderId="1" fillId="7" fontId="5" numFmtId="0" xfId="0" applyAlignment="1" applyBorder="1" applyFill="1" applyFont="1">
      <alignment vertical="bottom"/>
    </xf>
    <xf borderId="2" fillId="7" fontId="5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1" fillId="3" fontId="3" numFmtId="0" xfId="0" applyBorder="1" applyFont="1"/>
    <xf borderId="1" fillId="6" fontId="6" numFmtId="0" xfId="0" applyAlignment="1" applyBorder="1" applyFont="1">
      <alignment horizontal="right" vertical="bottom"/>
    </xf>
    <xf borderId="4" fillId="6" fontId="6" numFmtId="0" xfId="0" applyAlignment="1" applyBorder="1" applyFont="1">
      <alignment horizontal="right" vertical="bottom"/>
    </xf>
    <xf borderId="3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shrinkToFit="0" vertical="bottom" wrapText="1"/>
    </xf>
    <xf borderId="0" fillId="2" fontId="7" numFmtId="0" xfId="0" applyAlignment="1" applyFont="1">
      <alignment readingOrder="0"/>
    </xf>
    <xf borderId="0" fillId="0" fontId="7" numFmtId="0" xfId="0" applyFont="1"/>
    <xf borderId="5" fillId="8" fontId="5" numFmtId="0" xfId="0" applyAlignment="1" applyBorder="1" applyFill="1" applyFont="1">
      <alignment readingOrder="0" vertical="bottom"/>
    </xf>
    <xf borderId="6" fillId="8" fontId="4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7" fillId="2" fontId="4" numFmtId="0" xfId="0" applyAlignment="1" applyBorder="1" applyFont="1">
      <alignment vertical="bottom"/>
    </xf>
    <xf borderId="8" fillId="2" fontId="4" numFmtId="0" xfId="0" applyAlignment="1" applyBorder="1" applyFont="1">
      <alignment horizontal="right" vertical="bottom"/>
    </xf>
    <xf borderId="0" fillId="0" fontId="2" numFmtId="0" xfId="0" applyFont="1"/>
    <xf borderId="0" fillId="0" fontId="8" numFmtId="0" xfId="0" applyAlignment="1" applyFont="1">
      <alignment readingOrder="0"/>
    </xf>
    <xf borderId="0" fillId="3" fontId="9" numFmtId="165" xfId="0" applyAlignment="1" applyFont="1" applyNumberForma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9" fontId="1" numFmtId="0" xfId="0" applyAlignment="1" applyBorder="1" applyFill="1" applyFont="1">
      <alignment readingOrder="0" shrinkToFit="0" wrapText="1"/>
    </xf>
    <xf borderId="1" fillId="9" fontId="5" numFmtId="0" xfId="0" applyAlignment="1" applyBorder="1" applyFont="1">
      <alignment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2" fillId="5" fontId="4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wrapText="1"/>
    </xf>
    <xf borderId="1" fillId="10" fontId="3" numFmtId="0" xfId="0" applyAlignment="1" applyBorder="1" applyFill="1" applyFont="1">
      <alignment shrinkToFit="0" wrapText="1"/>
    </xf>
    <xf borderId="1" fillId="0" fontId="4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wrapText="1"/>
    </xf>
    <xf borderId="3" fillId="5" fontId="4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ont="1">
      <alignment shrinkToFit="0" vertical="bottom" wrapText="1"/>
    </xf>
    <xf borderId="2" fillId="7" fontId="5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right" shrinkToFit="0" vertical="bottom" wrapText="1"/>
    </xf>
    <xf borderId="0" fillId="0" fontId="3" numFmtId="0" xfId="0" applyFont="1"/>
    <xf borderId="1" fillId="10" fontId="6" numFmtId="0" xfId="0" applyAlignment="1" applyBorder="1" applyFont="1">
      <alignment horizontal="right" shrinkToFit="0" vertical="bottom" wrapText="1"/>
    </xf>
    <xf borderId="4" fillId="0" fontId="4" numFmtId="0" xfId="0" applyAlignment="1" applyBorder="1" applyFont="1">
      <alignment horizontal="right" shrinkToFit="0" vertical="bottom" wrapText="1"/>
    </xf>
    <xf borderId="4" fillId="10" fontId="6" numFmtId="0" xfId="0" applyAlignment="1" applyBorder="1" applyFont="1">
      <alignment horizontal="right" shrinkToFit="0" vertical="bottom" wrapText="1"/>
    </xf>
    <xf borderId="1" fillId="3" fontId="3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10" fontId="4" numFmtId="0" xfId="0" applyAlignment="1" applyBorder="1" applyFont="1">
      <alignment shrinkToFit="0" vertical="bottom" wrapText="1"/>
    </xf>
    <xf borderId="1" fillId="10" fontId="3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9" fontId="1" numFmtId="0" xfId="0" applyAlignment="1" applyBorder="1" applyFont="1">
      <alignment readingOrder="0"/>
    </xf>
    <xf borderId="1" fillId="9" fontId="5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right" vertical="bottom"/>
    </xf>
    <xf borderId="1" fillId="6" fontId="4" numFmtId="0" xfId="0" applyAlignment="1" applyBorder="1" applyFont="1">
      <alignment vertical="bottom"/>
    </xf>
    <xf borderId="1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Summary!$F$3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Summary!$E$4:$E$10</c:f>
            </c:strRef>
          </c:cat>
          <c:val>
            <c:numRef>
              <c:f>Summary!$F$4:$F$10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'mmddyy workshop'!$B$10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'mmddyy workshop'!$A$11:$A$12</c:f>
            </c:strRef>
          </c:cat>
          <c:val>
            <c:numRef>
              <c:f>'mmddyy workshop'!$B$11:$B$12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Age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'mmddyy workshop'!$F$1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'mmddyy workshop'!$E$2:$E$12</c:f>
            </c:strRef>
          </c:cat>
          <c:val>
            <c:numRef>
              <c:f>'mmddyy workshop'!$F$2:$F$12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 to Post Test Score Improvement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'mmddyy workshop'!$K$1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6913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'mmddyy workshop'!$I$2:$I$3</c:f>
            </c:strRef>
          </c:cat>
          <c:val>
            <c:numRef>
              <c:f>'mmddyy workshop'!$K$2:$K$3</c:f>
              <c:numCache/>
            </c:numRef>
          </c:val>
        </c:ser>
        <c:axId val="205188664"/>
        <c:axId val="796079942"/>
      </c:barChart>
      <c:catAx>
        <c:axId val="20518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079942"/>
      </c:catAx>
      <c:valAx>
        <c:axId val="796079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88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Survey Results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'mmddyy workshop'!$K$6</c:f>
            </c:strRef>
          </c:tx>
          <c:cat>
            <c:strRef>
              <c:f>'mmddyy workshop'!$I$7:$I$10</c:f>
            </c:strRef>
          </c:cat>
          <c:val>
            <c:numRef>
              <c:f>'mmddyy workshop'!$K$7:$K$10</c:f>
              <c:numCache/>
            </c:numRef>
          </c:val>
        </c:ser>
        <c:axId val="905152888"/>
        <c:axId val="1858897608"/>
      </c:barChart>
      <c:catAx>
        <c:axId val="90515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Survey stats (students who...)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897608"/>
      </c:catAx>
      <c:valAx>
        <c:axId val="18588976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05152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'72723 workshop'!$C$1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'72723 workshop'!$A$2:$A$8</c:f>
            </c:strRef>
          </c:cat>
          <c:val>
            <c:numRef>
              <c:f>'72723 workshop'!$C$2:$C$8</c:f>
              <c:numCache/>
            </c:numRef>
          </c:val>
        </c:ser>
        <c:axId val="1875418732"/>
        <c:axId val="547779827"/>
      </c:barChart>
      <c:catAx>
        <c:axId val="1875418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779827"/>
      </c:catAx>
      <c:valAx>
        <c:axId val="54777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418732"/>
        <c:majorUnit val="10.0"/>
        <c:minorUnit val="3.33333333333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'72723 workshop'!$C$10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'72723 workshop'!$A$11:$A$12</c:f>
            </c:strRef>
          </c:cat>
          <c:val>
            <c:numRef>
              <c:f>'72723 workshop'!$C$11:$C$12</c:f>
              <c:numCache/>
            </c:numRef>
          </c:val>
        </c:ser>
        <c:axId val="746545937"/>
        <c:axId val="326387915"/>
      </c:barChart>
      <c:catAx>
        <c:axId val="746545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87915"/>
      </c:catAx>
      <c:valAx>
        <c:axId val="326387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545937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'72723 workshop'!$B$1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'72723 workshop'!$A$2:$A$8</c:f>
            </c:strRef>
          </c:cat>
          <c:val>
            <c:numRef>
              <c:f>'72723 workshop'!$B$2:$B$8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'72723 workshop'!$B$10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'72723 workshop'!$A$11:$A$12</c:f>
            </c:strRef>
          </c:cat>
          <c:val>
            <c:numRef>
              <c:f>'72723 workshop'!$B$11:$B$12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Age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'72723 workshop'!$F$1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'72723 workshop'!$E$2:$E$12</c:f>
            </c:strRef>
          </c:cat>
          <c:val>
            <c:numRef>
              <c:f>'72723 workshop'!$F$2:$F$12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 to Post Test Score Improvement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'72723 workshop'!$K$1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6913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'72723 workshop'!$I$2:$I$3</c:f>
            </c:strRef>
          </c:cat>
          <c:val>
            <c:numRef>
              <c:f>'72723 workshop'!$K$2:$K$3</c:f>
              <c:numCache/>
            </c:numRef>
          </c:val>
        </c:ser>
        <c:axId val="361957746"/>
        <c:axId val="94698644"/>
      </c:barChart>
      <c:catAx>
        <c:axId val="361957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98644"/>
      </c:catAx>
      <c:valAx>
        <c:axId val="94698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957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Race Breakdown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Summary!$G$3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Summary!$E$4:$E$10</c:f>
            </c:strRef>
          </c:cat>
          <c:val>
            <c:numRef>
              <c:f>Summary!$G$4:$G$10</c:f>
              <c:numCache/>
            </c:numRef>
          </c:val>
        </c:ser>
        <c:axId val="4667290"/>
        <c:axId val="1083172494"/>
      </c:barChart>
      <c:catAx>
        <c:axId val="4667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172494"/>
      </c:catAx>
      <c:valAx>
        <c:axId val="1083172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7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Survey Results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'72723 workshop'!$K$6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'72723 workshop'!$I$7:$I$10</c:f>
            </c:strRef>
          </c:cat>
          <c:val>
            <c:numRef>
              <c:f>'72723 workshop'!$K$7:$K$10</c:f>
              <c:numCache/>
            </c:numRef>
          </c:val>
        </c:ser>
        <c:axId val="1075978465"/>
        <c:axId val="1282669273"/>
      </c:barChart>
      <c:catAx>
        <c:axId val="1075978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Survey stats (students who...)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669273"/>
      </c:catAx>
      <c:valAx>
        <c:axId val="1282669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978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'61323 workshop'!$C$1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'61323 workshop'!$A$2:$A$8</c:f>
            </c:strRef>
          </c:cat>
          <c:val>
            <c:numRef>
              <c:f>'61323 workshop'!$C$2:$C$8</c:f>
              <c:numCache/>
            </c:numRef>
          </c:val>
        </c:ser>
        <c:axId val="517559686"/>
        <c:axId val="601348327"/>
      </c:barChart>
      <c:catAx>
        <c:axId val="517559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348327"/>
      </c:catAx>
      <c:valAx>
        <c:axId val="601348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559686"/>
        <c:majorUnit val="10.0"/>
        <c:minorUnit val="3.33333333333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'61323 workshop'!$C$10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'61323 workshop'!$A$11:$A$12</c:f>
            </c:strRef>
          </c:cat>
          <c:val>
            <c:numRef>
              <c:f>'61323 workshop'!$C$11:$C$12</c:f>
              <c:numCache/>
            </c:numRef>
          </c:val>
        </c:ser>
        <c:axId val="1617860288"/>
        <c:axId val="753218573"/>
      </c:barChart>
      <c:catAx>
        <c:axId val="16178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218573"/>
      </c:catAx>
      <c:valAx>
        <c:axId val="753218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860288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'61323 workshop'!$B$1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'61323 workshop'!$A$2:$A$8</c:f>
            </c:strRef>
          </c:cat>
          <c:val>
            <c:numRef>
              <c:f>'61323 workshop'!$B$2:$B$8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'61323 workshop'!$B$10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'61323 workshop'!$A$11:$A$12</c:f>
            </c:strRef>
          </c:cat>
          <c:val>
            <c:numRef>
              <c:f>'61323 workshop'!$B$11:$B$12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Age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'61323 workshop'!$F$1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'61323 workshop'!$E$2:$E$12</c:f>
            </c:strRef>
          </c:cat>
          <c:val>
            <c:numRef>
              <c:f>'61323 workshop'!$F$2:$F$12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 to Post Test Score Improvement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'61323 workshop'!$K$1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6913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'61323 workshop'!$I$2:$I$4</c:f>
            </c:strRef>
          </c:cat>
          <c:val>
            <c:numRef>
              <c:f>'61323 workshop'!$K$2:$K$4</c:f>
              <c:numCache/>
            </c:numRef>
          </c:val>
        </c:ser>
        <c:axId val="317121265"/>
        <c:axId val="972700394"/>
      </c:barChart>
      <c:catAx>
        <c:axId val="317121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700394"/>
      </c:catAx>
      <c:valAx>
        <c:axId val="972700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121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Survey Results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'61323 workshop'!$K$6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'61323 workshop'!$I$7:$I$10</c:f>
            </c:strRef>
          </c:cat>
          <c:val>
            <c:numRef>
              <c:f>'61323 workshop'!$K$7:$K$10</c:f>
              <c:numCache/>
            </c:numRef>
          </c:val>
        </c:ser>
        <c:axId val="763694043"/>
        <c:axId val="1196826660"/>
      </c:barChart>
      <c:catAx>
        <c:axId val="763694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Survey stats (students who...)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826660"/>
      </c:catAx>
      <c:valAx>
        <c:axId val="1196826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694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'41523 workshop'!$C$1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'41523 workshop'!$A$2:$A$8</c:f>
            </c:strRef>
          </c:cat>
          <c:val>
            <c:numRef>
              <c:f>'41523 workshop'!$C$2:$C$8</c:f>
              <c:numCache/>
            </c:numRef>
          </c:val>
        </c:ser>
        <c:axId val="2129370245"/>
        <c:axId val="647852092"/>
      </c:barChart>
      <c:catAx>
        <c:axId val="2129370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852092"/>
      </c:catAx>
      <c:valAx>
        <c:axId val="64785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370245"/>
        <c:majorUnit val="10.0"/>
        <c:minorUnit val="3.33333333333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'41523 workshop'!$C$10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'41523 workshop'!$A$11:$A$12</c:f>
            </c:strRef>
          </c:cat>
          <c:val>
            <c:numRef>
              <c:f>'41523 workshop'!$C$11:$C$12</c:f>
              <c:numCache/>
            </c:numRef>
          </c:val>
        </c:ser>
        <c:axId val="1078800967"/>
        <c:axId val="1550170217"/>
      </c:barChart>
      <c:catAx>
        <c:axId val="1078800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170217"/>
      </c:catAx>
      <c:valAx>
        <c:axId val="155017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800967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Distribution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Summary!$F$12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Summary!$E$13:$E$14</c:f>
            </c:strRef>
          </c:cat>
          <c:val>
            <c:numRef>
              <c:f>Summary!$F$13:$F$14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'41523 workshop'!$B$1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'41523 workshop'!$A$2:$A$8</c:f>
            </c:strRef>
          </c:cat>
          <c:val>
            <c:numRef>
              <c:f>'41523 workshop'!$B$2:$B$8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'41523 workshop'!$B$10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'41523 workshop'!$A$11:$A$12</c:f>
            </c:strRef>
          </c:cat>
          <c:val>
            <c:numRef>
              <c:f>'41523 workshop'!$B$11:$B$12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Age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'41523 workshop'!$F$1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'41523 workshop'!$E$2:$E$12</c:f>
            </c:strRef>
          </c:cat>
          <c:val>
            <c:numRef>
              <c:f>'41523 workshop'!$F$2:$F$12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 to Post Test Score Improvement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'41523 workshop'!$K$1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69138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'41523 workshop'!$I$2:$I$3</c:f>
            </c:strRef>
          </c:cat>
          <c:val>
            <c:numRef>
              <c:f>'41523 workshop'!$K$2:$K$3</c:f>
              <c:numCache/>
            </c:numRef>
          </c:val>
        </c:ser>
        <c:axId val="1669281009"/>
        <c:axId val="1558027379"/>
      </c:barChart>
      <c:catAx>
        <c:axId val="1669281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027379"/>
      </c:catAx>
      <c:valAx>
        <c:axId val="1558027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281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Survey Results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'41523 workshop'!$K$6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'41523 workshop'!$I$7:$I$10</c:f>
            </c:strRef>
          </c:cat>
          <c:val>
            <c:numRef>
              <c:f>'41523 workshop'!$K$7:$K$10</c:f>
              <c:numCache/>
            </c:numRef>
          </c:val>
        </c:ser>
        <c:axId val="236044483"/>
        <c:axId val="1277472983"/>
      </c:barChart>
      <c:catAx>
        <c:axId val="236044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Survey stats (students who...)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472983"/>
      </c:catAx>
      <c:valAx>
        <c:axId val="1277472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044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Distribution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Summary!$G$12</c:f>
            </c:strRef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Summary!$E$13:$E$14</c:f>
            </c:strRef>
          </c:cat>
          <c:val>
            <c:numRef>
              <c:f>Summary!$G$13:$G$14</c:f>
              <c:numCache/>
            </c:numRef>
          </c:val>
        </c:ser>
        <c:axId val="1159378541"/>
        <c:axId val="82052805"/>
      </c:barChart>
      <c:catAx>
        <c:axId val="1159378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52805"/>
      </c:catAx>
      <c:valAx>
        <c:axId val="82052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378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 to Post Test Score Improvement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Summary!$C$8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Summary!$A$9:$A$10</c:f>
            </c:strRef>
          </c:cat>
          <c:val>
            <c:numRef>
              <c:f>Summary!$C$9:$C$10</c:f>
              <c:numCache/>
            </c:numRef>
          </c:val>
        </c:ser>
        <c:axId val="672642578"/>
        <c:axId val="2024255952"/>
      </c:barChart>
      <c:catAx>
        <c:axId val="672642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255952"/>
      </c:catAx>
      <c:valAx>
        <c:axId val="202425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Score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642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Survey Results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Summary!$A$14:$A$17</c:f>
            </c:strRef>
          </c:cat>
          <c:val>
            <c:numRef>
              <c:f>Summary!$C$14:$C$17</c:f>
              <c:numCache/>
            </c:numRef>
          </c:val>
        </c:ser>
        <c:axId val="588682237"/>
        <c:axId val="493669093"/>
      </c:barChart>
      <c:catAx>
        <c:axId val="588682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Survey stats (students who...)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69093"/>
      </c:catAx>
      <c:valAx>
        <c:axId val="493669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682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'mmddyy workshop'!$C$1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'mmddyy workshop'!$A$2:$A$8</c:f>
            </c:strRef>
          </c:cat>
          <c:val>
            <c:numRef>
              <c:f>'mmddyy workshop'!$C$2:$C$8</c:f>
              <c:numCache/>
            </c:numRef>
          </c:val>
        </c:ser>
        <c:axId val="1708429433"/>
        <c:axId val="314794211"/>
      </c:barChart>
      <c:catAx>
        <c:axId val="1708429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794211"/>
      </c:catAx>
      <c:valAx>
        <c:axId val="314794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429433"/>
        <c:majorUnit val="10.0"/>
        <c:minorUnit val="3.333333333333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Gender Breakdown (By Percent)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'mmddyy workshop'!$C$10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'mmddyy workshop'!$A$11:$A$12</c:f>
            </c:strRef>
          </c:cat>
          <c:val>
            <c:numRef>
              <c:f>'mmddyy workshop'!$C$11:$C$12</c:f>
              <c:numCache/>
            </c:numRef>
          </c:val>
        </c:ser>
        <c:axId val="1457985225"/>
        <c:axId val="54247668"/>
      </c:barChart>
      <c:catAx>
        <c:axId val="1457985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47668"/>
      </c:catAx>
      <c:valAx>
        <c:axId val="54247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985225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Workshop Race Breakdown (By Percent)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'mmddyy workshop'!$B$1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'mmddyy workshop'!$A$2:$A$8</c:f>
            </c:strRef>
          </c:cat>
          <c:val>
            <c:numRef>
              <c:f>'mmddyy workshop'!$B$2:$B$8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17</xdr:row>
      <xdr:rowOff>180975</xdr:rowOff>
    </xdr:from>
    <xdr:ext cx="4962525" cy="3076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18</xdr:row>
      <xdr:rowOff>9525</xdr:rowOff>
    </xdr:from>
    <xdr:ext cx="4876800" cy="3009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34</xdr:row>
      <xdr:rowOff>19050</xdr:rowOff>
    </xdr:from>
    <xdr:ext cx="4429125" cy="2752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123825</xdr:colOff>
      <xdr:row>34</xdr:row>
      <xdr:rowOff>19050</xdr:rowOff>
    </xdr:from>
    <xdr:ext cx="5400675" cy="3333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933450</xdr:colOff>
      <xdr:row>18</xdr:row>
      <xdr:rowOff>9525</xdr:rowOff>
    </xdr:from>
    <xdr:ext cx="5229225" cy="3228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742950</xdr:colOff>
      <xdr:row>35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200025</xdr:rowOff>
    </xdr:from>
    <xdr:ext cx="5133975" cy="3181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133350</xdr:rowOff>
    </xdr:from>
    <xdr:ext cx="5133975" cy="3181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15</xdr:row>
      <xdr:rowOff>200025</xdr:rowOff>
    </xdr:from>
    <xdr:ext cx="4495800" cy="2790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30</xdr:row>
      <xdr:rowOff>161925</xdr:rowOff>
    </xdr:from>
    <xdr:ext cx="4095750" cy="25527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171450</xdr:colOff>
      <xdr:row>34</xdr:row>
      <xdr:rowOff>104775</xdr:rowOff>
    </xdr:from>
    <xdr:ext cx="5372100" cy="33242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504825</xdr:colOff>
      <xdr:row>0</xdr:row>
      <xdr:rowOff>28575</xdr:rowOff>
    </xdr:from>
    <xdr:ext cx="4876800" cy="30099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571500</xdr:colOff>
      <xdr:row>16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200025</xdr:rowOff>
    </xdr:from>
    <xdr:ext cx="5133975" cy="31813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133350</xdr:rowOff>
    </xdr:from>
    <xdr:ext cx="4629150" cy="28670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15</xdr:row>
      <xdr:rowOff>200025</xdr:rowOff>
    </xdr:from>
    <xdr:ext cx="4495800" cy="27908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30</xdr:row>
      <xdr:rowOff>161925</xdr:rowOff>
    </xdr:from>
    <xdr:ext cx="4095750" cy="25527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171450</xdr:colOff>
      <xdr:row>32</xdr:row>
      <xdr:rowOff>133350</xdr:rowOff>
    </xdr:from>
    <xdr:ext cx="4495800" cy="27908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285750</xdr:colOff>
      <xdr:row>0</xdr:row>
      <xdr:rowOff>28575</xdr:rowOff>
    </xdr:from>
    <xdr:ext cx="4876800" cy="30099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571500</xdr:colOff>
      <xdr:row>14</xdr:row>
      <xdr:rowOff>76200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200025</xdr:rowOff>
    </xdr:from>
    <xdr:ext cx="5133975" cy="31813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133350</xdr:rowOff>
    </xdr:from>
    <xdr:ext cx="5133975" cy="31813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15</xdr:row>
      <xdr:rowOff>200025</xdr:rowOff>
    </xdr:from>
    <xdr:ext cx="4495800" cy="27908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30</xdr:row>
      <xdr:rowOff>161925</xdr:rowOff>
    </xdr:from>
    <xdr:ext cx="4095750" cy="25527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342900</xdr:colOff>
      <xdr:row>34</xdr:row>
      <xdr:rowOff>57150</xdr:rowOff>
    </xdr:from>
    <xdr:ext cx="5372100" cy="33242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352425</xdr:colOff>
      <xdr:row>0</xdr:row>
      <xdr:rowOff>95250</xdr:rowOff>
    </xdr:from>
    <xdr:ext cx="4876800" cy="30099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571500</xdr:colOff>
      <xdr:row>16</xdr:row>
      <xdr:rowOff>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200025</xdr:rowOff>
    </xdr:from>
    <xdr:ext cx="5133975" cy="318135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133350</xdr:rowOff>
    </xdr:from>
    <xdr:ext cx="5133975" cy="318135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15</xdr:row>
      <xdr:rowOff>200025</xdr:rowOff>
    </xdr:from>
    <xdr:ext cx="4495800" cy="279082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190500</xdr:colOff>
      <xdr:row>30</xdr:row>
      <xdr:rowOff>161925</xdr:rowOff>
    </xdr:from>
    <xdr:ext cx="4095750" cy="25527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171450</xdr:colOff>
      <xdr:row>34</xdr:row>
      <xdr:rowOff>123825</xdr:rowOff>
    </xdr:from>
    <xdr:ext cx="5372100" cy="33242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504825</xdr:colOff>
      <xdr:row>0</xdr:row>
      <xdr:rowOff>28575</xdr:rowOff>
    </xdr:from>
    <xdr:ext cx="4876800" cy="30099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571500</xdr:colOff>
      <xdr:row>16</xdr:row>
      <xdr:rowOff>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4" max="4" width="6.13"/>
    <col customWidth="1" min="5" max="5" width="14.25"/>
  </cols>
  <sheetData>
    <row r="1">
      <c r="A1" s="1" t="s">
        <v>0</v>
      </c>
    </row>
    <row r="2">
      <c r="A2" s="1"/>
    </row>
    <row r="3">
      <c r="A3" s="2" t="s">
        <v>1</v>
      </c>
      <c r="B3" s="3">
        <f>IFERROR(__xludf.DUMMYFUNCTION("COUNTUNIQUE('Workshop Data'!B2:B1004)"),4.0)</f>
        <v>4</v>
      </c>
      <c r="E3" s="2" t="s">
        <v>2</v>
      </c>
      <c r="F3" s="2" t="s">
        <v>3</v>
      </c>
      <c r="G3" s="2" t="s">
        <v>4</v>
      </c>
    </row>
    <row r="4">
      <c r="A4" s="2" t="s">
        <v>5</v>
      </c>
      <c r="B4" s="4">
        <f>COUNT('Workshop Data'!B2:B1004)</f>
        <v>72</v>
      </c>
      <c r="E4" s="5" t="s">
        <v>6</v>
      </c>
      <c r="F4" s="5">
        <f>sum('72723 workshop'!B2,'61323 workshop'!B2,'41523 workshop'!B2)</f>
        <v>15</v>
      </c>
      <c r="G4" s="5">
        <f t="shared" ref="G4:G10" si="1">round(F4/$B$4%, 2)</f>
        <v>20.83</v>
      </c>
      <c r="I4" s="6"/>
    </row>
    <row r="5">
      <c r="E5" s="5" t="s">
        <v>7</v>
      </c>
      <c r="F5" s="5">
        <f>sum('72723 workshop'!B3,'61323 workshop'!B3,'41523 workshop'!B3)</f>
        <v>16</v>
      </c>
      <c r="G5" s="5">
        <f t="shared" si="1"/>
        <v>22.22</v>
      </c>
    </row>
    <row r="6">
      <c r="A6" s="2" t="s">
        <v>8</v>
      </c>
      <c r="B6" s="4">
        <f>IFERROR(__xludf.DUMMYFUNCTION("round(query('Workshop Data'!$A:$L, ""select avg(E) label avg(E) ''""),1)"),19.0)</f>
        <v>19</v>
      </c>
      <c r="E6" s="5" t="s">
        <v>9</v>
      </c>
      <c r="F6" s="5">
        <f>sum('72723 workshop'!B4,'61323 workshop'!B4,'41523 workshop'!B4)</f>
        <v>7</v>
      </c>
      <c r="G6" s="5">
        <f t="shared" si="1"/>
        <v>9.72</v>
      </c>
    </row>
    <row r="7">
      <c r="E7" s="5" t="s">
        <v>10</v>
      </c>
      <c r="F7" s="5">
        <f>sum('72723 workshop'!B5,'61323 workshop'!B5,'41523 workshop'!B5)</f>
        <v>9</v>
      </c>
      <c r="G7" s="5">
        <f t="shared" si="1"/>
        <v>12.5</v>
      </c>
    </row>
    <row r="8">
      <c r="A8" s="7" t="s">
        <v>11</v>
      </c>
      <c r="B8" s="8" t="s">
        <v>3</v>
      </c>
      <c r="C8" s="9" t="s">
        <v>12</v>
      </c>
      <c r="E8" s="5" t="s">
        <v>13</v>
      </c>
      <c r="F8" s="5">
        <f>sum('72723 workshop'!B6,'61323 workshop'!B6,'41523 workshop'!B6)</f>
        <v>3</v>
      </c>
      <c r="G8" s="5">
        <f t="shared" si="1"/>
        <v>4.17</v>
      </c>
    </row>
    <row r="9">
      <c r="A9" s="10" t="s">
        <v>14</v>
      </c>
      <c r="B9" s="11">
        <f>IFERROR(__xludf.DUMMYFUNCTION("QUERY('Workshop Data'!$A:$L, ""Select count(G) where (G is not null and H is not null) label count(G) ''"",1)"),66.0)</f>
        <v>66</v>
      </c>
      <c r="C9" s="11">
        <f>IFERROR(__xludf.DUMMYFUNCTION("QUERY('Workshop Data'!$A:$L, ""Select avg(G) where (G is not null and H is not null) label avg(G) ''"")"),2.4242424242424243)</f>
        <v>2.424242424</v>
      </c>
      <c r="E9" s="5" t="s">
        <v>15</v>
      </c>
      <c r="F9" s="5">
        <f>sum('72723 workshop'!B7,'61323 workshop'!B7,'41523 workshop'!B7)</f>
        <v>3</v>
      </c>
      <c r="G9" s="5">
        <f t="shared" si="1"/>
        <v>4.17</v>
      </c>
    </row>
    <row r="10">
      <c r="A10" s="10" t="s">
        <v>16</v>
      </c>
      <c r="B10" s="11">
        <f>IFERROR(__xludf.DUMMYFUNCTION("QUERY('Workshop Data'!$A:$L, ""Select count(G) where (G is not null and H is not null) label count(G) ''"",1)"),66.0)</f>
        <v>66</v>
      </c>
      <c r="C10" s="11">
        <f>IFERROR(__xludf.DUMMYFUNCTION("QUERY('Workshop Data'!$A:$L, ""Select avg(H) where (G is not null and H is not null) label avg(H) ''"")"),4.378787878787879)</f>
        <v>4.378787879</v>
      </c>
      <c r="E10" s="5" t="s">
        <v>17</v>
      </c>
      <c r="F10" s="5">
        <f>sum('72723 workshop'!B8,'61323 workshop'!B8,'41523 workshop'!B8)</f>
        <v>2</v>
      </c>
      <c r="G10" s="5">
        <f t="shared" si="1"/>
        <v>2.78</v>
      </c>
    </row>
    <row r="11">
      <c r="A11" s="12"/>
      <c r="B11" s="12"/>
      <c r="C11" s="12"/>
      <c r="F11" s="5"/>
      <c r="G11" s="5"/>
    </row>
    <row r="12">
      <c r="A12" s="13" t="s">
        <v>18</v>
      </c>
      <c r="B12" s="14" t="s">
        <v>3</v>
      </c>
      <c r="C12" s="14" t="s">
        <v>4</v>
      </c>
      <c r="E12" s="2" t="s">
        <v>19</v>
      </c>
      <c r="F12" s="2" t="s">
        <v>3</v>
      </c>
      <c r="G12" s="2" t="s">
        <v>4</v>
      </c>
    </row>
    <row r="13">
      <c r="A13" s="15" t="s">
        <v>20</v>
      </c>
      <c r="B13" s="11">
        <f>IFERROR(__xludf.DUMMYFUNCTION("QUERY('Workshop Data'!$A:$L, ""Select count(B) where (I is not null or J is not null or K is not null or L is not null) label count(B) ''"",1)"),68.0)</f>
        <v>68</v>
      </c>
      <c r="C13" s="16">
        <f t="shared" ref="C13:C17" si="2">round(B13/$B$4%, 2)</f>
        <v>94.44</v>
      </c>
      <c r="E13" s="5" t="s">
        <v>21</v>
      </c>
      <c r="F13" s="5">
        <f>sum('72723 workshop'!B11,'61323 workshop'!B11,'41523 workshop'!B11)</f>
        <v>29</v>
      </c>
      <c r="G13" s="17">
        <f t="shared" ref="G13:G14" si="3">round(F13/$B$4%, 2)</f>
        <v>40.28</v>
      </c>
    </row>
    <row r="14">
      <c r="A14" s="15" t="s">
        <v>22</v>
      </c>
      <c r="B14" s="18">
        <f>IFERROR(__xludf.DUMMYFUNCTION("QUERY('Workshop Data'!$A:$L, ""Select count(I) where (I &gt;= 4) label count(I) ''"")"),58.0)</f>
        <v>58</v>
      </c>
      <c r="C14" s="16">
        <f t="shared" si="2"/>
        <v>80.56</v>
      </c>
      <c r="E14" s="5" t="s">
        <v>23</v>
      </c>
      <c r="F14" s="5">
        <f>sum('72723 workshop'!B12,'61323 workshop'!B12,'41523 workshop'!B12)</f>
        <v>26</v>
      </c>
      <c r="G14" s="17">
        <f t="shared" si="3"/>
        <v>36.11</v>
      </c>
    </row>
    <row r="15">
      <c r="A15" s="15" t="s">
        <v>24</v>
      </c>
      <c r="B15" s="19">
        <f>IFERROR(__xludf.DUMMYFUNCTION("QUERY('Workshop Data'!$A:$L, ""Select count(J) where (J = 1) label count(J) ''"")"),49.0)</f>
        <v>49</v>
      </c>
      <c r="C15" s="16">
        <f t="shared" si="2"/>
        <v>68.06</v>
      </c>
    </row>
    <row r="16">
      <c r="A16" s="20" t="s">
        <v>25</v>
      </c>
      <c r="B16" s="19">
        <f>IFERROR(__xludf.DUMMYFUNCTION("QUERY('Workshop Data'!$A:$L, ""Select count(K) where (K =1) label count(K) ''"")"),48.0)</f>
        <v>48</v>
      </c>
      <c r="C16" s="16">
        <f t="shared" si="2"/>
        <v>66.67</v>
      </c>
    </row>
    <row r="17">
      <c r="A17" s="21" t="s">
        <v>26</v>
      </c>
      <c r="B17" s="19">
        <f>IFERROR(__xludf.DUMMYFUNCTION("QUERY('Workshop Data'!$A:$L, ""Select count(L) where (L = 1) label count(L) ''"")"),56.0)</f>
        <v>56</v>
      </c>
      <c r="C17" s="16">
        <f t="shared" si="2"/>
        <v>77.78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75"/>
    <col customWidth="1" min="6" max="6" width="4.75"/>
    <col customWidth="1" min="7" max="7" width="14.0"/>
    <col customWidth="1" min="8" max="8" width="15.25"/>
    <col customWidth="1" min="13" max="13" width="31.75"/>
    <col customWidth="1" min="15" max="15" width="14.63"/>
  </cols>
  <sheetData>
    <row r="1">
      <c r="A1" s="22" t="s">
        <v>27</v>
      </c>
      <c r="B1" s="22" t="s">
        <v>28</v>
      </c>
      <c r="C1" s="23"/>
      <c r="D1" s="22" t="s">
        <v>29</v>
      </c>
      <c r="E1" s="22" t="s">
        <v>30</v>
      </c>
      <c r="F1" s="23"/>
      <c r="G1" s="22" t="s">
        <v>31</v>
      </c>
      <c r="H1" s="22" t="s">
        <v>32</v>
      </c>
      <c r="I1" s="22" t="s">
        <v>33</v>
      </c>
      <c r="J1" s="22" t="s">
        <v>34</v>
      </c>
      <c r="K1" s="22" t="s">
        <v>35</v>
      </c>
      <c r="L1" s="22" t="s">
        <v>36</v>
      </c>
      <c r="N1" s="24" t="s">
        <v>37</v>
      </c>
      <c r="O1" s="25"/>
    </row>
    <row r="2">
      <c r="A2" s="26" t="s">
        <v>38</v>
      </c>
      <c r="B2" s="27">
        <f t="shared" ref="B2:B24" si="1">date(2023, 7, 27)</f>
        <v>45134</v>
      </c>
      <c r="D2" s="26" t="s">
        <v>39</v>
      </c>
      <c r="E2" s="26">
        <v>18.0</v>
      </c>
      <c r="G2" s="26">
        <v>5.0</v>
      </c>
      <c r="H2" s="26">
        <v>5.0</v>
      </c>
      <c r="I2" s="26">
        <v>5.0</v>
      </c>
      <c r="J2" s="26">
        <v>1.0</v>
      </c>
      <c r="K2" s="26">
        <v>1.0</v>
      </c>
      <c r="L2" s="26">
        <v>1.0</v>
      </c>
      <c r="N2" s="28" t="s">
        <v>40</v>
      </c>
      <c r="O2" s="29">
        <v>1.0</v>
      </c>
    </row>
    <row r="3">
      <c r="A3" s="26" t="s">
        <v>38</v>
      </c>
      <c r="B3" s="27">
        <f t="shared" si="1"/>
        <v>45134</v>
      </c>
      <c r="D3" s="26" t="s">
        <v>41</v>
      </c>
      <c r="E3" s="26">
        <v>16.0</v>
      </c>
      <c r="G3" s="26" t="str">
        <f t="shared" ref="G3:L3" si="2">NA()</f>
        <v>#N/A</v>
      </c>
      <c r="H3" s="30" t="str">
        <f t="shared" si="2"/>
        <v>#N/A</v>
      </c>
      <c r="I3" s="26" t="str">
        <f t="shared" si="2"/>
        <v>#N/A</v>
      </c>
      <c r="J3" s="30" t="str">
        <f t="shared" si="2"/>
        <v>#N/A</v>
      </c>
      <c r="K3" s="30" t="str">
        <f t="shared" si="2"/>
        <v>#N/A</v>
      </c>
      <c r="L3" s="30" t="str">
        <f t="shared" si="2"/>
        <v>#N/A</v>
      </c>
      <c r="M3" s="26" t="s">
        <v>42</v>
      </c>
      <c r="N3" s="28" t="s">
        <v>43</v>
      </c>
      <c r="O3" s="29">
        <v>0.0</v>
      </c>
    </row>
    <row r="4">
      <c r="A4" s="26" t="s">
        <v>38</v>
      </c>
      <c r="B4" s="27">
        <f t="shared" si="1"/>
        <v>45134</v>
      </c>
      <c r="D4" s="26" t="s">
        <v>44</v>
      </c>
      <c r="E4" s="26">
        <v>17.0</v>
      </c>
      <c r="G4" s="26">
        <v>3.0</v>
      </c>
      <c r="H4" s="26">
        <v>5.0</v>
      </c>
      <c r="I4" s="26">
        <v>5.0</v>
      </c>
      <c r="J4" s="26">
        <v>1.0</v>
      </c>
      <c r="K4" s="26">
        <v>1.0</v>
      </c>
      <c r="L4" s="26">
        <v>1.0</v>
      </c>
    </row>
    <row r="5">
      <c r="A5" s="26" t="s">
        <v>38</v>
      </c>
      <c r="B5" s="27">
        <f t="shared" si="1"/>
        <v>45134</v>
      </c>
      <c r="D5" s="26" t="s">
        <v>45</v>
      </c>
      <c r="E5" s="26">
        <v>28.0</v>
      </c>
      <c r="G5" s="26">
        <v>2.0</v>
      </c>
      <c r="H5" s="26">
        <v>5.0</v>
      </c>
      <c r="I5" s="26">
        <v>4.0</v>
      </c>
      <c r="J5" s="26">
        <v>1.0</v>
      </c>
      <c r="K5" s="26">
        <v>1.0</v>
      </c>
      <c r="L5" s="26">
        <v>1.0</v>
      </c>
    </row>
    <row r="6">
      <c r="A6" s="26" t="s">
        <v>38</v>
      </c>
      <c r="B6" s="27">
        <f t="shared" si="1"/>
        <v>45134</v>
      </c>
      <c r="D6" s="26" t="s">
        <v>46</v>
      </c>
      <c r="E6" s="26">
        <v>16.0</v>
      </c>
      <c r="G6" s="26">
        <v>1.0</v>
      </c>
      <c r="H6" s="26">
        <v>5.0</v>
      </c>
      <c r="I6" s="26">
        <v>5.0</v>
      </c>
      <c r="J6" s="26">
        <v>1.0</v>
      </c>
      <c r="K6" s="26">
        <v>1.0</v>
      </c>
      <c r="L6" s="26">
        <v>1.0</v>
      </c>
    </row>
    <row r="7">
      <c r="A7" s="26" t="s">
        <v>38</v>
      </c>
      <c r="B7" s="27">
        <f t="shared" si="1"/>
        <v>45134</v>
      </c>
      <c r="D7" s="26" t="s">
        <v>47</v>
      </c>
      <c r="E7" s="26">
        <v>17.0</v>
      </c>
      <c r="G7" s="26">
        <v>0.0</v>
      </c>
      <c r="H7" s="26">
        <v>4.0</v>
      </c>
      <c r="I7" s="26">
        <v>5.0</v>
      </c>
      <c r="J7" s="26">
        <v>0.0</v>
      </c>
      <c r="K7" s="26">
        <v>1.0</v>
      </c>
      <c r="L7" s="26">
        <v>1.0</v>
      </c>
    </row>
    <row r="8">
      <c r="A8" s="26" t="s">
        <v>38</v>
      </c>
      <c r="B8" s="27">
        <f t="shared" si="1"/>
        <v>45134</v>
      </c>
      <c r="D8" s="26" t="s">
        <v>41</v>
      </c>
      <c r="E8" s="26">
        <v>19.0</v>
      </c>
      <c r="G8" s="26">
        <v>5.0</v>
      </c>
      <c r="H8" s="26">
        <v>5.0</v>
      </c>
      <c r="I8" s="26">
        <v>4.0</v>
      </c>
      <c r="J8" s="26">
        <v>1.0</v>
      </c>
      <c r="K8" s="26">
        <v>1.0</v>
      </c>
      <c r="L8" s="26">
        <v>1.0</v>
      </c>
    </row>
    <row r="9">
      <c r="A9" s="26" t="s">
        <v>38</v>
      </c>
      <c r="B9" s="27">
        <f t="shared" si="1"/>
        <v>45134</v>
      </c>
      <c r="D9" s="26" t="s">
        <v>48</v>
      </c>
      <c r="E9" s="26">
        <v>20.0</v>
      </c>
      <c r="G9" s="26">
        <v>4.0</v>
      </c>
      <c r="H9" s="30" t="str">
        <f t="shared" ref="H9:L9" si="3">NA()</f>
        <v>#N/A</v>
      </c>
      <c r="I9" s="30" t="str">
        <f t="shared" si="3"/>
        <v>#N/A</v>
      </c>
      <c r="J9" s="30" t="str">
        <f t="shared" si="3"/>
        <v>#N/A</v>
      </c>
      <c r="K9" s="30" t="str">
        <f t="shared" si="3"/>
        <v>#N/A</v>
      </c>
      <c r="L9" s="30" t="str">
        <f t="shared" si="3"/>
        <v>#N/A</v>
      </c>
      <c r="M9" s="26" t="s">
        <v>49</v>
      </c>
    </row>
    <row r="10">
      <c r="A10" s="26" t="s">
        <v>38</v>
      </c>
      <c r="B10" s="27">
        <f t="shared" si="1"/>
        <v>45134</v>
      </c>
      <c r="D10" s="26" t="s">
        <v>50</v>
      </c>
      <c r="E10" s="30" t="str">
        <f>NA()</f>
        <v>#N/A</v>
      </c>
      <c r="G10" s="26">
        <v>3.0</v>
      </c>
      <c r="H10" s="26">
        <v>4.0</v>
      </c>
      <c r="I10" s="26">
        <v>4.0</v>
      </c>
      <c r="J10" s="26">
        <v>1.0</v>
      </c>
      <c r="K10" s="26">
        <v>1.0</v>
      </c>
      <c r="L10" s="26">
        <v>1.0</v>
      </c>
    </row>
    <row r="11">
      <c r="A11" s="26" t="s">
        <v>38</v>
      </c>
      <c r="B11" s="27">
        <f t="shared" si="1"/>
        <v>45134</v>
      </c>
      <c r="D11" s="26" t="s">
        <v>51</v>
      </c>
      <c r="E11" s="26">
        <v>22.0</v>
      </c>
      <c r="G11" s="26">
        <v>2.0</v>
      </c>
      <c r="H11" s="26">
        <v>4.0</v>
      </c>
      <c r="I11" s="26">
        <v>5.0</v>
      </c>
      <c r="J11" s="26">
        <v>1.0</v>
      </c>
      <c r="K11" s="26">
        <v>1.0</v>
      </c>
      <c r="L11" s="26">
        <v>1.0</v>
      </c>
    </row>
    <row r="12">
      <c r="A12" s="26" t="s">
        <v>38</v>
      </c>
      <c r="B12" s="27">
        <f t="shared" si="1"/>
        <v>45134</v>
      </c>
      <c r="D12" s="26" t="s">
        <v>52</v>
      </c>
      <c r="E12" s="26">
        <v>23.0</v>
      </c>
      <c r="G12" s="26">
        <v>4.0</v>
      </c>
      <c r="H12" s="26">
        <v>4.0</v>
      </c>
      <c r="I12" s="26">
        <v>5.0</v>
      </c>
      <c r="J12" s="26">
        <v>1.0</v>
      </c>
      <c r="K12" s="26">
        <v>1.0</v>
      </c>
      <c r="L12" s="26">
        <v>1.0</v>
      </c>
    </row>
    <row r="13">
      <c r="A13" s="26" t="s">
        <v>38</v>
      </c>
      <c r="B13" s="27">
        <f t="shared" si="1"/>
        <v>45134</v>
      </c>
      <c r="D13" s="26" t="s">
        <v>53</v>
      </c>
      <c r="E13" s="26">
        <v>18.0</v>
      </c>
      <c r="G13" s="26">
        <v>0.0</v>
      </c>
      <c r="H13" s="26">
        <v>3.0</v>
      </c>
      <c r="I13" s="26">
        <v>5.0</v>
      </c>
      <c r="J13" s="26">
        <v>1.0</v>
      </c>
      <c r="K13" s="26">
        <v>1.0</v>
      </c>
      <c r="L13" s="26">
        <v>1.0</v>
      </c>
    </row>
    <row r="14">
      <c r="A14" s="26" t="s">
        <v>38</v>
      </c>
      <c r="B14" s="27">
        <f t="shared" si="1"/>
        <v>45134</v>
      </c>
      <c r="D14" s="26" t="s">
        <v>54</v>
      </c>
      <c r="E14" s="26">
        <v>17.0</v>
      </c>
      <c r="G14" s="26">
        <v>0.0</v>
      </c>
      <c r="H14" s="26">
        <v>2.0</v>
      </c>
      <c r="I14" s="26">
        <v>5.0</v>
      </c>
      <c r="J14" s="26">
        <v>1.0</v>
      </c>
      <c r="K14" s="26">
        <v>1.0</v>
      </c>
      <c r="L14" s="26">
        <v>1.0</v>
      </c>
    </row>
    <row r="15">
      <c r="A15" s="26" t="s">
        <v>38</v>
      </c>
      <c r="B15" s="27">
        <f t="shared" si="1"/>
        <v>45134</v>
      </c>
      <c r="D15" s="26" t="s">
        <v>55</v>
      </c>
      <c r="E15" s="26">
        <v>16.0</v>
      </c>
      <c r="G15" s="26">
        <v>1.0</v>
      </c>
      <c r="H15" s="26">
        <v>5.0</v>
      </c>
      <c r="I15" s="26" t="str">
        <f t="shared" ref="I15:J15" si="4">na()</f>
        <v>#N/A</v>
      </c>
      <c r="J15" s="26" t="str">
        <f t="shared" si="4"/>
        <v>#N/A</v>
      </c>
      <c r="K15" s="26" t="str">
        <f t="shared" ref="K15:L15" si="5">Na()</f>
        <v>#N/A</v>
      </c>
      <c r="L15" s="26" t="str">
        <f t="shared" si="5"/>
        <v>#N/A</v>
      </c>
      <c r="M15" s="26" t="s">
        <v>56</v>
      </c>
    </row>
    <row r="16">
      <c r="A16" s="26" t="s">
        <v>38</v>
      </c>
      <c r="B16" s="27">
        <f t="shared" si="1"/>
        <v>45134</v>
      </c>
      <c r="D16" s="26" t="s">
        <v>57</v>
      </c>
      <c r="E16" s="26">
        <v>19.0</v>
      </c>
      <c r="G16" s="26">
        <v>2.0</v>
      </c>
      <c r="H16" s="26">
        <v>3.0</v>
      </c>
      <c r="I16" s="26">
        <v>4.0</v>
      </c>
      <c r="J16" s="26">
        <v>1.0</v>
      </c>
      <c r="K16" s="26">
        <v>1.0</v>
      </c>
      <c r="L16" s="26">
        <v>1.0</v>
      </c>
    </row>
    <row r="17">
      <c r="A17" s="26" t="s">
        <v>38</v>
      </c>
      <c r="B17" s="27">
        <f t="shared" si="1"/>
        <v>45134</v>
      </c>
      <c r="D17" s="26" t="s">
        <v>58</v>
      </c>
      <c r="E17" s="26">
        <v>18.0</v>
      </c>
      <c r="G17" s="30" t="str">
        <f>NA()</f>
        <v>#N/A</v>
      </c>
      <c r="H17" s="26">
        <v>2.0</v>
      </c>
      <c r="I17" s="26">
        <v>4.0</v>
      </c>
      <c r="J17" s="26">
        <v>1.0</v>
      </c>
      <c r="K17" s="26">
        <v>0.0</v>
      </c>
      <c r="L17" s="26">
        <v>1.0</v>
      </c>
      <c r="M17" s="26" t="s">
        <v>59</v>
      </c>
    </row>
    <row r="18">
      <c r="A18" s="26" t="s">
        <v>38</v>
      </c>
      <c r="B18" s="27">
        <f t="shared" si="1"/>
        <v>45134</v>
      </c>
      <c r="D18" s="26" t="s">
        <v>60</v>
      </c>
      <c r="E18" s="26">
        <v>17.0</v>
      </c>
      <c r="G18" s="26">
        <v>4.0</v>
      </c>
      <c r="H18" s="26">
        <v>1.0</v>
      </c>
      <c r="I18" s="26">
        <v>4.0</v>
      </c>
      <c r="J18" s="26">
        <v>1.0</v>
      </c>
      <c r="K18" s="26">
        <v>1.0</v>
      </c>
      <c r="L18" s="26">
        <v>1.0</v>
      </c>
      <c r="O18" s="31"/>
    </row>
    <row r="19">
      <c r="A19" s="26" t="s">
        <v>38</v>
      </c>
      <c r="B19" s="27">
        <f t="shared" si="1"/>
        <v>45134</v>
      </c>
      <c r="D19" s="26" t="s">
        <v>61</v>
      </c>
      <c r="E19" s="26">
        <v>16.0</v>
      </c>
      <c r="G19" s="26">
        <v>5.0</v>
      </c>
      <c r="H19" s="26">
        <v>5.0</v>
      </c>
      <c r="I19" s="26">
        <v>5.0</v>
      </c>
      <c r="J19" s="26">
        <v>0.0</v>
      </c>
      <c r="K19" s="26">
        <v>0.0</v>
      </c>
      <c r="L19" s="26">
        <v>1.0</v>
      </c>
    </row>
    <row r="20">
      <c r="A20" s="26" t="s">
        <v>38</v>
      </c>
      <c r="B20" s="27">
        <f t="shared" si="1"/>
        <v>45134</v>
      </c>
      <c r="D20" s="26" t="s">
        <v>62</v>
      </c>
      <c r="E20" s="26">
        <v>19.0</v>
      </c>
      <c r="G20" s="26">
        <v>4.0</v>
      </c>
      <c r="H20" s="26">
        <v>5.0</v>
      </c>
      <c r="I20" s="26">
        <v>5.0</v>
      </c>
      <c r="J20" s="30" t="str">
        <f>Na()</f>
        <v>#N/A</v>
      </c>
      <c r="K20" s="26">
        <v>1.0</v>
      </c>
      <c r="L20" s="26">
        <v>1.0</v>
      </c>
      <c r="M20" s="26" t="s">
        <v>63</v>
      </c>
    </row>
    <row r="21">
      <c r="A21" s="26" t="s">
        <v>38</v>
      </c>
      <c r="B21" s="27">
        <f t="shared" si="1"/>
        <v>45134</v>
      </c>
      <c r="D21" s="26" t="s">
        <v>64</v>
      </c>
      <c r="E21" s="26">
        <v>22.0</v>
      </c>
      <c r="G21" s="26">
        <v>3.0</v>
      </c>
      <c r="H21" s="26">
        <v>5.0</v>
      </c>
      <c r="I21" s="26">
        <v>5.0</v>
      </c>
      <c r="J21" s="26">
        <v>0.0</v>
      </c>
      <c r="K21" s="26" t="str">
        <f>na()</f>
        <v>#N/A</v>
      </c>
      <c r="L21" s="26">
        <v>1.0</v>
      </c>
      <c r="M21" s="26" t="s">
        <v>63</v>
      </c>
    </row>
    <row r="22">
      <c r="A22" s="26" t="s">
        <v>38</v>
      </c>
      <c r="B22" s="27">
        <f t="shared" si="1"/>
        <v>45134</v>
      </c>
      <c r="D22" s="26" t="s">
        <v>65</v>
      </c>
      <c r="E22" s="26">
        <v>31.0</v>
      </c>
      <c r="G22" s="26">
        <v>2.0</v>
      </c>
      <c r="H22" s="26">
        <v>5.0</v>
      </c>
      <c r="I22" s="26">
        <v>5.0</v>
      </c>
      <c r="J22" s="26">
        <v>1.0</v>
      </c>
      <c r="K22" s="26">
        <v>1.0</v>
      </c>
      <c r="L22" s="26">
        <v>1.0</v>
      </c>
    </row>
    <row r="23">
      <c r="A23" s="26" t="s">
        <v>38</v>
      </c>
      <c r="B23" s="27">
        <f t="shared" si="1"/>
        <v>45134</v>
      </c>
      <c r="D23" s="26" t="s">
        <v>66</v>
      </c>
      <c r="E23" s="26">
        <v>21.0</v>
      </c>
      <c r="G23" s="26">
        <v>1.0</v>
      </c>
      <c r="H23" s="26">
        <v>5.0</v>
      </c>
      <c r="I23" s="26">
        <v>2.0</v>
      </c>
      <c r="J23" s="26">
        <v>1.0</v>
      </c>
      <c r="K23" s="26">
        <v>1.0</v>
      </c>
      <c r="L23" s="26">
        <v>1.0</v>
      </c>
    </row>
    <row r="24">
      <c r="A24" s="26" t="s">
        <v>38</v>
      </c>
      <c r="B24" s="27">
        <f t="shared" si="1"/>
        <v>45134</v>
      </c>
      <c r="D24" s="26" t="s">
        <v>67</v>
      </c>
      <c r="E24" s="26">
        <v>22.0</v>
      </c>
      <c r="G24" s="26">
        <v>4.0</v>
      </c>
      <c r="H24" s="26">
        <v>5.0</v>
      </c>
      <c r="I24" s="26">
        <v>3.0</v>
      </c>
      <c r="J24" s="26">
        <v>1.0</v>
      </c>
      <c r="K24" s="26">
        <v>1.0</v>
      </c>
      <c r="L24" s="26">
        <v>1.0</v>
      </c>
    </row>
    <row r="25">
      <c r="A25" s="26" t="s">
        <v>38</v>
      </c>
      <c r="B25" s="27">
        <f t="shared" ref="B25:B47" si="6">date(2023, 6, 13)</f>
        <v>45090</v>
      </c>
      <c r="D25" s="26" t="s">
        <v>53</v>
      </c>
      <c r="E25" s="26">
        <v>20.0</v>
      </c>
      <c r="G25" s="26">
        <v>2.0</v>
      </c>
      <c r="H25" s="26">
        <v>5.0</v>
      </c>
      <c r="I25" s="26">
        <v>5.0</v>
      </c>
      <c r="J25" s="26">
        <v>1.0</v>
      </c>
      <c r="K25" s="26">
        <v>0.0</v>
      </c>
      <c r="L25" s="26">
        <v>1.0</v>
      </c>
    </row>
    <row r="26">
      <c r="A26" s="26" t="s">
        <v>38</v>
      </c>
      <c r="B26" s="27">
        <f t="shared" si="6"/>
        <v>45090</v>
      </c>
      <c r="D26" s="26" t="s">
        <v>54</v>
      </c>
      <c r="E26" s="26">
        <v>21.0</v>
      </c>
      <c r="G26" s="26">
        <v>1.0</v>
      </c>
      <c r="H26" s="26">
        <v>5.0</v>
      </c>
      <c r="I26" s="26">
        <v>4.0</v>
      </c>
      <c r="J26" s="26">
        <v>1.0</v>
      </c>
      <c r="K26" s="26">
        <v>1.0</v>
      </c>
      <c r="L26" s="26">
        <v>1.0</v>
      </c>
    </row>
    <row r="27">
      <c r="A27" s="26" t="s">
        <v>38</v>
      </c>
      <c r="B27" s="27">
        <f t="shared" si="6"/>
        <v>45090</v>
      </c>
      <c r="D27" s="26" t="s">
        <v>55</v>
      </c>
      <c r="E27" s="26">
        <v>22.0</v>
      </c>
      <c r="G27" s="26">
        <v>0.0</v>
      </c>
      <c r="H27" s="26">
        <v>5.0</v>
      </c>
      <c r="I27" s="26">
        <v>5.0</v>
      </c>
      <c r="J27" s="26">
        <v>1.0</v>
      </c>
      <c r="K27" s="26">
        <v>0.0</v>
      </c>
      <c r="L27" s="26">
        <v>1.0</v>
      </c>
    </row>
    <row r="28">
      <c r="A28" s="26" t="s">
        <v>38</v>
      </c>
      <c r="B28" s="27">
        <f t="shared" si="6"/>
        <v>45090</v>
      </c>
      <c r="D28" s="26" t="s">
        <v>57</v>
      </c>
      <c r="E28" s="26">
        <v>23.0</v>
      </c>
      <c r="G28" s="26">
        <v>0.0</v>
      </c>
      <c r="H28" s="26">
        <v>5.0</v>
      </c>
      <c r="I28" s="26">
        <v>4.0</v>
      </c>
      <c r="J28" s="26">
        <v>1.0</v>
      </c>
      <c r="K28" s="26">
        <v>0.0</v>
      </c>
      <c r="L28" s="26">
        <v>0.0</v>
      </c>
    </row>
    <row r="29">
      <c r="A29" s="26" t="s">
        <v>38</v>
      </c>
      <c r="B29" s="27">
        <f t="shared" si="6"/>
        <v>45090</v>
      </c>
      <c r="D29" s="26" t="s">
        <v>58</v>
      </c>
      <c r="E29" s="26">
        <v>18.0</v>
      </c>
      <c r="G29" s="26">
        <v>1.0</v>
      </c>
      <c r="H29" s="26">
        <v>5.0</v>
      </c>
      <c r="I29" s="26">
        <v>3.0</v>
      </c>
      <c r="J29" s="26">
        <v>1.0</v>
      </c>
      <c r="K29" s="26">
        <v>0.0</v>
      </c>
      <c r="L29" s="26">
        <v>0.0</v>
      </c>
    </row>
    <row r="30">
      <c r="A30" s="26" t="s">
        <v>38</v>
      </c>
      <c r="B30" s="27">
        <f t="shared" si="6"/>
        <v>45090</v>
      </c>
      <c r="D30" s="26" t="s">
        <v>60</v>
      </c>
      <c r="E30" s="26">
        <v>17.0</v>
      </c>
      <c r="G30" s="26">
        <v>2.0</v>
      </c>
      <c r="H30" s="26">
        <v>4.0</v>
      </c>
      <c r="I30" s="26">
        <v>2.0</v>
      </c>
      <c r="J30" s="26">
        <v>1.0</v>
      </c>
      <c r="K30" s="26">
        <v>0.0</v>
      </c>
      <c r="L30" s="26">
        <v>0.0</v>
      </c>
    </row>
    <row r="31">
      <c r="A31" s="26" t="s">
        <v>38</v>
      </c>
      <c r="B31" s="27">
        <f t="shared" si="6"/>
        <v>45090</v>
      </c>
      <c r="D31" s="26" t="s">
        <v>61</v>
      </c>
      <c r="E31" s="26">
        <v>16.0</v>
      </c>
      <c r="G31" s="26">
        <v>3.0</v>
      </c>
      <c r="H31" s="26">
        <v>5.0</v>
      </c>
      <c r="I31" s="26">
        <v>4.0</v>
      </c>
      <c r="J31" s="26">
        <v>1.0</v>
      </c>
      <c r="K31" s="26">
        <v>0.0</v>
      </c>
      <c r="L31" s="26">
        <v>0.0</v>
      </c>
    </row>
    <row r="32">
      <c r="A32" s="26" t="s">
        <v>38</v>
      </c>
      <c r="B32" s="27">
        <f t="shared" si="6"/>
        <v>45090</v>
      </c>
      <c r="D32" s="26" t="s">
        <v>62</v>
      </c>
      <c r="E32" s="26">
        <v>19.0</v>
      </c>
      <c r="G32" s="26">
        <v>4.0</v>
      </c>
      <c r="H32" s="26">
        <v>4.0</v>
      </c>
      <c r="I32" s="26">
        <v>2.0</v>
      </c>
      <c r="J32" s="26">
        <v>1.0</v>
      </c>
      <c r="K32" s="26">
        <v>1.0</v>
      </c>
      <c r="L32" s="26">
        <v>0.0</v>
      </c>
    </row>
    <row r="33">
      <c r="A33" s="26" t="s">
        <v>38</v>
      </c>
      <c r="B33" s="27">
        <f t="shared" si="6"/>
        <v>45090</v>
      </c>
      <c r="D33" s="26" t="s">
        <v>64</v>
      </c>
      <c r="E33" s="26">
        <v>18.0</v>
      </c>
      <c r="G33" s="26">
        <v>5.0</v>
      </c>
      <c r="H33" s="26">
        <v>4.0</v>
      </c>
      <c r="I33" s="26">
        <v>1.0</v>
      </c>
      <c r="J33" s="26">
        <v>1.0</v>
      </c>
      <c r="K33" s="26">
        <v>1.0</v>
      </c>
      <c r="L33" s="26">
        <v>0.0</v>
      </c>
    </row>
    <row r="34">
      <c r="A34" s="26" t="s">
        <v>38</v>
      </c>
      <c r="B34" s="27">
        <f t="shared" si="6"/>
        <v>45090</v>
      </c>
      <c r="D34" s="26" t="s">
        <v>65</v>
      </c>
      <c r="E34" s="26">
        <v>17.0</v>
      </c>
      <c r="G34" s="26">
        <v>4.0</v>
      </c>
      <c r="H34" s="26">
        <v>4.0</v>
      </c>
      <c r="I34" s="26">
        <v>5.0</v>
      </c>
      <c r="J34" s="26">
        <v>1.0</v>
      </c>
      <c r="K34" s="26">
        <v>1.0</v>
      </c>
      <c r="L34" s="26">
        <v>1.0</v>
      </c>
    </row>
    <row r="35">
      <c r="A35" s="26" t="s">
        <v>38</v>
      </c>
      <c r="B35" s="27">
        <f t="shared" si="6"/>
        <v>45090</v>
      </c>
      <c r="D35" s="26" t="s">
        <v>66</v>
      </c>
      <c r="E35" s="26" t="str">
        <f>Na()</f>
        <v>#N/A</v>
      </c>
      <c r="G35" s="26">
        <v>3.0</v>
      </c>
      <c r="H35" s="26">
        <v>4.0</v>
      </c>
      <c r="I35" s="26">
        <v>5.0</v>
      </c>
      <c r="J35" s="26">
        <v>0.0</v>
      </c>
      <c r="K35" s="26">
        <v>1.0</v>
      </c>
      <c r="L35" s="26">
        <v>1.0</v>
      </c>
    </row>
    <row r="36">
      <c r="A36" s="26" t="s">
        <v>38</v>
      </c>
      <c r="B36" s="27">
        <f t="shared" si="6"/>
        <v>45090</v>
      </c>
      <c r="D36" s="26" t="s">
        <v>67</v>
      </c>
      <c r="E36" s="26">
        <v>19.0</v>
      </c>
      <c r="G36" s="26">
        <v>2.0</v>
      </c>
      <c r="H36" s="26">
        <v>3.0</v>
      </c>
      <c r="I36" s="26">
        <v>5.0</v>
      </c>
      <c r="J36" s="26">
        <v>0.0</v>
      </c>
      <c r="K36" s="26">
        <v>1.0</v>
      </c>
      <c r="L36" s="26">
        <v>1.0</v>
      </c>
    </row>
    <row r="37">
      <c r="A37" s="26" t="s">
        <v>38</v>
      </c>
      <c r="B37" s="27">
        <f t="shared" si="6"/>
        <v>45090</v>
      </c>
      <c r="D37" s="26" t="s">
        <v>39</v>
      </c>
      <c r="E37" s="26">
        <v>22.0</v>
      </c>
      <c r="G37" s="26">
        <v>1.0</v>
      </c>
      <c r="H37" s="26">
        <v>2.0</v>
      </c>
      <c r="I37" s="26">
        <v>5.0</v>
      </c>
      <c r="J37" s="26">
        <v>0.0</v>
      </c>
      <c r="K37" s="26">
        <v>1.0</v>
      </c>
      <c r="L37" s="26">
        <v>1.0</v>
      </c>
    </row>
    <row r="38">
      <c r="A38" s="26" t="s">
        <v>38</v>
      </c>
      <c r="B38" s="27">
        <f t="shared" si="6"/>
        <v>45090</v>
      </c>
      <c r="D38" s="26" t="s">
        <v>41</v>
      </c>
      <c r="E38" s="26">
        <v>31.0</v>
      </c>
      <c r="G38" s="26">
        <v>4.0</v>
      </c>
      <c r="H38" s="26">
        <v>5.0</v>
      </c>
      <c r="I38" s="26">
        <v>5.0</v>
      </c>
      <c r="J38" s="26">
        <v>0.0</v>
      </c>
      <c r="K38" s="26">
        <v>1.0</v>
      </c>
      <c r="L38" s="26">
        <v>1.0</v>
      </c>
    </row>
    <row r="39">
      <c r="A39" s="26" t="s">
        <v>38</v>
      </c>
      <c r="B39" s="27">
        <f t="shared" si="6"/>
        <v>45090</v>
      </c>
      <c r="D39" s="26" t="s">
        <v>44</v>
      </c>
      <c r="E39" s="26">
        <v>21.0</v>
      </c>
      <c r="G39" s="30" t="str">
        <f>NA()</f>
        <v>#N/A</v>
      </c>
      <c r="H39" s="26">
        <v>3.0</v>
      </c>
      <c r="I39" s="26">
        <v>4.0</v>
      </c>
      <c r="J39" s="26">
        <v>0.0</v>
      </c>
      <c r="K39" s="26">
        <v>1.0</v>
      </c>
      <c r="L39" s="26">
        <v>1.0</v>
      </c>
      <c r="M39" s="26" t="s">
        <v>59</v>
      </c>
    </row>
    <row r="40">
      <c r="A40" s="26" t="s">
        <v>38</v>
      </c>
      <c r="B40" s="27">
        <f t="shared" si="6"/>
        <v>45090</v>
      </c>
      <c r="D40" s="26" t="s">
        <v>45</v>
      </c>
      <c r="E40" s="26">
        <v>22.0</v>
      </c>
      <c r="G40" s="26">
        <v>4.0</v>
      </c>
      <c r="H40" s="26">
        <v>2.0</v>
      </c>
      <c r="I40" s="26">
        <v>4.0</v>
      </c>
      <c r="J40" s="26">
        <v>0.0</v>
      </c>
      <c r="K40" s="26">
        <v>1.0</v>
      </c>
      <c r="L40" s="26">
        <v>1.0</v>
      </c>
    </row>
    <row r="41">
      <c r="A41" s="26" t="s">
        <v>38</v>
      </c>
      <c r="B41" s="27">
        <f t="shared" si="6"/>
        <v>45090</v>
      </c>
      <c r="D41" s="26" t="s">
        <v>46</v>
      </c>
      <c r="E41" s="26">
        <v>18.0</v>
      </c>
      <c r="G41" s="26">
        <v>3.0</v>
      </c>
      <c r="H41" s="26">
        <v>1.0</v>
      </c>
      <c r="I41" s="26">
        <v>3.0</v>
      </c>
      <c r="J41" s="26">
        <v>1.0</v>
      </c>
      <c r="K41" s="26">
        <v>1.0</v>
      </c>
      <c r="L41" s="26">
        <v>1.0</v>
      </c>
    </row>
    <row r="42">
      <c r="A42" s="26" t="s">
        <v>38</v>
      </c>
      <c r="B42" s="27">
        <f t="shared" si="6"/>
        <v>45090</v>
      </c>
      <c r="D42" s="26" t="s">
        <v>47</v>
      </c>
      <c r="E42" s="26">
        <v>16.0</v>
      </c>
      <c r="G42" s="26">
        <v>2.0</v>
      </c>
      <c r="H42" s="26">
        <v>5.0</v>
      </c>
      <c r="I42" s="26">
        <v>5.0</v>
      </c>
      <c r="J42" s="26">
        <v>1.0</v>
      </c>
      <c r="K42" s="26">
        <v>0.0</v>
      </c>
      <c r="L42" s="26">
        <v>1.0</v>
      </c>
    </row>
    <row r="43">
      <c r="A43" s="26" t="s">
        <v>38</v>
      </c>
      <c r="B43" s="27">
        <f t="shared" si="6"/>
        <v>45090</v>
      </c>
      <c r="D43" s="26" t="s">
        <v>41</v>
      </c>
      <c r="E43" s="26">
        <v>17.0</v>
      </c>
      <c r="G43" s="26">
        <v>1.0</v>
      </c>
      <c r="H43" s="26">
        <v>5.0</v>
      </c>
      <c r="I43" s="26">
        <v>5.0</v>
      </c>
      <c r="J43" s="26">
        <v>1.0</v>
      </c>
      <c r="K43" s="26">
        <v>0.0</v>
      </c>
      <c r="L43" s="26">
        <v>1.0</v>
      </c>
    </row>
    <row r="44">
      <c r="A44" s="26" t="s">
        <v>38</v>
      </c>
      <c r="B44" s="27">
        <f t="shared" si="6"/>
        <v>45090</v>
      </c>
      <c r="D44" s="26" t="s">
        <v>48</v>
      </c>
      <c r="E44" s="26">
        <v>28.0</v>
      </c>
      <c r="G44" s="26">
        <v>0.0</v>
      </c>
      <c r="H44" s="26">
        <v>5.0</v>
      </c>
      <c r="I44" s="26">
        <v>5.0</v>
      </c>
      <c r="J44" s="26">
        <v>0.0</v>
      </c>
      <c r="K44" s="26">
        <v>0.0</v>
      </c>
      <c r="L44" s="26">
        <v>0.0</v>
      </c>
    </row>
    <row r="45">
      <c r="A45" s="26" t="s">
        <v>38</v>
      </c>
      <c r="B45" s="27">
        <f t="shared" si="6"/>
        <v>45090</v>
      </c>
      <c r="D45" s="26" t="s">
        <v>50</v>
      </c>
      <c r="E45" s="26">
        <v>16.0</v>
      </c>
      <c r="G45" s="26">
        <v>5.0</v>
      </c>
      <c r="H45" s="26">
        <v>5.0</v>
      </c>
      <c r="I45" s="26">
        <v>1.0</v>
      </c>
      <c r="J45" s="26">
        <v>0.0</v>
      </c>
      <c r="K45" s="26">
        <v>0.0</v>
      </c>
      <c r="L45" s="26">
        <v>0.0</v>
      </c>
    </row>
    <row r="46">
      <c r="A46" s="26" t="s">
        <v>38</v>
      </c>
      <c r="B46" s="27">
        <f t="shared" si="6"/>
        <v>45090</v>
      </c>
      <c r="D46" s="26" t="s">
        <v>51</v>
      </c>
      <c r="E46" s="26">
        <v>17.0</v>
      </c>
      <c r="G46" s="26">
        <v>4.0</v>
      </c>
      <c r="H46" s="26">
        <v>5.0</v>
      </c>
      <c r="I46" s="26">
        <v>2.0</v>
      </c>
      <c r="J46" s="26">
        <v>0.0</v>
      </c>
      <c r="K46" s="26">
        <v>0.0</v>
      </c>
      <c r="L46" s="26">
        <v>0.0</v>
      </c>
    </row>
    <row r="47">
      <c r="A47" s="26" t="s">
        <v>38</v>
      </c>
      <c r="B47" s="27">
        <f t="shared" si="6"/>
        <v>45090</v>
      </c>
      <c r="D47" s="26" t="s">
        <v>52</v>
      </c>
      <c r="E47" s="26">
        <v>19.0</v>
      </c>
      <c r="G47" s="26">
        <v>3.0</v>
      </c>
      <c r="H47" s="26">
        <v>5.0</v>
      </c>
      <c r="I47" s="26">
        <v>3.0</v>
      </c>
      <c r="J47" s="26">
        <v>0.0</v>
      </c>
      <c r="K47" s="26">
        <v>0.0</v>
      </c>
      <c r="L47" s="26">
        <v>0.0</v>
      </c>
    </row>
    <row r="48">
      <c r="A48" s="26" t="s">
        <v>68</v>
      </c>
      <c r="B48" s="27">
        <f t="shared" ref="B48:B56" si="8">date(2023, 4,15)</f>
        <v>45031</v>
      </c>
      <c r="D48" s="26" t="s">
        <v>69</v>
      </c>
      <c r="E48" s="26">
        <v>20.0</v>
      </c>
      <c r="G48" s="26">
        <v>5.0</v>
      </c>
      <c r="H48" s="30" t="str">
        <f t="shared" ref="H48:L48" si="7">NA()</f>
        <v>#N/A</v>
      </c>
      <c r="I48" s="30" t="str">
        <f t="shared" si="7"/>
        <v>#N/A</v>
      </c>
      <c r="J48" s="30" t="str">
        <f t="shared" si="7"/>
        <v>#N/A</v>
      </c>
      <c r="K48" s="30" t="str">
        <f t="shared" si="7"/>
        <v>#N/A</v>
      </c>
      <c r="L48" s="30" t="str">
        <f t="shared" si="7"/>
        <v>#N/A</v>
      </c>
      <c r="M48" s="26" t="s">
        <v>49</v>
      </c>
    </row>
    <row r="49">
      <c r="A49" s="26" t="s">
        <v>68</v>
      </c>
      <c r="B49" s="27">
        <f t="shared" si="8"/>
        <v>45031</v>
      </c>
      <c r="D49" s="26" t="s">
        <v>70</v>
      </c>
      <c r="E49" s="26">
        <v>21.0</v>
      </c>
      <c r="G49" s="26">
        <v>4.0</v>
      </c>
      <c r="H49" s="26">
        <v>5.0</v>
      </c>
      <c r="I49" s="26">
        <v>5.0</v>
      </c>
      <c r="J49" s="26">
        <v>1.0</v>
      </c>
      <c r="K49" s="26">
        <v>0.0</v>
      </c>
      <c r="L49" s="26">
        <v>1.0</v>
      </c>
    </row>
    <row r="50">
      <c r="A50" s="26" t="s">
        <v>68</v>
      </c>
      <c r="B50" s="27">
        <f t="shared" si="8"/>
        <v>45031</v>
      </c>
      <c r="D50" s="26" t="s">
        <v>71</v>
      </c>
      <c r="E50" s="26">
        <v>22.0</v>
      </c>
      <c r="G50" s="26">
        <v>3.0</v>
      </c>
      <c r="H50" s="26">
        <v>5.0</v>
      </c>
      <c r="I50" s="26">
        <v>5.0</v>
      </c>
      <c r="J50" s="26">
        <v>1.0</v>
      </c>
      <c r="K50" s="26">
        <v>1.0</v>
      </c>
      <c r="L50" s="26">
        <v>1.0</v>
      </c>
    </row>
    <row r="51">
      <c r="A51" s="26" t="s">
        <v>68</v>
      </c>
      <c r="B51" s="27">
        <f t="shared" si="8"/>
        <v>45031</v>
      </c>
      <c r="D51" s="26" t="s">
        <v>72</v>
      </c>
      <c r="E51" s="26">
        <v>23.0</v>
      </c>
      <c r="G51" s="26">
        <v>2.0</v>
      </c>
      <c r="H51" s="26">
        <v>5.0</v>
      </c>
      <c r="I51" s="26">
        <v>5.0</v>
      </c>
      <c r="J51" s="26">
        <v>1.0</v>
      </c>
      <c r="K51" s="26">
        <v>1.0</v>
      </c>
      <c r="L51" s="26">
        <v>1.0</v>
      </c>
    </row>
    <row r="52">
      <c r="A52" s="26" t="s">
        <v>68</v>
      </c>
      <c r="B52" s="27">
        <f t="shared" si="8"/>
        <v>45031</v>
      </c>
      <c r="D52" s="26" t="s">
        <v>73</v>
      </c>
      <c r="E52" s="26">
        <v>18.0</v>
      </c>
      <c r="G52" s="30" t="str">
        <f>NA()</f>
        <v>#N/A</v>
      </c>
      <c r="H52" s="26">
        <v>4.0</v>
      </c>
      <c r="I52" s="26">
        <v>5.0</v>
      </c>
      <c r="J52" s="26">
        <v>1.0</v>
      </c>
      <c r="K52" s="26">
        <v>1.0</v>
      </c>
      <c r="L52" s="26">
        <v>1.0</v>
      </c>
      <c r="M52" s="26" t="s">
        <v>59</v>
      </c>
    </row>
    <row r="53">
      <c r="A53" s="26" t="s">
        <v>68</v>
      </c>
      <c r="B53" s="27">
        <f t="shared" si="8"/>
        <v>45031</v>
      </c>
      <c r="D53" s="26" t="s">
        <v>74</v>
      </c>
      <c r="E53" s="26">
        <v>15.0</v>
      </c>
      <c r="G53" s="26">
        <v>0.0</v>
      </c>
      <c r="H53" s="26">
        <v>5.0</v>
      </c>
      <c r="I53" s="26">
        <v>5.0</v>
      </c>
      <c r="J53" s="26">
        <v>1.0</v>
      </c>
      <c r="K53" s="26">
        <v>1.0</v>
      </c>
      <c r="L53" s="26">
        <v>1.0</v>
      </c>
    </row>
    <row r="54">
      <c r="A54" s="26" t="s">
        <v>68</v>
      </c>
      <c r="B54" s="27">
        <f t="shared" si="8"/>
        <v>45031</v>
      </c>
      <c r="D54" s="26" t="s">
        <v>75</v>
      </c>
      <c r="E54" s="26">
        <v>14.0</v>
      </c>
      <c r="G54" s="26">
        <v>5.0</v>
      </c>
      <c r="H54" s="26">
        <v>5.0</v>
      </c>
      <c r="I54" s="26">
        <v>5.0</v>
      </c>
      <c r="J54" s="26">
        <v>1.0</v>
      </c>
      <c r="K54" s="26">
        <v>0.0</v>
      </c>
      <c r="L54" s="26">
        <v>0.0</v>
      </c>
    </row>
    <row r="55">
      <c r="A55" s="26" t="s">
        <v>68</v>
      </c>
      <c r="B55" s="27">
        <f t="shared" si="8"/>
        <v>45031</v>
      </c>
      <c r="D55" s="26" t="s">
        <v>76</v>
      </c>
      <c r="E55" s="26">
        <v>16.0</v>
      </c>
      <c r="G55" s="26">
        <v>4.0</v>
      </c>
      <c r="H55" s="26">
        <v>5.0</v>
      </c>
      <c r="I55" s="26">
        <v>5.0</v>
      </c>
      <c r="J55" s="26">
        <v>0.0</v>
      </c>
      <c r="K55" s="26">
        <v>1.0</v>
      </c>
      <c r="L55" s="26">
        <v>1.0</v>
      </c>
    </row>
    <row r="56">
      <c r="A56" s="26" t="s">
        <v>68</v>
      </c>
      <c r="B56" s="27">
        <f t="shared" si="8"/>
        <v>45031</v>
      </c>
      <c r="D56" s="26" t="s">
        <v>77</v>
      </c>
      <c r="E56" s="26">
        <v>17.0</v>
      </c>
      <c r="G56" s="26">
        <v>3.0</v>
      </c>
      <c r="H56" s="26">
        <v>3.0</v>
      </c>
      <c r="I56" s="26">
        <v>5.0</v>
      </c>
      <c r="J56" s="26">
        <v>1.0</v>
      </c>
      <c r="K56" s="26">
        <v>0.0</v>
      </c>
      <c r="L56" s="26">
        <v>0.0</v>
      </c>
    </row>
    <row r="57">
      <c r="A57" s="26" t="s">
        <v>38</v>
      </c>
      <c r="B57" s="27">
        <f t="shared" ref="B57:B73" si="9">date(2023, 8, 2)</f>
        <v>45140</v>
      </c>
      <c r="D57" s="26" t="s">
        <v>78</v>
      </c>
      <c r="E57" s="26">
        <v>17.0</v>
      </c>
      <c r="G57" s="26">
        <v>2.0</v>
      </c>
      <c r="H57" s="26">
        <v>5.0</v>
      </c>
      <c r="I57" s="26">
        <v>4.0</v>
      </c>
      <c r="J57" s="26">
        <v>1.0</v>
      </c>
      <c r="K57" s="26">
        <v>1.0</v>
      </c>
      <c r="L57" s="26">
        <v>1.0</v>
      </c>
    </row>
    <row r="58">
      <c r="A58" s="26" t="s">
        <v>38</v>
      </c>
      <c r="B58" s="27">
        <f t="shared" si="9"/>
        <v>45140</v>
      </c>
      <c r="D58" s="26" t="s">
        <v>79</v>
      </c>
      <c r="E58" s="26">
        <v>17.0</v>
      </c>
      <c r="G58" s="26">
        <v>2.0</v>
      </c>
      <c r="H58" s="26">
        <v>5.0</v>
      </c>
      <c r="I58" s="26">
        <v>5.0</v>
      </c>
      <c r="J58" s="26">
        <v>1.0</v>
      </c>
      <c r="K58" s="26">
        <v>1.0</v>
      </c>
      <c r="L58" s="26">
        <v>1.0</v>
      </c>
    </row>
    <row r="59">
      <c r="A59" s="26" t="s">
        <v>38</v>
      </c>
      <c r="B59" s="27">
        <f t="shared" si="9"/>
        <v>45140</v>
      </c>
      <c r="D59" s="26" t="s">
        <v>80</v>
      </c>
      <c r="E59" s="26">
        <v>17.0</v>
      </c>
      <c r="G59" s="26">
        <v>2.0</v>
      </c>
      <c r="H59" s="26">
        <v>4.0</v>
      </c>
      <c r="I59" s="26">
        <v>4.0</v>
      </c>
      <c r="J59" s="26">
        <v>0.0</v>
      </c>
      <c r="K59" s="26">
        <v>1.0</v>
      </c>
      <c r="L59" s="26">
        <v>1.0</v>
      </c>
      <c r="M59" s="32"/>
    </row>
    <row r="60">
      <c r="A60" s="26" t="s">
        <v>38</v>
      </c>
      <c r="B60" s="27">
        <f t="shared" si="9"/>
        <v>45140</v>
      </c>
      <c r="D60" s="26" t="s">
        <v>81</v>
      </c>
      <c r="E60" s="26">
        <v>18.0</v>
      </c>
      <c r="G60" s="26">
        <v>2.0</v>
      </c>
      <c r="H60" s="26">
        <v>4.0</v>
      </c>
      <c r="I60" s="26">
        <v>5.0</v>
      </c>
      <c r="J60" s="26">
        <v>1.0</v>
      </c>
      <c r="K60" s="26">
        <v>1.0</v>
      </c>
      <c r="L60" s="26">
        <v>1.0</v>
      </c>
    </row>
    <row r="61">
      <c r="A61" s="26" t="s">
        <v>38</v>
      </c>
      <c r="B61" s="27">
        <f t="shared" si="9"/>
        <v>45140</v>
      </c>
      <c r="D61" s="26" t="s">
        <v>82</v>
      </c>
      <c r="E61" s="26">
        <v>19.0</v>
      </c>
      <c r="G61" s="26">
        <v>2.0</v>
      </c>
      <c r="H61" s="26">
        <v>4.0</v>
      </c>
      <c r="I61" s="26">
        <v>4.0</v>
      </c>
      <c r="J61" s="26">
        <v>1.0</v>
      </c>
      <c r="K61" s="26">
        <v>1.0</v>
      </c>
      <c r="L61" s="26">
        <v>1.0</v>
      </c>
    </row>
    <row r="62">
      <c r="A62" s="26" t="s">
        <v>38</v>
      </c>
      <c r="B62" s="27">
        <f t="shared" si="9"/>
        <v>45140</v>
      </c>
      <c r="D62" s="26" t="s">
        <v>83</v>
      </c>
      <c r="E62" s="26">
        <v>16.0</v>
      </c>
      <c r="G62" s="26">
        <v>2.0</v>
      </c>
      <c r="H62" s="26">
        <v>5.0</v>
      </c>
      <c r="I62" s="26">
        <v>5.0</v>
      </c>
      <c r="J62" s="26">
        <v>1.0</v>
      </c>
      <c r="K62" s="26">
        <v>1.0</v>
      </c>
      <c r="L62" s="26">
        <v>1.0</v>
      </c>
    </row>
    <row r="63">
      <c r="A63" s="26" t="s">
        <v>38</v>
      </c>
      <c r="B63" s="27">
        <f t="shared" si="9"/>
        <v>45140</v>
      </c>
      <c r="D63" s="26" t="s">
        <v>84</v>
      </c>
      <c r="E63" s="26">
        <v>15.0</v>
      </c>
      <c r="G63" s="26">
        <v>2.0</v>
      </c>
      <c r="H63" s="26">
        <v>5.0</v>
      </c>
      <c r="I63" s="26">
        <v>5.0</v>
      </c>
      <c r="J63" s="26">
        <v>0.0</v>
      </c>
      <c r="K63" s="26">
        <v>1.0</v>
      </c>
      <c r="L63" s="26">
        <v>1.0</v>
      </c>
    </row>
    <row r="64">
      <c r="A64" s="26" t="s">
        <v>38</v>
      </c>
      <c r="B64" s="27">
        <f t="shared" si="9"/>
        <v>45140</v>
      </c>
      <c r="D64" s="26" t="s">
        <v>85</v>
      </c>
      <c r="E64" s="26">
        <v>16.0</v>
      </c>
      <c r="G64" s="26">
        <v>2.0</v>
      </c>
      <c r="H64" s="26">
        <v>5.0</v>
      </c>
      <c r="I64" s="26">
        <v>5.0</v>
      </c>
      <c r="J64" s="26">
        <v>0.0</v>
      </c>
      <c r="K64" s="26">
        <v>1.0</v>
      </c>
      <c r="L64" s="26">
        <v>1.0</v>
      </c>
    </row>
    <row r="65">
      <c r="A65" s="26" t="s">
        <v>38</v>
      </c>
      <c r="B65" s="27">
        <f t="shared" si="9"/>
        <v>45140</v>
      </c>
      <c r="D65" s="26" t="s">
        <v>86</v>
      </c>
      <c r="E65" s="26">
        <v>17.0</v>
      </c>
      <c r="G65" s="26">
        <v>2.0</v>
      </c>
      <c r="H65" s="26">
        <v>4.0</v>
      </c>
      <c r="I65" s="26">
        <v>5.0</v>
      </c>
      <c r="J65" s="26">
        <v>0.0</v>
      </c>
      <c r="K65" s="26">
        <v>0.0</v>
      </c>
      <c r="L65" s="26">
        <v>1.0</v>
      </c>
    </row>
    <row r="66">
      <c r="A66" s="26" t="s">
        <v>38</v>
      </c>
      <c r="B66" s="27">
        <f t="shared" si="9"/>
        <v>45140</v>
      </c>
      <c r="D66" s="26" t="s">
        <v>87</v>
      </c>
      <c r="E66" s="26">
        <v>17.0</v>
      </c>
      <c r="G66" s="26">
        <v>2.0</v>
      </c>
      <c r="H66" s="26">
        <v>4.0</v>
      </c>
      <c r="I66" s="26">
        <v>5.0</v>
      </c>
      <c r="J66" s="26">
        <v>1.0</v>
      </c>
      <c r="K66" s="26">
        <v>1.0</v>
      </c>
      <c r="L66" s="26">
        <v>1.0</v>
      </c>
    </row>
    <row r="67">
      <c r="A67" s="26" t="s">
        <v>38</v>
      </c>
      <c r="B67" s="27">
        <f t="shared" si="9"/>
        <v>45140</v>
      </c>
      <c r="D67" s="26" t="s">
        <v>88</v>
      </c>
      <c r="E67" s="26">
        <v>18.0</v>
      </c>
      <c r="G67" s="26">
        <v>2.0</v>
      </c>
      <c r="H67" s="26">
        <v>4.0</v>
      </c>
      <c r="I67" s="26">
        <v>5.0</v>
      </c>
      <c r="J67" s="26">
        <v>1.0</v>
      </c>
      <c r="K67" s="26">
        <v>1.0</v>
      </c>
      <c r="L67" s="26">
        <v>1.0</v>
      </c>
    </row>
    <row r="68">
      <c r="A68" s="26" t="s">
        <v>38</v>
      </c>
      <c r="B68" s="27">
        <f t="shared" si="9"/>
        <v>45140</v>
      </c>
      <c r="D68" s="26" t="s">
        <v>89</v>
      </c>
      <c r="E68" s="26">
        <v>18.0</v>
      </c>
      <c r="G68" s="26">
        <v>2.0</v>
      </c>
      <c r="H68" s="26">
        <v>4.0</v>
      </c>
      <c r="I68" s="26">
        <v>5.0</v>
      </c>
      <c r="J68" s="26">
        <v>1.0</v>
      </c>
      <c r="K68" s="26">
        <v>0.0</v>
      </c>
      <c r="L68" s="26">
        <v>1.0</v>
      </c>
    </row>
    <row r="69">
      <c r="A69" s="26" t="s">
        <v>38</v>
      </c>
      <c r="B69" s="27">
        <f t="shared" si="9"/>
        <v>45140</v>
      </c>
      <c r="D69" s="26" t="s">
        <v>90</v>
      </c>
      <c r="E69" s="26">
        <v>18.0</v>
      </c>
      <c r="G69" s="26">
        <v>2.0</v>
      </c>
      <c r="H69" s="26">
        <v>5.0</v>
      </c>
      <c r="I69" s="26">
        <v>5.0</v>
      </c>
      <c r="J69" s="26">
        <v>1.0</v>
      </c>
      <c r="K69" s="26">
        <v>1.0</v>
      </c>
      <c r="L69" s="26">
        <v>1.0</v>
      </c>
    </row>
    <row r="70">
      <c r="A70" s="26" t="s">
        <v>38</v>
      </c>
      <c r="B70" s="27">
        <f t="shared" si="9"/>
        <v>45140</v>
      </c>
      <c r="D70" s="26" t="s">
        <v>91</v>
      </c>
      <c r="E70" s="26">
        <v>18.0</v>
      </c>
      <c r="G70" s="26">
        <v>2.0</v>
      </c>
      <c r="H70" s="26">
        <v>5.0</v>
      </c>
      <c r="I70" s="26">
        <v>5.0</v>
      </c>
      <c r="J70" s="26">
        <v>1.0</v>
      </c>
      <c r="K70" s="26">
        <v>1.0</v>
      </c>
      <c r="L70" s="26">
        <v>1.0</v>
      </c>
    </row>
    <row r="71">
      <c r="A71" s="26" t="s">
        <v>38</v>
      </c>
      <c r="B71" s="27">
        <f t="shared" si="9"/>
        <v>45140</v>
      </c>
      <c r="D71" s="26" t="s">
        <v>92</v>
      </c>
      <c r="E71" s="26">
        <v>18.0</v>
      </c>
      <c r="G71" s="26">
        <v>2.0</v>
      </c>
      <c r="H71" s="26">
        <v>5.0</v>
      </c>
      <c r="I71" s="26">
        <v>5.0</v>
      </c>
      <c r="J71" s="26">
        <v>1.0</v>
      </c>
      <c r="K71" s="26">
        <v>1.0</v>
      </c>
      <c r="L71" s="26">
        <v>1.0</v>
      </c>
    </row>
    <row r="72">
      <c r="A72" s="26" t="s">
        <v>38</v>
      </c>
      <c r="B72" s="27">
        <f t="shared" si="9"/>
        <v>45140</v>
      </c>
      <c r="D72" s="26" t="s">
        <v>93</v>
      </c>
      <c r="E72" s="26">
        <v>18.0</v>
      </c>
      <c r="G72" s="26">
        <v>2.0</v>
      </c>
      <c r="H72" s="26">
        <v>5.0</v>
      </c>
      <c r="I72" s="26">
        <v>5.0</v>
      </c>
      <c r="J72" s="26">
        <v>1.0</v>
      </c>
      <c r="K72" s="26">
        <v>1.0</v>
      </c>
      <c r="L72" s="26">
        <v>1.0</v>
      </c>
    </row>
    <row r="73">
      <c r="A73" s="26" t="s">
        <v>38</v>
      </c>
      <c r="B73" s="27">
        <f t="shared" si="9"/>
        <v>45140</v>
      </c>
      <c r="D73" s="26" t="str">
        <f t="shared" ref="D73:E73" si="10">na()</f>
        <v>#N/A</v>
      </c>
      <c r="E73" s="26" t="str">
        <f t="shared" si="10"/>
        <v>#N/A</v>
      </c>
      <c r="G73" s="26">
        <v>2.0</v>
      </c>
      <c r="H73" s="26">
        <v>5.0</v>
      </c>
      <c r="I73" s="26">
        <v>5.0</v>
      </c>
      <c r="J73" s="26">
        <v>1.0</v>
      </c>
      <c r="K73" s="26">
        <v>1.0</v>
      </c>
      <c r="L73" s="26">
        <v>1.0</v>
      </c>
    </row>
    <row r="74">
      <c r="B74" s="27"/>
    </row>
    <row r="75">
      <c r="B75" s="27"/>
    </row>
    <row r="76">
      <c r="B76" s="27"/>
    </row>
    <row r="77">
      <c r="B77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4" max="4" width="5.5"/>
    <col customWidth="1" min="5" max="5" width="17.5"/>
    <col customWidth="1" min="8" max="8" width="4.25"/>
    <col customWidth="1" min="9" max="9" width="27.5"/>
    <col customWidth="1" min="11" max="11" width="16.38"/>
    <col customWidth="1" min="12" max="12" width="12.13"/>
    <col customWidth="1" min="13" max="13" width="28.63"/>
  </cols>
  <sheetData>
    <row r="1">
      <c r="A1" s="33" t="s">
        <v>2</v>
      </c>
      <c r="B1" s="33" t="s">
        <v>3</v>
      </c>
      <c r="C1" s="33" t="s">
        <v>4</v>
      </c>
      <c r="D1" s="34"/>
      <c r="E1" s="35" t="s">
        <v>30</v>
      </c>
      <c r="F1" s="36" t="s">
        <v>3</v>
      </c>
      <c r="G1" s="36" t="s">
        <v>4</v>
      </c>
      <c r="H1" s="34"/>
      <c r="I1" s="7" t="s">
        <v>11</v>
      </c>
      <c r="J1" s="37" t="s">
        <v>3</v>
      </c>
      <c r="K1" s="38" t="s">
        <v>12</v>
      </c>
      <c r="L1" s="12"/>
      <c r="M1" s="1"/>
      <c r="N1" s="1"/>
    </row>
    <row r="2">
      <c r="A2" s="39" t="s">
        <v>6</v>
      </c>
      <c r="B2" s="39"/>
      <c r="C2" s="39">
        <f t="shared" ref="C2:C8" si="1">round(B2/$B$15%, 2)</f>
        <v>0</v>
      </c>
      <c r="D2" s="34"/>
      <c r="E2" s="40" t="str">
        <f>IFERROR(__xludf.DUMMYFUNCTION("transpose(query('Workshop Data'!$A:$L, ""select count(D) where B = date '2023-08-02' pivot E "",-1))"),"null")</f>
        <v>null</v>
      </c>
      <c r="F2" s="41">
        <f>IFERROR(__xludf.DUMMYFUNCTION("""COMPUTED_VALUE"""),1.0)</f>
        <v>1</v>
      </c>
      <c r="G2" s="42">
        <f t="shared" ref="G2:G12" si="2">round(F2/$B$15%, 2)</f>
        <v>5.88</v>
      </c>
      <c r="H2" s="34"/>
      <c r="I2" s="43" t="s">
        <v>14</v>
      </c>
      <c r="J2" s="40">
        <f>IFERROR(__xludf.DUMMYFUNCTION("QUERY('Workshop Data'!$A:$L, ""Select count(G) where B = date '2023-08-02' and (G is not null and H is not null) label count(G) ''"")"),17.0)</f>
        <v>17</v>
      </c>
      <c r="K2" s="40">
        <f>IFERROR(__xludf.DUMMYFUNCTION("QUERY('Workshop Data'!$A:$L, ""Select avg(G) where B = date '2023-08-02' and (G is not null and H is not null) label avg(G) ''"")"),2.0)</f>
        <v>2</v>
      </c>
      <c r="L2" s="12"/>
      <c r="N2" s="26"/>
    </row>
    <row r="3">
      <c r="A3" s="39" t="s">
        <v>7</v>
      </c>
      <c r="B3" s="39"/>
      <c r="C3" s="39">
        <f t="shared" si="1"/>
        <v>0</v>
      </c>
      <c r="D3" s="34"/>
      <c r="E3" s="44" t="str">
        <f>IFERROR(__xludf.DUMMYFUNCTION("""COMPUTED_VALUE"""),"15")</f>
        <v>15</v>
      </c>
      <c r="F3" s="44">
        <f>IFERROR(__xludf.DUMMYFUNCTION("""COMPUTED_VALUE"""),1.0)</f>
        <v>1</v>
      </c>
      <c r="G3" s="42">
        <f t="shared" si="2"/>
        <v>5.88</v>
      </c>
      <c r="H3" s="34"/>
      <c r="I3" s="43" t="s">
        <v>16</v>
      </c>
      <c r="J3" s="40" t="str">
        <f>IFERROR(__xludf.DUMMYFUNCTION("QUERY('Workshop Data'!$A:$L, ""Select count(G) where B = date 'yyyy-mm-dd' and (G is not null and H is not null) label count(G) ''"")"),"#VALUE!")</f>
        <v>#VALUE!</v>
      </c>
      <c r="K3" s="40">
        <f>IFERROR(__xludf.DUMMYFUNCTION("QUERY('Workshop Data'!$A:$L, ""Select avg(H) where B = date '2023-08-02' and (G is not null and H is not null) label avg(H) ''"")"),4.588235294117647)</f>
        <v>4.588235294</v>
      </c>
      <c r="L3" s="12"/>
    </row>
    <row r="4">
      <c r="A4" s="39" t="s">
        <v>9</v>
      </c>
      <c r="B4" s="39"/>
      <c r="C4" s="39">
        <f t="shared" si="1"/>
        <v>0</v>
      </c>
      <c r="D4" s="34"/>
      <c r="E4" s="44" t="str">
        <f>IFERROR(__xludf.DUMMYFUNCTION("""COMPUTED_VALUE"""),"16")</f>
        <v>16</v>
      </c>
      <c r="F4" s="44">
        <f>IFERROR(__xludf.DUMMYFUNCTION("""COMPUTED_VALUE"""),2.0)</f>
        <v>2</v>
      </c>
      <c r="G4" s="42">
        <f t="shared" si="2"/>
        <v>11.76</v>
      </c>
      <c r="H4" s="34"/>
      <c r="I4" s="45"/>
      <c r="J4" s="45"/>
      <c r="K4" s="45"/>
    </row>
    <row r="5">
      <c r="A5" s="39" t="s">
        <v>10</v>
      </c>
      <c r="B5" s="39"/>
      <c r="C5" s="39">
        <f t="shared" si="1"/>
        <v>0</v>
      </c>
      <c r="D5" s="34"/>
      <c r="E5" s="44" t="str">
        <f>IFERROR(__xludf.DUMMYFUNCTION("""COMPUTED_VALUE"""),"17")</f>
        <v>17</v>
      </c>
      <c r="F5" s="44">
        <f>IFERROR(__xludf.DUMMYFUNCTION("""COMPUTED_VALUE"""),5.0)</f>
        <v>5</v>
      </c>
      <c r="G5" s="42">
        <f t="shared" si="2"/>
        <v>29.41</v>
      </c>
      <c r="H5" s="34"/>
      <c r="I5" s="46" t="s">
        <v>18</v>
      </c>
      <c r="J5" s="47" t="s">
        <v>3</v>
      </c>
      <c r="K5" s="47" t="s">
        <v>4</v>
      </c>
      <c r="L5" s="1"/>
      <c r="M5" s="1"/>
    </row>
    <row r="6">
      <c r="A6" s="39" t="s">
        <v>13</v>
      </c>
      <c r="B6" s="39"/>
      <c r="C6" s="39">
        <f t="shared" si="1"/>
        <v>0</v>
      </c>
      <c r="D6" s="34"/>
      <c r="E6" s="44" t="str">
        <f>IFERROR(__xludf.DUMMYFUNCTION("""COMPUTED_VALUE"""),"18")</f>
        <v>18</v>
      </c>
      <c r="F6" s="44">
        <f>IFERROR(__xludf.DUMMYFUNCTION("""COMPUTED_VALUE"""),7.0)</f>
        <v>7</v>
      </c>
      <c r="G6" s="42">
        <f t="shared" si="2"/>
        <v>41.18</v>
      </c>
      <c r="H6" s="34"/>
      <c r="I6" s="21" t="s">
        <v>20</v>
      </c>
      <c r="J6" s="40" t="str">
        <f>IFERROR(__xludf.DUMMYFUNCTION("QUERY('Workshop Data'!$A:$L, ""Select count(B) where B = date 'yyyy-mm-dd' and (I is not null or J is not null or K is not null or L is not null) label count(B) ''"")"),"#VALUE!")</f>
        <v>#VALUE!</v>
      </c>
      <c r="K6" s="48" t="str">
        <f>round(J6/$B$15%, 2)</f>
        <v>#VALUE!</v>
      </c>
      <c r="L6" s="49"/>
      <c r="M6" s="49"/>
    </row>
    <row r="7">
      <c r="A7" s="39" t="s">
        <v>15</v>
      </c>
      <c r="B7" s="39"/>
      <c r="C7" s="39">
        <f t="shared" si="1"/>
        <v>0</v>
      </c>
      <c r="D7" s="34"/>
      <c r="E7" s="44" t="str">
        <f>IFERROR(__xludf.DUMMYFUNCTION("""COMPUTED_VALUE"""),"19")</f>
        <v>19</v>
      </c>
      <c r="F7" s="44">
        <f>IFERROR(__xludf.DUMMYFUNCTION("""COMPUTED_VALUE"""),1.0)</f>
        <v>1</v>
      </c>
      <c r="G7" s="42">
        <f t="shared" si="2"/>
        <v>5.88</v>
      </c>
      <c r="H7" s="34"/>
      <c r="I7" s="21" t="s">
        <v>22</v>
      </c>
      <c r="J7" s="50" t="str">
        <f>IFERROR(__xludf.DUMMYFUNCTION("QUERY('Workshop Data'!$A:$L, ""Select count(I) where B = date 'yyyy-mm-dd' and (I &gt;= 4) label count(I) ''"")"),"#VALUE!")</f>
        <v>#VALUE!</v>
      </c>
      <c r="K7" s="51" t="str">
        <f t="shared" ref="K7:K10" si="3">round(J7/$J$6%, 2)</f>
        <v>#VALUE!</v>
      </c>
      <c r="L7" s="49"/>
      <c r="M7" s="49"/>
    </row>
    <row r="8">
      <c r="A8" s="39" t="s">
        <v>17</v>
      </c>
      <c r="B8" s="39"/>
      <c r="C8" s="39">
        <f t="shared" si="1"/>
        <v>0</v>
      </c>
      <c r="D8" s="34"/>
      <c r="E8" s="44"/>
      <c r="F8" s="44"/>
      <c r="G8" s="42">
        <f t="shared" si="2"/>
        <v>0</v>
      </c>
      <c r="H8" s="34"/>
      <c r="I8" s="21" t="s">
        <v>24</v>
      </c>
      <c r="J8" s="52" t="str">
        <f>IFERROR(__xludf.DUMMYFUNCTION("QUERY('Workshop Data'!$A:$L, ""Select count(J) where B = date 'yyyy-mm-dd' and (J = 1) label count(J) ''"")"),"#VALUE!")</f>
        <v>#VALUE!</v>
      </c>
      <c r="K8" s="51" t="str">
        <f t="shared" si="3"/>
        <v>#VALUE!</v>
      </c>
      <c r="L8" s="49"/>
      <c r="M8" s="49"/>
    </row>
    <row r="9">
      <c r="A9" s="34"/>
      <c r="B9" s="34"/>
      <c r="C9" s="39"/>
      <c r="D9" s="34"/>
      <c r="E9" s="44"/>
      <c r="F9" s="44"/>
      <c r="G9" s="42">
        <f t="shared" si="2"/>
        <v>0</v>
      </c>
      <c r="H9" s="34"/>
      <c r="I9" s="21" t="s">
        <v>94</v>
      </c>
      <c r="J9" s="52" t="str">
        <f>IFERROR(__xludf.DUMMYFUNCTION("QUERY('Workshop Data'!$A:$L, ""Select count(K) where B = date 'yyyy-mm-dd' and (K =1) label count(K) ''"")"),"#VALUE!")</f>
        <v>#VALUE!</v>
      </c>
      <c r="K9" s="51" t="str">
        <f t="shared" si="3"/>
        <v>#VALUE!</v>
      </c>
      <c r="L9" s="49"/>
      <c r="M9" s="49"/>
    </row>
    <row r="10">
      <c r="A10" s="33" t="s">
        <v>19</v>
      </c>
      <c r="B10" s="33" t="s">
        <v>3</v>
      </c>
      <c r="C10" s="33" t="s">
        <v>4</v>
      </c>
      <c r="D10" s="34"/>
      <c r="E10" s="44"/>
      <c r="F10" s="44"/>
      <c r="G10" s="42">
        <f t="shared" si="2"/>
        <v>0</v>
      </c>
      <c r="H10" s="34"/>
      <c r="I10" s="21" t="s">
        <v>26</v>
      </c>
      <c r="J10" s="52" t="str">
        <f>IFERROR(__xludf.DUMMYFUNCTION("QUERY('Workshop Data'!$A:$L, ""Select count(L) where B = date 'yyyy-mm-dd' and (L = 1) label count(L) ''"")"),"#VALUE!")</f>
        <v>#VALUE!</v>
      </c>
      <c r="K10" s="51" t="str">
        <f t="shared" si="3"/>
        <v>#VALUE!</v>
      </c>
      <c r="L10" s="26"/>
      <c r="M10" s="26"/>
    </row>
    <row r="11">
      <c r="A11" s="39" t="s">
        <v>21</v>
      </c>
      <c r="B11" s="39"/>
      <c r="C11" s="53">
        <f t="shared" ref="C11:C12" si="4">round(B11/$B$15%, 2)</f>
        <v>0</v>
      </c>
      <c r="D11" s="34"/>
      <c r="E11" s="44"/>
      <c r="F11" s="44"/>
      <c r="G11" s="42">
        <f t="shared" si="2"/>
        <v>0</v>
      </c>
      <c r="H11" s="34"/>
      <c r="I11" s="45"/>
      <c r="J11" s="45"/>
      <c r="K11" s="45"/>
    </row>
    <row r="12">
      <c r="A12" s="39" t="s">
        <v>23</v>
      </c>
      <c r="B12" s="39"/>
      <c r="C12" s="53">
        <f t="shared" si="4"/>
        <v>0</v>
      </c>
      <c r="D12" s="34"/>
      <c r="E12" s="44"/>
      <c r="F12" s="44"/>
      <c r="G12" s="42">
        <f t="shared" si="2"/>
        <v>0</v>
      </c>
      <c r="H12" s="34"/>
      <c r="I12" s="54"/>
      <c r="J12" s="55"/>
      <c r="K12" s="54"/>
      <c r="L12" s="56"/>
      <c r="M12" s="54"/>
      <c r="N12" s="57"/>
      <c r="O12" s="58"/>
    </row>
    <row r="13">
      <c r="A13" s="34"/>
      <c r="B13" s="34"/>
      <c r="C13" s="34"/>
      <c r="D13" s="34"/>
      <c r="E13" s="59"/>
      <c r="F13" s="34"/>
      <c r="G13" s="34"/>
      <c r="H13" s="34"/>
      <c r="I13" s="60"/>
      <c r="J13" s="61"/>
      <c r="K13" s="45"/>
      <c r="L13" s="12"/>
      <c r="M13" s="12"/>
      <c r="N13" s="49"/>
      <c r="O13" s="12"/>
    </row>
    <row r="14">
      <c r="A14" s="33" t="s">
        <v>95</v>
      </c>
      <c r="B14" s="39"/>
      <c r="C14" s="34"/>
      <c r="D14" s="34"/>
      <c r="E14" s="36" t="s">
        <v>96</v>
      </c>
      <c r="F14" s="62">
        <f>IFERROR(__xludf.DUMMYFUNCTION("round(transpose(query('Workshop Data'!$A:$L, ""select avg(E) where B = date '2023-08-02' label avg(E) ''"", -1)),1)"),17.3)</f>
        <v>17.3</v>
      </c>
      <c r="G14" s="34"/>
      <c r="H14" s="34"/>
      <c r="I14" s="45"/>
      <c r="J14" s="61"/>
      <c r="K14" s="45"/>
      <c r="L14" s="12"/>
      <c r="M14" s="12"/>
      <c r="N14" s="49"/>
      <c r="O14" s="12"/>
    </row>
    <row r="15">
      <c r="A15" s="33" t="s">
        <v>97</v>
      </c>
      <c r="B15" s="63">
        <f>COUNTIF('Workshop Data'!B:B, "=8/2/23")</f>
        <v>17</v>
      </c>
      <c r="C15" s="34"/>
      <c r="D15" s="34"/>
      <c r="E15" s="34"/>
      <c r="F15" s="34"/>
      <c r="G15" s="34"/>
      <c r="H15" s="34"/>
      <c r="I15" s="64"/>
      <c r="J15" s="61"/>
      <c r="K15" s="45"/>
      <c r="L15" s="12"/>
      <c r="M15" s="65"/>
      <c r="N15" s="49"/>
      <c r="O15" s="12"/>
    </row>
    <row r="16">
      <c r="E16" s="56"/>
      <c r="F16" s="56"/>
      <c r="G16" s="57"/>
      <c r="I16" s="65"/>
      <c r="J16" s="49"/>
      <c r="K16" s="12"/>
      <c r="L16" s="12"/>
      <c r="M16" s="65"/>
      <c r="N16" s="49"/>
      <c r="O16" s="12"/>
    </row>
    <row r="17">
      <c r="A17" s="57"/>
      <c r="B17" s="57"/>
      <c r="C17" s="57"/>
      <c r="E17" s="57"/>
      <c r="F17" s="57"/>
      <c r="G17" s="57"/>
      <c r="I17" s="45"/>
      <c r="J17" s="49"/>
      <c r="K17" s="12"/>
      <c r="L17" s="12"/>
      <c r="M17" s="45"/>
      <c r="N17" s="49"/>
      <c r="O17" s="12"/>
    </row>
    <row r="18">
      <c r="A18" s="12"/>
      <c r="B18" s="12"/>
      <c r="C18" s="12"/>
      <c r="E18" s="12"/>
      <c r="F18" s="12"/>
      <c r="G18" s="12"/>
      <c r="K18" s="45"/>
      <c r="L18" s="12"/>
      <c r="M18" s="1"/>
      <c r="N18" s="1"/>
    </row>
    <row r="19">
      <c r="A19" s="12"/>
      <c r="B19" s="12"/>
      <c r="C19" s="12"/>
      <c r="D19" s="6"/>
      <c r="E19" s="12"/>
      <c r="F19" s="12"/>
      <c r="G19" s="12"/>
      <c r="I19" s="54"/>
      <c r="J19" s="57"/>
      <c r="K19" s="58"/>
      <c r="N19" s="26"/>
    </row>
    <row r="20">
      <c r="A20" s="12"/>
      <c r="B20" s="12"/>
      <c r="C20" s="6"/>
      <c r="D20" s="6"/>
      <c r="E20" s="12"/>
      <c r="F20" s="12"/>
      <c r="G20" s="12"/>
      <c r="I20" s="12"/>
      <c r="J20" s="49"/>
      <c r="K20" s="12"/>
      <c r="L20" s="56"/>
      <c r="N20" s="66"/>
      <c r="O20" s="1"/>
      <c r="P20" s="1"/>
    </row>
    <row r="21">
      <c r="A21" s="12"/>
      <c r="B21" s="12"/>
      <c r="C21" s="6"/>
      <c r="D21" s="6"/>
      <c r="E21" s="12"/>
      <c r="F21" s="12"/>
      <c r="G21" s="12"/>
      <c r="I21" s="12"/>
      <c r="J21" s="49"/>
      <c r="K21" s="12"/>
      <c r="L21" s="67"/>
      <c r="N21" s="59"/>
      <c r="P21" s="26"/>
    </row>
    <row r="22">
      <c r="A22" s="45"/>
      <c r="B22" s="12"/>
      <c r="C22" s="12"/>
      <c r="D22" s="6"/>
      <c r="E22" s="12"/>
      <c r="F22" s="12"/>
      <c r="G22" s="12"/>
      <c r="I22" s="65"/>
      <c r="J22" s="49"/>
      <c r="K22" s="12"/>
      <c r="L22" s="67"/>
      <c r="N22" s="59"/>
    </row>
    <row r="23">
      <c r="C23" s="6"/>
      <c r="E23" s="68"/>
      <c r="I23" s="65"/>
      <c r="J23" s="49"/>
      <c r="K23" s="12"/>
      <c r="L23" s="67"/>
      <c r="N23" s="59"/>
    </row>
    <row r="24">
      <c r="I24" s="45"/>
      <c r="J24" s="49"/>
      <c r="K24" s="12"/>
      <c r="L24" s="12"/>
      <c r="N24" s="59"/>
    </row>
    <row r="25">
      <c r="K25" s="12"/>
      <c r="L25" s="45"/>
      <c r="N25" s="59"/>
    </row>
    <row r="26">
      <c r="K26" s="34"/>
    </row>
    <row r="27">
      <c r="G27" s="12"/>
      <c r="H27" s="57"/>
      <c r="I27" s="57"/>
      <c r="K27" s="55"/>
      <c r="L27" s="12"/>
      <c r="M27" s="57"/>
      <c r="N27" s="57"/>
    </row>
    <row r="28">
      <c r="G28" s="57"/>
      <c r="H28" s="12"/>
      <c r="I28" s="12"/>
      <c r="K28" s="45"/>
      <c r="L28" s="12"/>
      <c r="M28" s="12"/>
      <c r="N28" s="12"/>
    </row>
    <row r="29">
      <c r="G29" s="57"/>
      <c r="H29" s="12"/>
      <c r="I29" s="12"/>
      <c r="K29" s="45"/>
      <c r="L29" s="12"/>
      <c r="M29" s="12"/>
      <c r="N29" s="12"/>
    </row>
    <row r="30">
      <c r="K30" s="12"/>
      <c r="L30" s="12"/>
      <c r="M30" s="12"/>
      <c r="N30" s="12"/>
    </row>
    <row r="31">
      <c r="A31" s="59"/>
      <c r="K31" s="55"/>
      <c r="L31" s="12"/>
      <c r="M31" s="12"/>
      <c r="N31" s="12"/>
    </row>
    <row r="32">
      <c r="A32" s="59"/>
      <c r="K32" s="45"/>
      <c r="L32" s="12"/>
      <c r="M32" s="12"/>
      <c r="N32" s="12"/>
    </row>
    <row r="33">
      <c r="A33" s="59"/>
      <c r="K33" s="45"/>
      <c r="L33" s="12"/>
      <c r="M33" s="12"/>
      <c r="N33" s="12"/>
    </row>
    <row r="34">
      <c r="K34" s="34"/>
      <c r="M34" s="57"/>
      <c r="N34" s="57"/>
    </row>
    <row r="35">
      <c r="A35" s="56"/>
      <c r="B35" s="56"/>
      <c r="C35" s="57"/>
      <c r="K35" s="66"/>
      <c r="L35" s="1"/>
      <c r="M35" s="12"/>
      <c r="N35" s="12"/>
    </row>
    <row r="36">
      <c r="A36" s="67"/>
      <c r="B36" s="12"/>
      <c r="C36" s="12"/>
      <c r="K36" s="59"/>
      <c r="M36" s="12"/>
      <c r="N36" s="12"/>
    </row>
    <row r="37">
      <c r="A37" s="67"/>
      <c r="B37" s="12"/>
      <c r="C37" s="12"/>
      <c r="K37" s="59"/>
      <c r="M37" s="12"/>
      <c r="N37" s="12"/>
    </row>
    <row r="38">
      <c r="A38" s="67"/>
      <c r="B38" s="12"/>
      <c r="C38" s="12"/>
      <c r="K38" s="59"/>
      <c r="M38" s="12"/>
      <c r="N38" s="12"/>
    </row>
    <row r="39">
      <c r="A39" s="12"/>
      <c r="B39" s="12"/>
      <c r="C39" s="12"/>
      <c r="K39" s="59"/>
      <c r="M39" s="12"/>
      <c r="N39" s="12"/>
    </row>
    <row r="40">
      <c r="A40" s="45"/>
      <c r="B40" s="12"/>
      <c r="C40" s="12"/>
      <c r="K40" s="59"/>
    </row>
    <row r="41">
      <c r="K41" s="34"/>
    </row>
    <row r="42">
      <c r="K42" s="34"/>
    </row>
    <row r="43">
      <c r="K43" s="34"/>
    </row>
    <row r="44">
      <c r="K44" s="34"/>
    </row>
    <row r="45">
      <c r="K45" s="34"/>
    </row>
    <row r="46">
      <c r="K46" s="34"/>
    </row>
    <row r="47">
      <c r="K47" s="34"/>
    </row>
    <row r="48">
      <c r="K48" s="34"/>
    </row>
    <row r="49">
      <c r="K49" s="34"/>
    </row>
    <row r="50">
      <c r="K50" s="34"/>
    </row>
    <row r="51">
      <c r="K51" s="34"/>
    </row>
    <row r="52">
      <c r="K52" s="34"/>
    </row>
    <row r="53">
      <c r="K53" s="34"/>
    </row>
    <row r="54">
      <c r="K54" s="34"/>
    </row>
    <row r="55">
      <c r="K55" s="34"/>
    </row>
    <row r="56">
      <c r="K56" s="34"/>
    </row>
    <row r="57">
      <c r="K57" s="34"/>
    </row>
    <row r="58">
      <c r="K58" s="34"/>
    </row>
    <row r="59">
      <c r="K59" s="34"/>
    </row>
    <row r="60">
      <c r="K60" s="34"/>
    </row>
    <row r="61">
      <c r="K61" s="34"/>
    </row>
    <row r="62">
      <c r="K62" s="34"/>
    </row>
    <row r="63">
      <c r="K63" s="34"/>
    </row>
    <row r="64">
      <c r="K64" s="34"/>
    </row>
    <row r="65">
      <c r="K65" s="34"/>
    </row>
    <row r="66">
      <c r="K66" s="34"/>
    </row>
    <row r="67">
      <c r="K67" s="34"/>
    </row>
    <row r="68">
      <c r="K68" s="34"/>
    </row>
    <row r="69">
      <c r="K69" s="34"/>
    </row>
    <row r="70">
      <c r="K70" s="34"/>
    </row>
    <row r="71">
      <c r="K71" s="34"/>
    </row>
    <row r="72">
      <c r="K72" s="34"/>
    </row>
    <row r="73">
      <c r="K73" s="34"/>
    </row>
    <row r="74">
      <c r="K74" s="34"/>
    </row>
    <row r="75">
      <c r="K75" s="34"/>
    </row>
    <row r="76">
      <c r="K76" s="34"/>
    </row>
    <row r="77">
      <c r="K77" s="34"/>
    </row>
    <row r="78">
      <c r="K78" s="34"/>
    </row>
    <row r="79">
      <c r="K79" s="34"/>
    </row>
    <row r="80">
      <c r="K80" s="34"/>
    </row>
    <row r="81">
      <c r="K81" s="34"/>
    </row>
    <row r="82">
      <c r="K82" s="34"/>
    </row>
    <row r="83">
      <c r="K83" s="34"/>
    </row>
    <row r="84">
      <c r="K84" s="34"/>
    </row>
    <row r="85">
      <c r="K85" s="34"/>
    </row>
    <row r="86">
      <c r="K86" s="34"/>
    </row>
    <row r="87">
      <c r="K87" s="34"/>
    </row>
    <row r="88">
      <c r="K88" s="34"/>
    </row>
    <row r="89">
      <c r="K89" s="34"/>
    </row>
    <row r="90">
      <c r="K90" s="34"/>
    </row>
    <row r="91">
      <c r="K91" s="34"/>
    </row>
    <row r="92">
      <c r="K92" s="34"/>
    </row>
    <row r="93">
      <c r="K93" s="34"/>
    </row>
    <row r="94">
      <c r="K94" s="34"/>
    </row>
    <row r="95">
      <c r="K95" s="34"/>
    </row>
    <row r="96">
      <c r="K96" s="34"/>
    </row>
    <row r="97">
      <c r="K97" s="34"/>
    </row>
    <row r="98">
      <c r="K98" s="34"/>
    </row>
    <row r="99">
      <c r="K99" s="34"/>
    </row>
    <row r="100">
      <c r="K100" s="34"/>
    </row>
    <row r="101">
      <c r="K101" s="34"/>
    </row>
    <row r="102">
      <c r="K102" s="34"/>
    </row>
    <row r="103">
      <c r="K103" s="34"/>
    </row>
    <row r="104">
      <c r="K104" s="34"/>
    </row>
    <row r="105">
      <c r="K105" s="34"/>
    </row>
    <row r="106">
      <c r="K106" s="34"/>
    </row>
    <row r="107">
      <c r="K107" s="34"/>
    </row>
    <row r="108">
      <c r="K108" s="34"/>
    </row>
    <row r="109">
      <c r="K109" s="34"/>
    </row>
    <row r="110">
      <c r="K110" s="34"/>
    </row>
    <row r="111">
      <c r="K111" s="34"/>
    </row>
    <row r="112">
      <c r="K112" s="34"/>
    </row>
    <row r="113">
      <c r="K113" s="34"/>
    </row>
    <row r="114">
      <c r="K114" s="34"/>
    </row>
    <row r="115">
      <c r="K115" s="34"/>
    </row>
    <row r="116">
      <c r="K116" s="34"/>
    </row>
    <row r="117">
      <c r="K117" s="34"/>
    </row>
    <row r="118">
      <c r="K118" s="34"/>
    </row>
    <row r="119">
      <c r="K119" s="34"/>
    </row>
    <row r="120">
      <c r="K120" s="34"/>
    </row>
    <row r="121">
      <c r="K121" s="34"/>
    </row>
    <row r="122">
      <c r="K122" s="34"/>
    </row>
    <row r="123">
      <c r="K123" s="34"/>
    </row>
    <row r="124">
      <c r="K124" s="34"/>
    </row>
    <row r="125">
      <c r="K125" s="34"/>
    </row>
    <row r="126">
      <c r="K126" s="34"/>
    </row>
    <row r="127">
      <c r="K127" s="34"/>
    </row>
    <row r="128">
      <c r="K128" s="34"/>
    </row>
    <row r="129">
      <c r="K129" s="34"/>
    </row>
    <row r="130">
      <c r="K130" s="34"/>
    </row>
    <row r="131">
      <c r="K131" s="34"/>
    </row>
    <row r="132">
      <c r="K132" s="34"/>
    </row>
    <row r="133">
      <c r="K133" s="34"/>
    </row>
    <row r="134">
      <c r="K134" s="34"/>
    </row>
    <row r="135">
      <c r="K135" s="34"/>
    </row>
    <row r="136">
      <c r="K136" s="34"/>
    </row>
    <row r="137">
      <c r="K137" s="34"/>
    </row>
    <row r="138">
      <c r="K138" s="34"/>
    </row>
    <row r="139">
      <c r="K139" s="34"/>
    </row>
    <row r="140">
      <c r="K140" s="34"/>
    </row>
    <row r="141">
      <c r="K141" s="34"/>
    </row>
    <row r="142">
      <c r="K142" s="34"/>
    </row>
    <row r="143">
      <c r="K143" s="34"/>
    </row>
    <row r="144">
      <c r="K144" s="34"/>
    </row>
    <row r="145">
      <c r="K145" s="34"/>
    </row>
    <row r="146">
      <c r="K146" s="34"/>
    </row>
    <row r="147">
      <c r="K147" s="34"/>
    </row>
    <row r="148">
      <c r="K148" s="34"/>
    </row>
    <row r="149">
      <c r="K149" s="34"/>
    </row>
    <row r="150">
      <c r="K150" s="34"/>
    </row>
    <row r="151">
      <c r="K151" s="34"/>
    </row>
    <row r="152">
      <c r="K152" s="34"/>
    </row>
    <row r="153">
      <c r="K153" s="34"/>
    </row>
    <row r="154">
      <c r="K154" s="34"/>
    </row>
    <row r="155">
      <c r="K155" s="34"/>
    </row>
    <row r="156">
      <c r="K156" s="34"/>
    </row>
    <row r="157">
      <c r="K157" s="34"/>
    </row>
    <row r="158">
      <c r="K158" s="34"/>
    </row>
    <row r="159">
      <c r="K159" s="34"/>
    </row>
    <row r="160">
      <c r="K160" s="34"/>
    </row>
    <row r="161">
      <c r="K161" s="34"/>
    </row>
    <row r="162">
      <c r="K162" s="34"/>
    </row>
    <row r="163">
      <c r="K163" s="34"/>
    </row>
    <row r="164">
      <c r="K164" s="34"/>
    </row>
    <row r="165">
      <c r="K165" s="34"/>
    </row>
    <row r="166">
      <c r="K166" s="34"/>
    </row>
    <row r="167">
      <c r="K167" s="34"/>
    </row>
    <row r="168">
      <c r="K168" s="34"/>
    </row>
    <row r="169">
      <c r="K169" s="34"/>
    </row>
    <row r="170">
      <c r="K170" s="34"/>
    </row>
    <row r="171">
      <c r="K171" s="34"/>
    </row>
    <row r="172">
      <c r="K172" s="34"/>
    </row>
    <row r="173">
      <c r="K173" s="34"/>
    </row>
    <row r="174">
      <c r="K174" s="34"/>
    </row>
    <row r="175">
      <c r="K175" s="34"/>
    </row>
    <row r="176">
      <c r="K176" s="34"/>
    </row>
    <row r="177">
      <c r="K177" s="34"/>
    </row>
    <row r="178">
      <c r="K178" s="34"/>
    </row>
    <row r="179">
      <c r="K179" s="34"/>
    </row>
    <row r="180">
      <c r="K180" s="34"/>
    </row>
    <row r="181">
      <c r="K181" s="34"/>
    </row>
    <row r="182">
      <c r="K182" s="34"/>
    </row>
    <row r="183">
      <c r="K183" s="34"/>
    </row>
    <row r="184">
      <c r="K184" s="34"/>
    </row>
    <row r="185">
      <c r="K185" s="34"/>
    </row>
    <row r="186">
      <c r="K186" s="34"/>
    </row>
    <row r="187">
      <c r="K187" s="34"/>
    </row>
    <row r="188">
      <c r="K188" s="34"/>
    </row>
    <row r="189">
      <c r="K189" s="34"/>
    </row>
    <row r="190">
      <c r="K190" s="34"/>
    </row>
    <row r="191">
      <c r="K191" s="34"/>
    </row>
    <row r="192">
      <c r="K192" s="34"/>
    </row>
    <row r="193">
      <c r="K193" s="34"/>
    </row>
    <row r="194">
      <c r="K194" s="34"/>
    </row>
    <row r="195">
      <c r="K195" s="34"/>
    </row>
    <row r="196">
      <c r="K196" s="34"/>
    </row>
    <row r="197">
      <c r="K197" s="34"/>
    </row>
    <row r="198">
      <c r="K198" s="34"/>
    </row>
    <row r="199">
      <c r="K199" s="34"/>
    </row>
    <row r="200">
      <c r="K200" s="34"/>
    </row>
    <row r="201">
      <c r="K201" s="34"/>
    </row>
    <row r="202">
      <c r="K202" s="34"/>
    </row>
    <row r="203">
      <c r="K203" s="34"/>
    </row>
    <row r="204">
      <c r="K204" s="34"/>
    </row>
    <row r="205">
      <c r="K205" s="34"/>
    </row>
    <row r="206">
      <c r="K206" s="34"/>
    </row>
    <row r="207">
      <c r="K207" s="34"/>
    </row>
    <row r="208">
      <c r="K208" s="34"/>
    </row>
    <row r="209">
      <c r="K209" s="34"/>
    </row>
    <row r="210">
      <c r="K210" s="34"/>
    </row>
    <row r="211">
      <c r="K211" s="34"/>
    </row>
    <row r="212">
      <c r="K212" s="34"/>
    </row>
    <row r="213">
      <c r="K213" s="34"/>
    </row>
    <row r="214">
      <c r="K214" s="34"/>
    </row>
    <row r="215">
      <c r="K215" s="34"/>
    </row>
    <row r="216">
      <c r="K216" s="34"/>
    </row>
    <row r="217">
      <c r="K217" s="34"/>
    </row>
    <row r="218">
      <c r="K218" s="34"/>
    </row>
    <row r="219">
      <c r="K219" s="34"/>
    </row>
    <row r="220">
      <c r="K220" s="34"/>
    </row>
    <row r="221">
      <c r="K221" s="34"/>
    </row>
    <row r="222">
      <c r="K222" s="34"/>
    </row>
    <row r="223">
      <c r="K223" s="34"/>
    </row>
    <row r="224">
      <c r="K224" s="34"/>
    </row>
    <row r="225">
      <c r="K225" s="34"/>
    </row>
    <row r="226">
      <c r="K226" s="34"/>
    </row>
    <row r="227">
      <c r="K227" s="34"/>
    </row>
    <row r="228">
      <c r="K228" s="34"/>
    </row>
    <row r="229">
      <c r="K229" s="34"/>
    </row>
    <row r="230">
      <c r="K230" s="34"/>
    </row>
    <row r="231">
      <c r="K231" s="34"/>
    </row>
    <row r="232">
      <c r="K232" s="34"/>
    </row>
    <row r="233">
      <c r="K233" s="34"/>
    </row>
    <row r="234">
      <c r="K234" s="34"/>
    </row>
    <row r="235">
      <c r="K235" s="34"/>
    </row>
    <row r="236">
      <c r="K236" s="34"/>
    </row>
    <row r="237">
      <c r="K237" s="34"/>
    </row>
    <row r="238">
      <c r="K238" s="34"/>
    </row>
    <row r="239">
      <c r="K239" s="34"/>
    </row>
    <row r="240">
      <c r="K240" s="34"/>
    </row>
    <row r="241">
      <c r="K241" s="34"/>
    </row>
    <row r="242">
      <c r="K242" s="34"/>
    </row>
    <row r="243">
      <c r="K243" s="34"/>
    </row>
    <row r="244">
      <c r="K244" s="34"/>
    </row>
    <row r="245">
      <c r="K245" s="34"/>
    </row>
    <row r="246">
      <c r="K246" s="34"/>
    </row>
    <row r="247">
      <c r="K247" s="34"/>
    </row>
    <row r="248">
      <c r="K248" s="34"/>
    </row>
    <row r="249">
      <c r="K249" s="34"/>
    </row>
    <row r="250">
      <c r="K250" s="34"/>
    </row>
    <row r="251">
      <c r="K251" s="34"/>
    </row>
    <row r="252">
      <c r="K252" s="34"/>
    </row>
    <row r="253">
      <c r="K253" s="34"/>
    </row>
    <row r="254">
      <c r="K254" s="34"/>
    </row>
    <row r="255">
      <c r="K255" s="34"/>
    </row>
    <row r="256">
      <c r="K256" s="34"/>
    </row>
    <row r="257">
      <c r="K257" s="34"/>
    </row>
    <row r="258">
      <c r="K258" s="34"/>
    </row>
    <row r="259">
      <c r="K259" s="34"/>
    </row>
    <row r="260">
      <c r="K260" s="34"/>
    </row>
    <row r="261">
      <c r="K261" s="34"/>
    </row>
    <row r="262">
      <c r="K262" s="34"/>
    </row>
    <row r="263">
      <c r="K263" s="34"/>
    </row>
    <row r="264">
      <c r="K264" s="34"/>
    </row>
    <row r="265">
      <c r="K265" s="34"/>
    </row>
    <row r="266">
      <c r="K266" s="34"/>
    </row>
    <row r="267">
      <c r="K267" s="34"/>
    </row>
    <row r="268">
      <c r="K268" s="34"/>
    </row>
    <row r="269">
      <c r="K269" s="34"/>
    </row>
    <row r="270">
      <c r="K270" s="34"/>
    </row>
    <row r="271">
      <c r="K271" s="34"/>
    </row>
    <row r="272">
      <c r="K272" s="34"/>
    </row>
    <row r="273">
      <c r="K273" s="34"/>
    </row>
    <row r="274">
      <c r="K274" s="34"/>
    </row>
    <row r="275">
      <c r="K275" s="34"/>
    </row>
    <row r="276">
      <c r="K276" s="34"/>
    </row>
    <row r="277">
      <c r="K277" s="34"/>
    </row>
    <row r="278">
      <c r="K278" s="34"/>
    </row>
    <row r="279">
      <c r="K279" s="34"/>
    </row>
    <row r="280">
      <c r="K280" s="34"/>
    </row>
    <row r="281">
      <c r="K281" s="34"/>
    </row>
    <row r="282">
      <c r="K282" s="34"/>
    </row>
    <row r="283">
      <c r="K283" s="34"/>
    </row>
    <row r="284">
      <c r="K284" s="34"/>
    </row>
    <row r="285">
      <c r="K285" s="34"/>
    </row>
    <row r="286">
      <c r="K286" s="34"/>
    </row>
    <row r="287">
      <c r="K287" s="34"/>
    </row>
    <row r="288">
      <c r="K288" s="34"/>
    </row>
    <row r="289">
      <c r="K289" s="34"/>
    </row>
    <row r="290">
      <c r="K290" s="34"/>
    </row>
    <row r="291">
      <c r="K291" s="34"/>
    </row>
    <row r="292">
      <c r="K292" s="34"/>
    </row>
    <row r="293">
      <c r="K293" s="34"/>
    </row>
    <row r="294">
      <c r="K294" s="34"/>
    </row>
    <row r="295">
      <c r="K295" s="34"/>
    </row>
    <row r="296">
      <c r="K296" s="34"/>
    </row>
    <row r="297">
      <c r="K297" s="34"/>
    </row>
    <row r="298">
      <c r="K298" s="34"/>
    </row>
    <row r="299">
      <c r="K299" s="34"/>
    </row>
    <row r="300">
      <c r="K300" s="34"/>
    </row>
    <row r="301">
      <c r="K301" s="34"/>
    </row>
    <row r="302">
      <c r="K302" s="34"/>
    </row>
    <row r="303">
      <c r="K303" s="34"/>
    </row>
    <row r="304">
      <c r="K304" s="34"/>
    </row>
    <row r="305">
      <c r="K305" s="34"/>
    </row>
    <row r="306">
      <c r="K306" s="34"/>
    </row>
    <row r="307">
      <c r="K307" s="34"/>
    </row>
    <row r="308">
      <c r="K308" s="34"/>
    </row>
    <row r="309">
      <c r="K309" s="34"/>
    </row>
    <row r="310">
      <c r="K310" s="34"/>
    </row>
    <row r="311">
      <c r="K311" s="34"/>
    </row>
    <row r="312">
      <c r="K312" s="34"/>
    </row>
    <row r="313">
      <c r="K313" s="34"/>
    </row>
    <row r="314">
      <c r="K314" s="34"/>
    </row>
    <row r="315">
      <c r="K315" s="34"/>
    </row>
    <row r="316">
      <c r="K316" s="34"/>
    </row>
    <row r="317">
      <c r="K317" s="34"/>
    </row>
    <row r="318">
      <c r="K318" s="34"/>
    </row>
    <row r="319">
      <c r="K319" s="34"/>
    </row>
    <row r="320">
      <c r="K320" s="34"/>
    </row>
    <row r="321">
      <c r="K321" s="34"/>
    </row>
    <row r="322">
      <c r="K322" s="34"/>
    </row>
    <row r="323">
      <c r="K323" s="34"/>
    </row>
    <row r="324">
      <c r="K324" s="34"/>
    </row>
    <row r="325">
      <c r="K325" s="34"/>
    </row>
    <row r="326">
      <c r="K326" s="34"/>
    </row>
    <row r="327">
      <c r="K327" s="34"/>
    </row>
    <row r="328">
      <c r="K328" s="34"/>
    </row>
    <row r="329">
      <c r="K329" s="34"/>
    </row>
    <row r="330">
      <c r="K330" s="34"/>
    </row>
    <row r="331">
      <c r="K331" s="34"/>
    </row>
    <row r="332">
      <c r="K332" s="34"/>
    </row>
    <row r="333">
      <c r="K333" s="34"/>
    </row>
    <row r="334">
      <c r="K334" s="34"/>
    </row>
    <row r="335">
      <c r="K335" s="34"/>
    </row>
    <row r="336">
      <c r="K336" s="34"/>
    </row>
    <row r="337">
      <c r="K337" s="34"/>
    </row>
    <row r="338">
      <c r="K338" s="34"/>
    </row>
    <row r="339">
      <c r="K339" s="34"/>
    </row>
    <row r="340">
      <c r="K340" s="34"/>
    </row>
    <row r="341">
      <c r="K341" s="34"/>
    </row>
    <row r="342">
      <c r="K342" s="34"/>
    </row>
    <row r="343">
      <c r="K343" s="34"/>
    </row>
    <row r="344">
      <c r="K344" s="34"/>
    </row>
    <row r="345">
      <c r="K345" s="34"/>
    </row>
    <row r="346">
      <c r="K346" s="34"/>
    </row>
    <row r="347">
      <c r="K347" s="34"/>
    </row>
    <row r="348">
      <c r="K348" s="34"/>
    </row>
    <row r="349">
      <c r="K349" s="34"/>
    </row>
    <row r="350">
      <c r="K350" s="34"/>
    </row>
    <row r="351">
      <c r="K351" s="34"/>
    </row>
    <row r="352">
      <c r="K352" s="34"/>
    </row>
    <row r="353">
      <c r="K353" s="34"/>
    </row>
    <row r="354">
      <c r="K354" s="34"/>
    </row>
    <row r="355">
      <c r="K355" s="34"/>
    </row>
    <row r="356">
      <c r="K356" s="34"/>
    </row>
    <row r="357">
      <c r="K357" s="34"/>
    </row>
    <row r="358">
      <c r="K358" s="34"/>
    </row>
    <row r="359">
      <c r="K359" s="34"/>
    </row>
    <row r="360">
      <c r="K360" s="34"/>
    </row>
    <row r="361">
      <c r="K361" s="34"/>
    </row>
    <row r="362">
      <c r="K362" s="34"/>
    </row>
    <row r="363">
      <c r="K363" s="34"/>
    </row>
    <row r="364">
      <c r="K364" s="34"/>
    </row>
    <row r="365">
      <c r="K365" s="34"/>
    </row>
    <row r="366">
      <c r="K366" s="34"/>
    </row>
    <row r="367">
      <c r="K367" s="34"/>
    </row>
    <row r="368">
      <c r="K368" s="34"/>
    </row>
    <row r="369">
      <c r="K369" s="34"/>
    </row>
    <row r="370">
      <c r="K370" s="34"/>
    </row>
    <row r="371">
      <c r="K371" s="34"/>
    </row>
    <row r="372">
      <c r="K372" s="34"/>
    </row>
    <row r="373">
      <c r="K373" s="34"/>
    </row>
    <row r="374">
      <c r="K374" s="34"/>
    </row>
    <row r="375">
      <c r="K375" s="34"/>
    </row>
    <row r="376">
      <c r="K376" s="34"/>
    </row>
    <row r="377">
      <c r="K377" s="34"/>
    </row>
    <row r="378">
      <c r="K378" s="34"/>
    </row>
    <row r="379">
      <c r="K379" s="34"/>
    </row>
    <row r="380">
      <c r="K380" s="34"/>
    </row>
    <row r="381">
      <c r="K381" s="34"/>
    </row>
    <row r="382">
      <c r="K382" s="34"/>
    </row>
    <row r="383">
      <c r="K383" s="34"/>
    </row>
    <row r="384">
      <c r="K384" s="34"/>
    </row>
    <row r="385">
      <c r="K385" s="34"/>
    </row>
    <row r="386">
      <c r="K386" s="34"/>
    </row>
    <row r="387">
      <c r="K387" s="34"/>
    </row>
    <row r="388">
      <c r="K388" s="34"/>
    </row>
    <row r="389">
      <c r="K389" s="34"/>
    </row>
    <row r="390">
      <c r="K390" s="34"/>
    </row>
    <row r="391">
      <c r="K391" s="34"/>
    </row>
    <row r="392">
      <c r="K392" s="34"/>
    </row>
    <row r="393">
      <c r="K393" s="34"/>
    </row>
    <row r="394">
      <c r="K394" s="34"/>
    </row>
    <row r="395">
      <c r="K395" s="34"/>
    </row>
    <row r="396">
      <c r="K396" s="34"/>
    </row>
    <row r="397">
      <c r="K397" s="34"/>
    </row>
    <row r="398">
      <c r="K398" s="34"/>
    </row>
    <row r="399">
      <c r="K399" s="34"/>
    </row>
    <row r="400">
      <c r="K400" s="34"/>
    </row>
    <row r="401">
      <c r="K401" s="34"/>
    </row>
    <row r="402">
      <c r="K402" s="34"/>
    </row>
    <row r="403">
      <c r="K403" s="34"/>
    </row>
    <row r="404">
      <c r="K404" s="34"/>
    </row>
    <row r="405">
      <c r="K405" s="34"/>
    </row>
    <row r="406">
      <c r="K406" s="34"/>
    </row>
    <row r="407">
      <c r="K407" s="34"/>
    </row>
    <row r="408">
      <c r="K408" s="34"/>
    </row>
    <row r="409">
      <c r="K409" s="34"/>
    </row>
    <row r="410">
      <c r="K410" s="34"/>
    </row>
    <row r="411">
      <c r="K411" s="34"/>
    </row>
    <row r="412">
      <c r="K412" s="34"/>
    </row>
    <row r="413">
      <c r="K413" s="34"/>
    </row>
    <row r="414">
      <c r="K414" s="34"/>
    </row>
    <row r="415">
      <c r="K415" s="34"/>
    </row>
    <row r="416">
      <c r="K416" s="34"/>
    </row>
    <row r="417">
      <c r="K417" s="34"/>
    </row>
    <row r="418">
      <c r="K418" s="34"/>
    </row>
    <row r="419">
      <c r="K419" s="34"/>
    </row>
    <row r="420">
      <c r="K420" s="34"/>
    </row>
    <row r="421">
      <c r="K421" s="34"/>
    </row>
    <row r="422">
      <c r="K422" s="34"/>
    </row>
    <row r="423">
      <c r="K423" s="34"/>
    </row>
    <row r="424">
      <c r="K424" s="34"/>
    </row>
    <row r="425">
      <c r="K425" s="34"/>
    </row>
    <row r="426">
      <c r="K426" s="34"/>
    </row>
    <row r="427">
      <c r="K427" s="34"/>
    </row>
    <row r="428">
      <c r="K428" s="34"/>
    </row>
    <row r="429">
      <c r="K429" s="34"/>
    </row>
    <row r="430">
      <c r="K430" s="34"/>
    </row>
    <row r="431">
      <c r="K431" s="34"/>
    </row>
    <row r="432">
      <c r="K432" s="34"/>
    </row>
    <row r="433">
      <c r="K433" s="34"/>
    </row>
    <row r="434">
      <c r="K434" s="34"/>
    </row>
    <row r="435">
      <c r="K435" s="34"/>
    </row>
    <row r="436">
      <c r="K436" s="34"/>
    </row>
    <row r="437">
      <c r="K437" s="34"/>
    </row>
    <row r="438">
      <c r="K438" s="34"/>
    </row>
    <row r="439">
      <c r="K439" s="34"/>
    </row>
    <row r="440">
      <c r="K440" s="34"/>
    </row>
    <row r="441">
      <c r="K441" s="34"/>
    </row>
    <row r="442">
      <c r="K442" s="34"/>
    </row>
    <row r="443">
      <c r="K443" s="34"/>
    </row>
    <row r="444">
      <c r="K444" s="34"/>
    </row>
    <row r="445">
      <c r="K445" s="34"/>
    </row>
    <row r="446">
      <c r="K446" s="34"/>
    </row>
    <row r="447">
      <c r="K447" s="34"/>
    </row>
    <row r="448">
      <c r="K448" s="34"/>
    </row>
    <row r="449">
      <c r="K449" s="34"/>
    </row>
    <row r="450">
      <c r="K450" s="34"/>
    </row>
    <row r="451">
      <c r="K451" s="34"/>
    </row>
    <row r="452">
      <c r="K452" s="34"/>
    </row>
    <row r="453">
      <c r="K453" s="34"/>
    </row>
    <row r="454">
      <c r="K454" s="34"/>
    </row>
    <row r="455">
      <c r="K455" s="34"/>
    </row>
    <row r="456">
      <c r="K456" s="34"/>
    </row>
    <row r="457">
      <c r="K457" s="34"/>
    </row>
    <row r="458">
      <c r="K458" s="34"/>
    </row>
    <row r="459">
      <c r="K459" s="34"/>
    </row>
    <row r="460">
      <c r="K460" s="34"/>
    </row>
    <row r="461">
      <c r="K461" s="34"/>
    </row>
    <row r="462">
      <c r="K462" s="34"/>
    </row>
    <row r="463">
      <c r="K463" s="34"/>
    </row>
    <row r="464">
      <c r="K464" s="34"/>
    </row>
    <row r="465">
      <c r="K465" s="34"/>
    </row>
    <row r="466">
      <c r="K466" s="34"/>
    </row>
    <row r="467">
      <c r="K467" s="34"/>
    </row>
    <row r="468">
      <c r="K468" s="34"/>
    </row>
    <row r="469">
      <c r="K469" s="34"/>
    </row>
    <row r="470">
      <c r="K470" s="34"/>
    </row>
    <row r="471">
      <c r="K471" s="34"/>
    </row>
    <row r="472">
      <c r="K472" s="34"/>
    </row>
    <row r="473">
      <c r="K473" s="34"/>
    </row>
    <row r="474">
      <c r="K474" s="34"/>
    </row>
    <row r="475">
      <c r="K475" s="34"/>
    </row>
    <row r="476">
      <c r="K476" s="34"/>
    </row>
    <row r="477">
      <c r="K477" s="34"/>
    </row>
    <row r="478">
      <c r="K478" s="34"/>
    </row>
    <row r="479">
      <c r="K479" s="34"/>
    </row>
    <row r="480">
      <c r="K480" s="34"/>
    </row>
    <row r="481">
      <c r="K481" s="34"/>
    </row>
    <row r="482">
      <c r="K482" s="34"/>
    </row>
    <row r="483">
      <c r="K483" s="34"/>
    </row>
    <row r="484">
      <c r="K484" s="34"/>
    </row>
    <row r="485">
      <c r="K485" s="34"/>
    </row>
    <row r="486">
      <c r="K486" s="34"/>
    </row>
    <row r="487">
      <c r="K487" s="34"/>
    </row>
    <row r="488">
      <c r="K488" s="34"/>
    </row>
    <row r="489">
      <c r="K489" s="34"/>
    </row>
    <row r="490">
      <c r="K490" s="34"/>
    </row>
    <row r="491">
      <c r="K491" s="34"/>
    </row>
    <row r="492">
      <c r="K492" s="34"/>
    </row>
    <row r="493">
      <c r="K493" s="34"/>
    </row>
    <row r="494">
      <c r="K494" s="34"/>
    </row>
    <row r="495">
      <c r="K495" s="34"/>
    </row>
    <row r="496">
      <c r="K496" s="34"/>
    </row>
    <row r="497">
      <c r="K497" s="34"/>
    </row>
    <row r="498">
      <c r="K498" s="34"/>
    </row>
    <row r="499">
      <c r="K499" s="34"/>
    </row>
    <row r="500">
      <c r="K500" s="34"/>
    </row>
    <row r="501">
      <c r="K501" s="34"/>
    </row>
    <row r="502">
      <c r="K502" s="34"/>
    </row>
    <row r="503">
      <c r="K503" s="34"/>
    </row>
    <row r="504">
      <c r="K504" s="34"/>
    </row>
    <row r="505">
      <c r="K505" s="34"/>
    </row>
    <row r="506">
      <c r="K506" s="34"/>
    </row>
    <row r="507">
      <c r="K507" s="34"/>
    </row>
    <row r="508">
      <c r="K508" s="34"/>
    </row>
    <row r="509">
      <c r="K509" s="34"/>
    </row>
    <row r="510">
      <c r="K510" s="34"/>
    </row>
    <row r="511">
      <c r="K511" s="34"/>
    </row>
    <row r="512">
      <c r="K512" s="34"/>
    </row>
    <row r="513">
      <c r="K513" s="34"/>
    </row>
    <row r="514">
      <c r="K514" s="34"/>
    </row>
    <row r="515">
      <c r="K515" s="34"/>
    </row>
    <row r="516">
      <c r="K516" s="34"/>
    </row>
    <row r="517">
      <c r="K517" s="34"/>
    </row>
    <row r="518">
      <c r="K518" s="34"/>
    </row>
    <row r="519">
      <c r="K519" s="34"/>
    </row>
    <row r="520">
      <c r="K520" s="34"/>
    </row>
    <row r="521">
      <c r="K521" s="34"/>
    </row>
    <row r="522">
      <c r="K522" s="34"/>
    </row>
    <row r="523">
      <c r="K523" s="34"/>
    </row>
    <row r="524">
      <c r="K524" s="34"/>
    </row>
    <row r="525">
      <c r="K525" s="34"/>
    </row>
    <row r="526">
      <c r="K526" s="34"/>
    </row>
    <row r="527">
      <c r="K527" s="34"/>
    </row>
    <row r="528">
      <c r="K528" s="34"/>
    </row>
    <row r="529">
      <c r="K529" s="34"/>
    </row>
    <row r="530">
      <c r="K530" s="34"/>
    </row>
    <row r="531">
      <c r="K531" s="34"/>
    </row>
    <row r="532">
      <c r="K532" s="34"/>
    </row>
    <row r="533">
      <c r="K533" s="34"/>
    </row>
    <row r="534">
      <c r="K534" s="34"/>
    </row>
    <row r="535">
      <c r="K535" s="34"/>
    </row>
    <row r="536">
      <c r="K536" s="34"/>
    </row>
    <row r="537">
      <c r="K537" s="34"/>
    </row>
    <row r="538">
      <c r="K538" s="34"/>
    </row>
    <row r="539">
      <c r="K539" s="34"/>
    </row>
    <row r="540">
      <c r="K540" s="34"/>
    </row>
    <row r="541">
      <c r="K541" s="34"/>
    </row>
    <row r="542">
      <c r="K542" s="34"/>
    </row>
    <row r="543">
      <c r="K543" s="34"/>
    </row>
    <row r="544">
      <c r="K544" s="34"/>
    </row>
    <row r="545">
      <c r="K545" s="34"/>
    </row>
    <row r="546">
      <c r="K546" s="34"/>
    </row>
    <row r="547">
      <c r="K547" s="34"/>
    </row>
    <row r="548">
      <c r="K548" s="34"/>
    </row>
    <row r="549">
      <c r="K549" s="34"/>
    </row>
    <row r="550">
      <c r="K550" s="34"/>
    </row>
    <row r="551">
      <c r="K551" s="34"/>
    </row>
    <row r="552">
      <c r="K552" s="34"/>
    </row>
    <row r="553">
      <c r="K553" s="34"/>
    </row>
    <row r="554">
      <c r="K554" s="34"/>
    </row>
    <row r="555">
      <c r="K555" s="34"/>
    </row>
    <row r="556">
      <c r="K556" s="34"/>
    </row>
    <row r="557">
      <c r="K557" s="34"/>
    </row>
    <row r="558">
      <c r="K558" s="34"/>
    </row>
    <row r="559">
      <c r="K559" s="34"/>
    </row>
    <row r="560">
      <c r="K560" s="34"/>
    </row>
    <row r="561">
      <c r="K561" s="34"/>
    </row>
    <row r="562">
      <c r="K562" s="34"/>
    </row>
    <row r="563">
      <c r="K563" s="34"/>
    </row>
    <row r="564">
      <c r="K564" s="34"/>
    </row>
    <row r="565">
      <c r="K565" s="34"/>
    </row>
    <row r="566">
      <c r="K566" s="34"/>
    </row>
    <row r="567">
      <c r="K567" s="34"/>
    </row>
    <row r="568">
      <c r="K568" s="34"/>
    </row>
    <row r="569">
      <c r="K569" s="34"/>
    </row>
    <row r="570">
      <c r="K570" s="34"/>
    </row>
    <row r="571">
      <c r="K571" s="34"/>
    </row>
    <row r="572">
      <c r="K572" s="34"/>
    </row>
    <row r="573">
      <c r="K573" s="34"/>
    </row>
    <row r="574">
      <c r="K574" s="34"/>
    </row>
    <row r="575">
      <c r="K575" s="34"/>
    </row>
    <row r="576">
      <c r="K576" s="34"/>
    </row>
    <row r="577">
      <c r="K577" s="34"/>
    </row>
    <row r="578">
      <c r="K578" s="34"/>
    </row>
    <row r="579">
      <c r="K579" s="34"/>
    </row>
    <row r="580">
      <c r="K580" s="34"/>
    </row>
    <row r="581">
      <c r="K581" s="34"/>
    </row>
    <row r="582">
      <c r="K582" s="34"/>
    </row>
    <row r="583">
      <c r="K583" s="34"/>
    </row>
    <row r="584">
      <c r="K584" s="34"/>
    </row>
    <row r="585">
      <c r="K585" s="34"/>
    </row>
    <row r="586">
      <c r="K586" s="34"/>
    </row>
    <row r="587">
      <c r="K587" s="34"/>
    </row>
    <row r="588">
      <c r="K588" s="34"/>
    </row>
    <row r="589">
      <c r="K589" s="34"/>
    </row>
    <row r="590">
      <c r="K590" s="34"/>
    </row>
    <row r="591">
      <c r="K591" s="34"/>
    </row>
    <row r="592">
      <c r="K592" s="34"/>
    </row>
    <row r="593">
      <c r="K593" s="34"/>
    </row>
    <row r="594">
      <c r="K594" s="34"/>
    </row>
    <row r="595">
      <c r="K595" s="34"/>
    </row>
    <row r="596">
      <c r="K596" s="34"/>
    </row>
    <row r="597">
      <c r="K597" s="34"/>
    </row>
    <row r="598">
      <c r="K598" s="34"/>
    </row>
    <row r="599">
      <c r="K599" s="34"/>
    </row>
    <row r="600">
      <c r="K600" s="34"/>
    </row>
    <row r="601">
      <c r="K601" s="34"/>
    </row>
    <row r="602">
      <c r="K602" s="34"/>
    </row>
    <row r="603">
      <c r="K603" s="34"/>
    </row>
    <row r="604">
      <c r="K604" s="34"/>
    </row>
    <row r="605">
      <c r="K605" s="34"/>
    </row>
    <row r="606">
      <c r="K606" s="34"/>
    </row>
    <row r="607">
      <c r="K607" s="34"/>
    </row>
    <row r="608">
      <c r="K608" s="34"/>
    </row>
    <row r="609">
      <c r="K609" s="34"/>
    </row>
    <row r="610">
      <c r="K610" s="34"/>
    </row>
    <row r="611">
      <c r="K611" s="34"/>
    </row>
    <row r="612">
      <c r="K612" s="34"/>
    </row>
    <row r="613">
      <c r="K613" s="34"/>
    </row>
    <row r="614">
      <c r="K614" s="34"/>
    </row>
    <row r="615">
      <c r="K615" s="34"/>
    </row>
    <row r="616">
      <c r="K616" s="34"/>
    </row>
    <row r="617">
      <c r="K617" s="34"/>
    </row>
    <row r="618">
      <c r="K618" s="34"/>
    </row>
    <row r="619">
      <c r="K619" s="34"/>
    </row>
    <row r="620">
      <c r="K620" s="34"/>
    </row>
    <row r="621">
      <c r="K621" s="34"/>
    </row>
    <row r="622">
      <c r="K622" s="34"/>
    </row>
    <row r="623">
      <c r="K623" s="34"/>
    </row>
    <row r="624">
      <c r="K624" s="34"/>
    </row>
    <row r="625">
      <c r="K625" s="34"/>
    </row>
    <row r="626">
      <c r="K626" s="34"/>
    </row>
    <row r="627">
      <c r="K627" s="34"/>
    </row>
    <row r="628">
      <c r="K628" s="34"/>
    </row>
    <row r="629">
      <c r="K629" s="34"/>
    </row>
    <row r="630">
      <c r="K630" s="34"/>
    </row>
    <row r="631">
      <c r="K631" s="34"/>
    </row>
    <row r="632">
      <c r="K632" s="34"/>
    </row>
    <row r="633">
      <c r="K633" s="34"/>
    </row>
    <row r="634">
      <c r="K634" s="34"/>
    </row>
    <row r="635">
      <c r="K635" s="34"/>
    </row>
    <row r="636">
      <c r="K636" s="34"/>
    </row>
    <row r="637">
      <c r="K637" s="34"/>
    </row>
    <row r="638">
      <c r="K638" s="34"/>
    </row>
    <row r="639">
      <c r="K639" s="34"/>
    </row>
    <row r="640">
      <c r="K640" s="34"/>
    </row>
    <row r="641">
      <c r="K641" s="34"/>
    </row>
    <row r="642">
      <c r="K642" s="34"/>
    </row>
    <row r="643">
      <c r="K643" s="34"/>
    </row>
    <row r="644">
      <c r="K644" s="34"/>
    </row>
    <row r="645">
      <c r="K645" s="34"/>
    </row>
    <row r="646">
      <c r="K646" s="34"/>
    </row>
    <row r="647">
      <c r="K647" s="34"/>
    </row>
    <row r="648">
      <c r="K648" s="34"/>
    </row>
    <row r="649">
      <c r="K649" s="34"/>
    </row>
    <row r="650">
      <c r="K650" s="34"/>
    </row>
    <row r="651">
      <c r="K651" s="34"/>
    </row>
    <row r="652">
      <c r="K652" s="34"/>
    </row>
    <row r="653">
      <c r="K653" s="34"/>
    </row>
    <row r="654">
      <c r="K654" s="34"/>
    </row>
    <row r="655">
      <c r="K655" s="34"/>
    </row>
    <row r="656">
      <c r="K656" s="34"/>
    </row>
    <row r="657">
      <c r="K657" s="34"/>
    </row>
    <row r="658">
      <c r="K658" s="34"/>
    </row>
    <row r="659">
      <c r="K659" s="34"/>
    </row>
    <row r="660">
      <c r="K660" s="34"/>
    </row>
    <row r="661">
      <c r="K661" s="34"/>
    </row>
    <row r="662">
      <c r="K662" s="34"/>
    </row>
    <row r="663">
      <c r="K663" s="34"/>
    </row>
    <row r="664">
      <c r="K664" s="34"/>
    </row>
    <row r="665">
      <c r="K665" s="34"/>
    </row>
    <row r="666">
      <c r="K666" s="34"/>
    </row>
    <row r="667">
      <c r="K667" s="34"/>
    </row>
    <row r="668">
      <c r="K668" s="34"/>
    </row>
    <row r="669">
      <c r="K669" s="34"/>
    </row>
    <row r="670">
      <c r="K670" s="34"/>
    </row>
    <row r="671">
      <c r="K671" s="34"/>
    </row>
    <row r="672">
      <c r="K672" s="34"/>
    </row>
    <row r="673">
      <c r="K673" s="34"/>
    </row>
    <row r="674">
      <c r="K674" s="34"/>
    </row>
    <row r="675">
      <c r="K675" s="34"/>
    </row>
    <row r="676">
      <c r="K676" s="34"/>
    </row>
    <row r="677">
      <c r="K677" s="34"/>
    </row>
    <row r="678">
      <c r="K678" s="34"/>
    </row>
    <row r="679">
      <c r="K679" s="34"/>
    </row>
    <row r="680">
      <c r="K680" s="34"/>
    </row>
    <row r="681">
      <c r="K681" s="34"/>
    </row>
    <row r="682">
      <c r="K682" s="34"/>
    </row>
    <row r="683">
      <c r="K683" s="34"/>
    </row>
    <row r="684">
      <c r="K684" s="34"/>
    </row>
    <row r="685">
      <c r="K685" s="34"/>
    </row>
    <row r="686">
      <c r="K686" s="34"/>
    </row>
    <row r="687">
      <c r="K687" s="34"/>
    </row>
    <row r="688">
      <c r="K688" s="34"/>
    </row>
    <row r="689">
      <c r="K689" s="34"/>
    </row>
    <row r="690">
      <c r="K690" s="34"/>
    </row>
    <row r="691">
      <c r="K691" s="34"/>
    </row>
    <row r="692">
      <c r="K692" s="34"/>
    </row>
    <row r="693">
      <c r="K693" s="34"/>
    </row>
    <row r="694">
      <c r="K694" s="34"/>
    </row>
    <row r="695">
      <c r="K695" s="34"/>
    </row>
    <row r="696">
      <c r="K696" s="34"/>
    </row>
    <row r="697">
      <c r="K697" s="34"/>
    </row>
    <row r="698">
      <c r="K698" s="34"/>
    </row>
    <row r="699">
      <c r="K699" s="34"/>
    </row>
    <row r="700">
      <c r="K700" s="34"/>
    </row>
    <row r="701">
      <c r="K701" s="34"/>
    </row>
    <row r="702">
      <c r="K702" s="34"/>
    </row>
    <row r="703">
      <c r="K703" s="34"/>
    </row>
    <row r="704">
      <c r="K704" s="34"/>
    </row>
    <row r="705">
      <c r="K705" s="34"/>
    </row>
    <row r="706">
      <c r="K706" s="34"/>
    </row>
    <row r="707">
      <c r="K707" s="34"/>
    </row>
    <row r="708">
      <c r="K708" s="34"/>
    </row>
    <row r="709">
      <c r="K709" s="34"/>
    </row>
    <row r="710">
      <c r="K710" s="34"/>
    </row>
    <row r="711">
      <c r="K711" s="34"/>
    </row>
    <row r="712">
      <c r="K712" s="34"/>
    </row>
    <row r="713">
      <c r="K713" s="34"/>
    </row>
    <row r="714">
      <c r="K714" s="34"/>
    </row>
    <row r="715">
      <c r="K715" s="34"/>
    </row>
    <row r="716">
      <c r="K716" s="34"/>
    </row>
    <row r="717">
      <c r="K717" s="34"/>
    </row>
    <row r="718">
      <c r="K718" s="34"/>
    </row>
    <row r="719">
      <c r="K719" s="34"/>
    </row>
    <row r="720">
      <c r="K720" s="34"/>
    </row>
    <row r="721">
      <c r="K721" s="34"/>
    </row>
    <row r="722">
      <c r="K722" s="34"/>
    </row>
    <row r="723">
      <c r="K723" s="34"/>
    </row>
    <row r="724">
      <c r="K724" s="34"/>
    </row>
    <row r="725">
      <c r="K725" s="34"/>
    </row>
    <row r="726">
      <c r="K726" s="34"/>
    </row>
    <row r="727">
      <c r="K727" s="34"/>
    </row>
    <row r="728">
      <c r="K728" s="34"/>
    </row>
    <row r="729">
      <c r="K729" s="34"/>
    </row>
    <row r="730">
      <c r="K730" s="34"/>
    </row>
    <row r="731">
      <c r="K731" s="34"/>
    </row>
    <row r="732">
      <c r="K732" s="34"/>
    </row>
    <row r="733">
      <c r="K733" s="34"/>
    </row>
    <row r="734">
      <c r="K734" s="34"/>
    </row>
    <row r="735">
      <c r="K735" s="34"/>
    </row>
    <row r="736">
      <c r="K736" s="34"/>
    </row>
    <row r="737">
      <c r="K737" s="34"/>
    </row>
    <row r="738">
      <c r="K738" s="34"/>
    </row>
    <row r="739">
      <c r="K739" s="34"/>
    </row>
    <row r="740">
      <c r="K740" s="34"/>
    </row>
    <row r="741">
      <c r="K741" s="34"/>
    </row>
    <row r="742">
      <c r="K742" s="34"/>
    </row>
    <row r="743">
      <c r="K743" s="34"/>
    </row>
    <row r="744">
      <c r="K744" s="34"/>
    </row>
    <row r="745">
      <c r="K745" s="34"/>
    </row>
    <row r="746">
      <c r="K746" s="34"/>
    </row>
    <row r="747">
      <c r="K747" s="34"/>
    </row>
    <row r="748">
      <c r="K748" s="34"/>
    </row>
    <row r="749">
      <c r="K749" s="34"/>
    </row>
    <row r="750">
      <c r="K750" s="34"/>
    </row>
    <row r="751">
      <c r="K751" s="34"/>
    </row>
    <row r="752">
      <c r="K752" s="34"/>
    </row>
    <row r="753">
      <c r="K753" s="34"/>
    </row>
    <row r="754">
      <c r="K754" s="34"/>
    </row>
    <row r="755">
      <c r="K755" s="34"/>
    </row>
    <row r="756">
      <c r="K756" s="34"/>
    </row>
    <row r="757">
      <c r="K757" s="34"/>
    </row>
    <row r="758">
      <c r="K758" s="34"/>
    </row>
    <row r="759">
      <c r="K759" s="34"/>
    </row>
    <row r="760">
      <c r="K760" s="34"/>
    </row>
    <row r="761">
      <c r="K761" s="34"/>
    </row>
    <row r="762">
      <c r="K762" s="34"/>
    </row>
    <row r="763">
      <c r="K763" s="34"/>
    </row>
    <row r="764">
      <c r="K764" s="34"/>
    </row>
    <row r="765">
      <c r="K765" s="34"/>
    </row>
    <row r="766">
      <c r="K766" s="34"/>
    </row>
    <row r="767">
      <c r="K767" s="34"/>
    </row>
    <row r="768">
      <c r="K768" s="34"/>
    </row>
    <row r="769">
      <c r="K769" s="34"/>
    </row>
    <row r="770">
      <c r="K770" s="34"/>
    </row>
    <row r="771">
      <c r="K771" s="34"/>
    </row>
    <row r="772">
      <c r="K772" s="34"/>
    </row>
    <row r="773">
      <c r="K773" s="34"/>
    </row>
    <row r="774">
      <c r="K774" s="34"/>
    </row>
    <row r="775">
      <c r="K775" s="34"/>
    </row>
    <row r="776">
      <c r="K776" s="34"/>
    </row>
    <row r="777">
      <c r="K777" s="34"/>
    </row>
    <row r="778">
      <c r="K778" s="34"/>
    </row>
    <row r="779">
      <c r="K779" s="34"/>
    </row>
    <row r="780">
      <c r="K780" s="34"/>
    </row>
    <row r="781">
      <c r="K781" s="34"/>
    </row>
    <row r="782">
      <c r="K782" s="34"/>
    </row>
    <row r="783">
      <c r="K783" s="34"/>
    </row>
    <row r="784">
      <c r="K784" s="34"/>
    </row>
    <row r="785">
      <c r="K785" s="34"/>
    </row>
    <row r="786">
      <c r="K786" s="34"/>
    </row>
    <row r="787">
      <c r="K787" s="34"/>
    </row>
    <row r="788">
      <c r="K788" s="34"/>
    </row>
    <row r="789">
      <c r="K789" s="34"/>
    </row>
    <row r="790">
      <c r="K790" s="34"/>
    </row>
    <row r="791">
      <c r="K791" s="34"/>
    </row>
    <row r="792">
      <c r="K792" s="34"/>
    </row>
    <row r="793">
      <c r="K793" s="34"/>
    </row>
    <row r="794">
      <c r="K794" s="34"/>
    </row>
    <row r="795">
      <c r="K795" s="34"/>
    </row>
    <row r="796">
      <c r="K796" s="34"/>
    </row>
    <row r="797">
      <c r="K797" s="34"/>
    </row>
    <row r="798">
      <c r="K798" s="34"/>
    </row>
    <row r="799">
      <c r="K799" s="34"/>
    </row>
    <row r="800">
      <c r="K800" s="34"/>
    </row>
    <row r="801">
      <c r="K801" s="34"/>
    </row>
    <row r="802">
      <c r="K802" s="34"/>
    </row>
    <row r="803">
      <c r="K803" s="34"/>
    </row>
    <row r="804">
      <c r="K804" s="34"/>
    </row>
    <row r="805">
      <c r="K805" s="34"/>
    </row>
    <row r="806">
      <c r="K806" s="34"/>
    </row>
    <row r="807">
      <c r="K807" s="34"/>
    </row>
    <row r="808">
      <c r="K808" s="34"/>
    </row>
    <row r="809">
      <c r="K809" s="34"/>
    </row>
    <row r="810">
      <c r="K810" s="34"/>
    </row>
    <row r="811">
      <c r="K811" s="34"/>
    </row>
    <row r="812">
      <c r="K812" s="34"/>
    </row>
    <row r="813">
      <c r="K813" s="34"/>
    </row>
    <row r="814">
      <c r="K814" s="34"/>
    </row>
    <row r="815">
      <c r="K815" s="34"/>
    </row>
    <row r="816">
      <c r="K816" s="34"/>
    </row>
    <row r="817">
      <c r="K817" s="34"/>
    </row>
    <row r="818">
      <c r="K818" s="34"/>
    </row>
    <row r="819">
      <c r="K819" s="34"/>
    </row>
    <row r="820">
      <c r="K820" s="34"/>
    </row>
    <row r="821">
      <c r="K821" s="34"/>
    </row>
    <row r="822">
      <c r="K822" s="34"/>
    </row>
    <row r="823">
      <c r="K823" s="34"/>
    </row>
    <row r="824">
      <c r="K824" s="34"/>
    </row>
    <row r="825">
      <c r="K825" s="34"/>
    </row>
    <row r="826">
      <c r="K826" s="34"/>
    </row>
    <row r="827">
      <c r="K827" s="34"/>
    </row>
    <row r="828">
      <c r="K828" s="34"/>
    </row>
    <row r="829">
      <c r="K829" s="34"/>
    </row>
    <row r="830">
      <c r="K830" s="34"/>
    </row>
    <row r="831">
      <c r="K831" s="34"/>
    </row>
    <row r="832">
      <c r="K832" s="34"/>
    </row>
    <row r="833">
      <c r="K833" s="34"/>
    </row>
    <row r="834">
      <c r="K834" s="34"/>
    </row>
    <row r="835">
      <c r="K835" s="34"/>
    </row>
    <row r="836">
      <c r="K836" s="34"/>
    </row>
    <row r="837">
      <c r="K837" s="34"/>
    </row>
    <row r="838">
      <c r="K838" s="34"/>
    </row>
    <row r="839">
      <c r="K839" s="34"/>
    </row>
    <row r="840">
      <c r="K840" s="34"/>
    </row>
    <row r="841">
      <c r="K841" s="34"/>
    </row>
    <row r="842">
      <c r="K842" s="34"/>
    </row>
    <row r="843">
      <c r="K843" s="34"/>
    </row>
    <row r="844">
      <c r="K844" s="34"/>
    </row>
    <row r="845">
      <c r="K845" s="34"/>
    </row>
    <row r="846">
      <c r="K846" s="34"/>
    </row>
    <row r="847">
      <c r="K847" s="34"/>
    </row>
    <row r="848">
      <c r="K848" s="34"/>
    </row>
    <row r="849">
      <c r="K849" s="34"/>
    </row>
    <row r="850">
      <c r="K850" s="34"/>
    </row>
    <row r="851">
      <c r="K851" s="34"/>
    </row>
    <row r="852">
      <c r="K852" s="34"/>
    </row>
    <row r="853">
      <c r="K853" s="34"/>
    </row>
    <row r="854">
      <c r="K854" s="34"/>
    </row>
    <row r="855">
      <c r="K855" s="34"/>
    </row>
    <row r="856">
      <c r="K856" s="34"/>
    </row>
    <row r="857">
      <c r="K857" s="34"/>
    </row>
    <row r="858">
      <c r="K858" s="34"/>
    </row>
    <row r="859">
      <c r="K859" s="34"/>
    </row>
    <row r="860">
      <c r="K860" s="34"/>
    </row>
    <row r="861">
      <c r="K861" s="34"/>
    </row>
    <row r="862">
      <c r="K862" s="34"/>
    </row>
    <row r="863">
      <c r="K863" s="34"/>
    </row>
    <row r="864">
      <c r="K864" s="34"/>
    </row>
    <row r="865">
      <c r="K865" s="34"/>
    </row>
    <row r="866">
      <c r="K866" s="34"/>
    </row>
    <row r="867">
      <c r="K867" s="34"/>
    </row>
    <row r="868">
      <c r="K868" s="34"/>
    </row>
    <row r="869">
      <c r="K869" s="34"/>
    </row>
    <row r="870">
      <c r="K870" s="34"/>
    </row>
    <row r="871">
      <c r="K871" s="34"/>
    </row>
    <row r="872">
      <c r="K872" s="34"/>
    </row>
    <row r="873">
      <c r="K873" s="34"/>
    </row>
    <row r="874">
      <c r="K874" s="34"/>
    </row>
    <row r="875">
      <c r="K875" s="34"/>
    </row>
    <row r="876">
      <c r="K876" s="34"/>
    </row>
    <row r="877">
      <c r="K877" s="34"/>
    </row>
    <row r="878">
      <c r="K878" s="34"/>
    </row>
    <row r="879">
      <c r="K879" s="34"/>
    </row>
    <row r="880">
      <c r="K880" s="34"/>
    </row>
    <row r="881">
      <c r="K881" s="34"/>
    </row>
    <row r="882">
      <c r="K882" s="34"/>
    </row>
    <row r="883">
      <c r="K883" s="34"/>
    </row>
    <row r="884">
      <c r="K884" s="34"/>
    </row>
    <row r="885">
      <c r="K885" s="34"/>
    </row>
    <row r="886">
      <c r="K886" s="34"/>
    </row>
    <row r="887">
      <c r="K887" s="34"/>
    </row>
    <row r="888">
      <c r="K888" s="34"/>
    </row>
    <row r="889">
      <c r="K889" s="34"/>
    </row>
    <row r="890">
      <c r="K890" s="34"/>
    </row>
    <row r="891">
      <c r="K891" s="34"/>
    </row>
    <row r="892">
      <c r="K892" s="34"/>
    </row>
    <row r="893">
      <c r="K893" s="34"/>
    </row>
    <row r="894">
      <c r="K894" s="34"/>
    </row>
    <row r="895">
      <c r="K895" s="34"/>
    </row>
    <row r="896">
      <c r="K896" s="34"/>
    </row>
    <row r="897">
      <c r="K897" s="34"/>
    </row>
    <row r="898">
      <c r="K898" s="34"/>
    </row>
    <row r="899">
      <c r="K899" s="34"/>
    </row>
    <row r="900">
      <c r="K900" s="34"/>
    </row>
    <row r="901">
      <c r="K901" s="34"/>
    </row>
    <row r="902">
      <c r="K902" s="34"/>
    </row>
    <row r="903">
      <c r="K903" s="34"/>
    </row>
    <row r="904">
      <c r="K904" s="34"/>
    </row>
    <row r="905">
      <c r="K905" s="34"/>
    </row>
    <row r="906">
      <c r="K906" s="34"/>
    </row>
    <row r="907">
      <c r="K907" s="34"/>
    </row>
    <row r="908">
      <c r="K908" s="34"/>
    </row>
    <row r="909">
      <c r="K909" s="34"/>
    </row>
    <row r="910">
      <c r="K910" s="34"/>
    </row>
    <row r="911">
      <c r="K911" s="34"/>
    </row>
    <row r="912">
      <c r="K912" s="34"/>
    </row>
    <row r="913">
      <c r="K913" s="34"/>
    </row>
    <row r="914">
      <c r="K914" s="34"/>
    </row>
    <row r="915">
      <c r="K915" s="34"/>
    </row>
    <row r="916">
      <c r="K916" s="34"/>
    </row>
    <row r="917">
      <c r="K917" s="34"/>
    </row>
    <row r="918">
      <c r="K918" s="34"/>
    </row>
    <row r="919">
      <c r="K919" s="34"/>
    </row>
    <row r="920">
      <c r="K920" s="34"/>
    </row>
    <row r="921">
      <c r="K921" s="34"/>
    </row>
    <row r="922">
      <c r="K922" s="34"/>
    </row>
    <row r="923">
      <c r="K923" s="34"/>
    </row>
    <row r="924">
      <c r="K924" s="34"/>
    </row>
    <row r="925">
      <c r="K925" s="34"/>
    </row>
    <row r="926">
      <c r="K926" s="34"/>
    </row>
    <row r="927">
      <c r="K927" s="34"/>
    </row>
    <row r="928">
      <c r="K928" s="34"/>
    </row>
    <row r="929">
      <c r="K929" s="34"/>
    </row>
    <row r="930">
      <c r="K930" s="34"/>
    </row>
    <row r="931">
      <c r="K931" s="34"/>
    </row>
    <row r="932">
      <c r="K932" s="34"/>
    </row>
    <row r="933">
      <c r="K933" s="34"/>
    </row>
    <row r="934">
      <c r="K934" s="34"/>
    </row>
    <row r="935">
      <c r="K935" s="34"/>
    </row>
    <row r="936">
      <c r="K936" s="34"/>
    </row>
    <row r="937">
      <c r="K937" s="34"/>
    </row>
    <row r="938">
      <c r="K938" s="34"/>
    </row>
    <row r="939">
      <c r="K939" s="34"/>
    </row>
    <row r="940">
      <c r="K940" s="34"/>
    </row>
    <row r="941">
      <c r="K941" s="34"/>
    </row>
    <row r="942">
      <c r="K942" s="34"/>
    </row>
    <row r="943">
      <c r="K943" s="34"/>
    </row>
    <row r="944">
      <c r="K944" s="34"/>
    </row>
    <row r="945">
      <c r="K945" s="34"/>
    </row>
    <row r="946">
      <c r="K946" s="34"/>
    </row>
    <row r="947">
      <c r="K947" s="34"/>
    </row>
    <row r="948">
      <c r="K948" s="34"/>
    </row>
    <row r="949">
      <c r="K949" s="34"/>
    </row>
    <row r="950">
      <c r="K950" s="34"/>
    </row>
    <row r="951">
      <c r="K951" s="34"/>
    </row>
    <row r="952">
      <c r="K952" s="34"/>
    </row>
    <row r="953">
      <c r="K953" s="34"/>
    </row>
    <row r="954">
      <c r="K954" s="34"/>
    </row>
    <row r="955">
      <c r="K955" s="34"/>
    </row>
    <row r="956">
      <c r="K956" s="34"/>
    </row>
    <row r="957">
      <c r="K957" s="34"/>
    </row>
    <row r="958">
      <c r="K958" s="34"/>
    </row>
    <row r="959">
      <c r="K959" s="34"/>
    </row>
    <row r="960">
      <c r="K960" s="34"/>
    </row>
    <row r="961">
      <c r="K961" s="34"/>
    </row>
    <row r="962">
      <c r="K962" s="34"/>
    </row>
    <row r="963">
      <c r="K963" s="34"/>
    </row>
    <row r="964">
      <c r="K964" s="34"/>
    </row>
    <row r="965">
      <c r="K965" s="34"/>
    </row>
    <row r="966">
      <c r="K966" s="34"/>
    </row>
    <row r="967">
      <c r="K967" s="34"/>
    </row>
    <row r="968">
      <c r="K968" s="34"/>
    </row>
    <row r="969">
      <c r="K969" s="34"/>
    </row>
    <row r="970">
      <c r="K970" s="34"/>
    </row>
    <row r="971">
      <c r="K971" s="34"/>
    </row>
    <row r="972">
      <c r="K972" s="34"/>
    </row>
    <row r="973">
      <c r="K973" s="34"/>
    </row>
    <row r="974">
      <c r="K974" s="34"/>
    </row>
    <row r="975">
      <c r="K975" s="34"/>
    </row>
    <row r="976">
      <c r="K976" s="34"/>
    </row>
    <row r="977">
      <c r="K977" s="34"/>
    </row>
    <row r="978">
      <c r="K978" s="34"/>
    </row>
    <row r="979">
      <c r="K979" s="34"/>
    </row>
    <row r="980">
      <c r="K980" s="34"/>
    </row>
    <row r="981">
      <c r="K981" s="34"/>
    </row>
    <row r="982">
      <c r="K982" s="34"/>
    </row>
    <row r="983">
      <c r="K983" s="34"/>
    </row>
    <row r="984">
      <c r="K984" s="34"/>
    </row>
    <row r="985">
      <c r="K985" s="34"/>
    </row>
    <row r="986">
      <c r="K986" s="34"/>
    </row>
    <row r="987">
      <c r="K987" s="34"/>
    </row>
    <row r="988">
      <c r="K988" s="34"/>
    </row>
    <row r="989">
      <c r="K989" s="34"/>
    </row>
    <row r="990">
      <c r="K990" s="34"/>
    </row>
    <row r="991">
      <c r="K991" s="34"/>
    </row>
    <row r="992">
      <c r="K992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4" max="4" width="5.5"/>
    <col customWidth="1" min="5" max="5" width="17.5"/>
    <col customWidth="1" min="8" max="8" width="4.25"/>
    <col customWidth="1" min="9" max="9" width="27.5"/>
    <col customWidth="1" min="11" max="11" width="16.38"/>
    <col customWidth="1" min="12" max="12" width="12.13"/>
    <col customWidth="1" min="13" max="13" width="28.63"/>
  </cols>
  <sheetData>
    <row r="1">
      <c r="A1" s="2" t="s">
        <v>2</v>
      </c>
      <c r="B1" s="2" t="s">
        <v>3</v>
      </c>
      <c r="C1" s="2" t="s">
        <v>4</v>
      </c>
      <c r="E1" s="69" t="s">
        <v>30</v>
      </c>
      <c r="F1" s="70" t="s">
        <v>3</v>
      </c>
      <c r="G1" s="70" t="s">
        <v>4</v>
      </c>
      <c r="I1" s="7" t="s">
        <v>98</v>
      </c>
      <c r="J1" s="8" t="s">
        <v>3</v>
      </c>
      <c r="K1" s="9" t="s">
        <v>12</v>
      </c>
      <c r="L1" s="12"/>
      <c r="M1" s="1"/>
      <c r="N1" s="1"/>
    </row>
    <row r="2">
      <c r="A2" s="5" t="s">
        <v>6</v>
      </c>
      <c r="B2" s="5">
        <v>7.0</v>
      </c>
      <c r="C2" s="5">
        <f t="shared" ref="C2:C8" si="1">round(B2/$B$15%, 2)</f>
        <v>30.43</v>
      </c>
      <c r="E2" s="11" t="str">
        <f>IFERROR(__xludf.DUMMYFUNCTION("transpose(query('Workshop Data'!$A:$L, ""select count(D) where B = date '2023-07-27' pivot E "",-1))"),"null")</f>
        <v>null</v>
      </c>
      <c r="F2" s="41">
        <f>IFERROR(__xludf.DUMMYFUNCTION("""COMPUTED_VALUE"""),1.0)</f>
        <v>1</v>
      </c>
      <c r="G2" s="4">
        <f t="shared" ref="G2:G12" si="2">round(F2/$B$15%, 2)</f>
        <v>4.35</v>
      </c>
      <c r="I2" s="10" t="s">
        <v>14</v>
      </c>
      <c r="J2" s="11">
        <f>IFERROR(__xludf.DUMMYFUNCTION("QUERY('Workshop Data'!$A:$L, ""Select count(G) where B = date '2023-07-27' and (G is not null and H is not null) label count(G) ''"")"),20.0)</f>
        <v>20</v>
      </c>
      <c r="K2" s="11">
        <f>IFERROR(__xludf.DUMMYFUNCTION("QUERY('Workshop Data'!$A:$L, ""Select avg(G) where B = date '2023-07-27' and (G is not null and H is not null) label avg(G) ''"")"),2.55)</f>
        <v>2.55</v>
      </c>
      <c r="L2" s="12"/>
      <c r="N2" s="26"/>
    </row>
    <row r="3">
      <c r="A3" s="5" t="s">
        <v>7</v>
      </c>
      <c r="B3" s="5">
        <v>7.0</v>
      </c>
      <c r="C3" s="5">
        <f t="shared" si="1"/>
        <v>30.43</v>
      </c>
      <c r="E3" s="3" t="str">
        <f>IFERROR(__xludf.DUMMYFUNCTION("""COMPUTED_VALUE"""),"16")</f>
        <v>16</v>
      </c>
      <c r="F3" s="3">
        <f>IFERROR(__xludf.DUMMYFUNCTION("""COMPUTED_VALUE"""),4.0)</f>
        <v>4</v>
      </c>
      <c r="G3" s="4">
        <f t="shared" si="2"/>
        <v>17.39</v>
      </c>
      <c r="I3" s="10" t="s">
        <v>16</v>
      </c>
      <c r="J3" s="11">
        <f>IFERROR(__xludf.DUMMYFUNCTION("QUERY('Workshop Data'!$A:$L, ""Select count(G) where B = date '2023-07-27' and (G is not null and H is not null) label count(G) ''"")"),20.0)</f>
        <v>20</v>
      </c>
      <c r="K3" s="11">
        <f>IFERROR(__xludf.DUMMYFUNCTION("QUERY('Workshop Data'!$A:$L, ""Select avg(H) where B = date '2023-07-27' and (G is not null and H is not null) label avg(H) ''"")"),4.25)</f>
        <v>4.25</v>
      </c>
      <c r="L3" s="12"/>
    </row>
    <row r="4">
      <c r="A4" s="5" t="s">
        <v>9</v>
      </c>
      <c r="B4" s="5">
        <v>2.0</v>
      </c>
      <c r="C4" s="5">
        <f t="shared" si="1"/>
        <v>8.7</v>
      </c>
      <c r="E4" s="3" t="str">
        <f>IFERROR(__xludf.DUMMYFUNCTION("""COMPUTED_VALUE"""),"17")</f>
        <v>17</v>
      </c>
      <c r="F4" s="3">
        <f>IFERROR(__xludf.DUMMYFUNCTION("""COMPUTED_VALUE"""),4.0)</f>
        <v>4</v>
      </c>
      <c r="G4" s="4">
        <f t="shared" si="2"/>
        <v>17.39</v>
      </c>
      <c r="I4" s="12"/>
      <c r="J4" s="12"/>
      <c r="K4" s="12"/>
    </row>
    <row r="5">
      <c r="A5" s="5" t="s">
        <v>10</v>
      </c>
      <c r="B5" s="5">
        <v>4.0</v>
      </c>
      <c r="C5" s="5">
        <f t="shared" si="1"/>
        <v>17.39</v>
      </c>
      <c r="E5" s="3" t="str">
        <f>IFERROR(__xludf.DUMMYFUNCTION("""COMPUTED_VALUE"""),"18")</f>
        <v>18</v>
      </c>
      <c r="F5" s="3">
        <f>IFERROR(__xludf.DUMMYFUNCTION("""COMPUTED_VALUE"""),3.0)</f>
        <v>3</v>
      </c>
      <c r="G5" s="4">
        <f t="shared" si="2"/>
        <v>13.04</v>
      </c>
      <c r="I5" s="13" t="s">
        <v>18</v>
      </c>
      <c r="J5" s="14" t="s">
        <v>3</v>
      </c>
      <c r="K5" s="14" t="s">
        <v>4</v>
      </c>
      <c r="L5" s="1"/>
      <c r="M5" s="1"/>
    </row>
    <row r="6">
      <c r="A6" s="5" t="s">
        <v>13</v>
      </c>
      <c r="B6" s="5">
        <v>1.0</v>
      </c>
      <c r="C6" s="5">
        <f t="shared" si="1"/>
        <v>4.35</v>
      </c>
      <c r="E6" s="3" t="str">
        <f>IFERROR(__xludf.DUMMYFUNCTION("""COMPUTED_VALUE"""),"19")</f>
        <v>19</v>
      </c>
      <c r="F6" s="3">
        <f>IFERROR(__xludf.DUMMYFUNCTION("""COMPUTED_VALUE"""),3.0)</f>
        <v>3</v>
      </c>
      <c r="G6" s="4">
        <f t="shared" si="2"/>
        <v>13.04</v>
      </c>
      <c r="I6" s="15" t="s">
        <v>20</v>
      </c>
      <c r="J6" s="11">
        <f>IFERROR(__xludf.DUMMYFUNCTION("QUERY('Workshop Data'!$A:$L, ""Select count(B) where B = date '2023-07-27' and (I is not null or J is not null or K is not null or L is not null) label count(B) ''"")"),20.0)</f>
        <v>20</v>
      </c>
      <c r="K6" s="16">
        <f>round(J6/$B$15%, 2)</f>
        <v>86.96</v>
      </c>
      <c r="L6" s="49">
        <f t="shared" ref="L6:L10" si="3">100-K6</f>
        <v>13.04</v>
      </c>
      <c r="M6" s="49"/>
    </row>
    <row r="7">
      <c r="A7" s="5" t="s">
        <v>15</v>
      </c>
      <c r="B7" s="5">
        <v>1.0</v>
      </c>
      <c r="C7" s="5">
        <f t="shared" si="1"/>
        <v>4.35</v>
      </c>
      <c r="E7" s="3" t="str">
        <f>IFERROR(__xludf.DUMMYFUNCTION("""COMPUTED_VALUE"""),"20")</f>
        <v>20</v>
      </c>
      <c r="F7" s="3">
        <f>IFERROR(__xludf.DUMMYFUNCTION("""COMPUTED_VALUE"""),1.0)</f>
        <v>1</v>
      </c>
      <c r="G7" s="4">
        <f t="shared" si="2"/>
        <v>4.35</v>
      </c>
      <c r="I7" s="15" t="s">
        <v>22</v>
      </c>
      <c r="J7" s="18">
        <f>IFERROR(__xludf.DUMMYFUNCTION("QUERY('Workshop Data'!$A:$L, ""Select count(I) where B = date '2023-07-27' and (I &gt;= 4) label count(I) ''"")"),18.0)</f>
        <v>18</v>
      </c>
      <c r="K7" s="71">
        <f t="shared" ref="K7:K10" si="4">round(J7/$J$6%, 2)</f>
        <v>90</v>
      </c>
      <c r="L7" s="49">
        <f t="shared" si="3"/>
        <v>10</v>
      </c>
      <c r="M7" s="49"/>
    </row>
    <row r="8">
      <c r="A8" s="5" t="s">
        <v>17</v>
      </c>
      <c r="B8" s="5">
        <v>1.0</v>
      </c>
      <c r="C8" s="5">
        <f t="shared" si="1"/>
        <v>4.35</v>
      </c>
      <c r="E8" s="3" t="str">
        <f>IFERROR(__xludf.DUMMYFUNCTION("""COMPUTED_VALUE"""),"21")</f>
        <v>21</v>
      </c>
      <c r="F8" s="3">
        <f>IFERROR(__xludf.DUMMYFUNCTION("""COMPUTED_VALUE"""),1.0)</f>
        <v>1</v>
      </c>
      <c r="G8" s="4">
        <f t="shared" si="2"/>
        <v>4.35</v>
      </c>
      <c r="I8" s="15" t="s">
        <v>24</v>
      </c>
      <c r="J8" s="19">
        <f>IFERROR(__xludf.DUMMYFUNCTION("QUERY('Workshop Data'!$A:$L, ""Select count(J) where B = date '2023-07-27' and (J = 1) label count(J) ''"")"),16.0)</f>
        <v>16</v>
      </c>
      <c r="K8" s="71">
        <f t="shared" si="4"/>
        <v>80</v>
      </c>
      <c r="L8" s="49">
        <f t="shared" si="3"/>
        <v>20</v>
      </c>
      <c r="M8" s="49"/>
    </row>
    <row r="9">
      <c r="C9" s="5"/>
      <c r="E9" s="3" t="str">
        <f>IFERROR(__xludf.DUMMYFUNCTION("""COMPUTED_VALUE"""),"22")</f>
        <v>22</v>
      </c>
      <c r="F9" s="3">
        <f>IFERROR(__xludf.DUMMYFUNCTION("""COMPUTED_VALUE"""),3.0)</f>
        <v>3</v>
      </c>
      <c r="G9" s="4">
        <f t="shared" si="2"/>
        <v>13.04</v>
      </c>
      <c r="I9" s="15" t="s">
        <v>94</v>
      </c>
      <c r="J9" s="19">
        <f>IFERROR(__xludf.DUMMYFUNCTION("QUERY('Workshop Data'!$A:$L, ""Select count(K) where B = date '2023-07-27' and (K =1) label count(K) ''"")"),17.0)</f>
        <v>17</v>
      </c>
      <c r="K9" s="71">
        <f t="shared" si="4"/>
        <v>85</v>
      </c>
      <c r="L9" s="49">
        <f t="shared" si="3"/>
        <v>15</v>
      </c>
      <c r="M9" s="49"/>
    </row>
    <row r="10">
      <c r="A10" s="2" t="s">
        <v>19</v>
      </c>
      <c r="B10" s="2" t="s">
        <v>3</v>
      </c>
      <c r="C10" s="2" t="s">
        <v>4</v>
      </c>
      <c r="E10" s="3" t="str">
        <f>IFERROR(__xludf.DUMMYFUNCTION("""COMPUTED_VALUE"""),"23")</f>
        <v>23</v>
      </c>
      <c r="F10" s="3">
        <f>IFERROR(__xludf.DUMMYFUNCTION("""COMPUTED_VALUE"""),1.0)</f>
        <v>1</v>
      </c>
      <c r="G10" s="4">
        <f t="shared" si="2"/>
        <v>4.35</v>
      </c>
      <c r="I10" s="21" t="s">
        <v>26</v>
      </c>
      <c r="J10" s="19">
        <f>IFERROR(__xludf.DUMMYFUNCTION("QUERY('Workshop Data'!$A:$L, ""Select count(L) where B = date '2023-07-27' and (L = 1) label count(L) ''"")"),20.0)</f>
        <v>20</v>
      </c>
      <c r="K10" s="71">
        <f t="shared" si="4"/>
        <v>100</v>
      </c>
      <c r="L10" s="49">
        <f t="shared" si="3"/>
        <v>0</v>
      </c>
      <c r="M10" s="26"/>
    </row>
    <row r="11">
      <c r="A11" s="5" t="s">
        <v>21</v>
      </c>
      <c r="B11" s="5">
        <v>13.0</v>
      </c>
      <c r="C11" s="17">
        <f t="shared" ref="C11:C12" si="5">round(B11/$B$15%, 2)</f>
        <v>56.52</v>
      </c>
      <c r="E11" s="3" t="str">
        <f>IFERROR(__xludf.DUMMYFUNCTION("""COMPUTED_VALUE"""),"28")</f>
        <v>28</v>
      </c>
      <c r="F11" s="3">
        <f>IFERROR(__xludf.DUMMYFUNCTION("""COMPUTED_VALUE"""),1.0)</f>
        <v>1</v>
      </c>
      <c r="G11" s="4">
        <f t="shared" si="2"/>
        <v>4.35</v>
      </c>
      <c r="I11" s="12"/>
      <c r="J11" s="12"/>
      <c r="K11" s="12"/>
    </row>
    <row r="12">
      <c r="A12" s="5" t="s">
        <v>23</v>
      </c>
      <c r="B12" s="5">
        <v>10.0</v>
      </c>
      <c r="C12" s="17">
        <f t="shared" si="5"/>
        <v>43.48</v>
      </c>
      <c r="E12" s="3" t="str">
        <f>IFERROR(__xludf.DUMMYFUNCTION("""COMPUTED_VALUE"""),"31")</f>
        <v>31</v>
      </c>
      <c r="F12" s="3">
        <f>IFERROR(__xludf.DUMMYFUNCTION("""COMPUTED_VALUE"""),1.0)</f>
        <v>1</v>
      </c>
      <c r="G12" s="4">
        <f t="shared" si="2"/>
        <v>4.35</v>
      </c>
      <c r="I12" s="58"/>
      <c r="J12" s="57"/>
      <c r="K12" s="58"/>
      <c r="L12" s="56"/>
      <c r="M12" s="54"/>
      <c r="N12" s="57"/>
      <c r="O12" s="58"/>
    </row>
    <row r="13">
      <c r="E13" s="59"/>
      <c r="I13" s="6"/>
      <c r="J13" s="49"/>
      <c r="K13" s="12"/>
      <c r="L13" s="12"/>
      <c r="M13" s="12"/>
      <c r="N13" s="49"/>
      <c r="O13" s="12"/>
    </row>
    <row r="14">
      <c r="A14" s="33" t="s">
        <v>95</v>
      </c>
      <c r="B14" s="5">
        <v>23.0</v>
      </c>
      <c r="E14" s="70" t="s">
        <v>96</v>
      </c>
      <c r="F14" s="72">
        <f>IFERROR(__xludf.DUMMYFUNCTION("round(transpose(query('Workshop Data'!$A:$L, ""select avg(E) where B = date '2023-07-27' label avg(E) ''"", -1)),1)"),19.6)</f>
        <v>19.6</v>
      </c>
      <c r="I14" s="12"/>
      <c r="J14" s="49"/>
      <c r="K14" s="12"/>
      <c r="L14" s="12"/>
      <c r="M14" s="12"/>
      <c r="N14" s="49"/>
      <c r="O14" s="12"/>
    </row>
    <row r="15">
      <c r="A15" s="33" t="s">
        <v>97</v>
      </c>
      <c r="B15" s="73">
        <f>COUNTIF('Workshop Data'!B:B, "=7/27/23")</f>
        <v>23</v>
      </c>
      <c r="I15" s="65"/>
      <c r="J15" s="49"/>
      <c r="K15" s="12"/>
      <c r="L15" s="12"/>
      <c r="M15" s="65"/>
      <c r="N15" s="49"/>
      <c r="O15" s="12"/>
    </row>
    <row r="16">
      <c r="E16" s="56"/>
      <c r="F16" s="56"/>
      <c r="G16" s="57"/>
      <c r="I16" s="65"/>
      <c r="J16" s="49"/>
      <c r="K16" s="12"/>
      <c r="L16" s="12"/>
      <c r="M16" s="65"/>
      <c r="N16" s="49"/>
      <c r="O16" s="12"/>
    </row>
    <row r="17">
      <c r="A17" s="57"/>
      <c r="B17" s="57"/>
      <c r="C17" s="57"/>
      <c r="E17" s="57"/>
      <c r="F17" s="57"/>
      <c r="G17" s="57"/>
      <c r="I17" s="45"/>
      <c r="J17" s="49"/>
      <c r="K17" s="12"/>
      <c r="L17" s="12"/>
      <c r="M17" s="45"/>
      <c r="N17" s="49"/>
      <c r="O17" s="12"/>
    </row>
    <row r="18">
      <c r="A18" s="12"/>
      <c r="B18" s="12"/>
      <c r="C18" s="12"/>
      <c r="E18" s="12"/>
      <c r="F18" s="12"/>
      <c r="G18" s="12"/>
      <c r="K18" s="45"/>
      <c r="L18" s="12"/>
      <c r="M18" s="1"/>
      <c r="N18" s="1"/>
    </row>
    <row r="19">
      <c r="A19" s="12"/>
      <c r="B19" s="12"/>
      <c r="C19" s="12"/>
      <c r="D19" s="6"/>
      <c r="E19" s="12"/>
      <c r="F19" s="12"/>
      <c r="G19" s="12"/>
      <c r="I19" s="54"/>
      <c r="J19" s="57"/>
      <c r="K19" s="58"/>
      <c r="N19" s="26"/>
    </row>
    <row r="20">
      <c r="A20" s="12"/>
      <c r="B20" s="12"/>
      <c r="C20" s="6"/>
      <c r="D20" s="6"/>
      <c r="E20" s="12"/>
      <c r="F20" s="12"/>
      <c r="G20" s="12"/>
      <c r="I20" s="12"/>
      <c r="J20" s="49"/>
      <c r="K20" s="12"/>
      <c r="L20" s="56"/>
      <c r="N20" s="66"/>
      <c r="O20" s="1"/>
      <c r="P20" s="1"/>
    </row>
    <row r="21">
      <c r="A21" s="12"/>
      <c r="B21" s="12"/>
      <c r="C21" s="6"/>
      <c r="D21" s="6"/>
      <c r="E21" s="12"/>
      <c r="F21" s="12"/>
      <c r="G21" s="12"/>
      <c r="I21" s="12"/>
      <c r="J21" s="49"/>
      <c r="K21" s="12"/>
      <c r="L21" s="67"/>
      <c r="N21" s="59"/>
      <c r="P21" s="26"/>
    </row>
    <row r="22">
      <c r="A22" s="45"/>
      <c r="B22" s="12"/>
      <c r="C22" s="12"/>
      <c r="D22" s="6"/>
      <c r="E22" s="12"/>
      <c r="F22" s="12"/>
      <c r="G22" s="12"/>
      <c r="I22" s="65"/>
      <c r="J22" s="49"/>
      <c r="K22" s="12"/>
      <c r="L22" s="67"/>
      <c r="N22" s="59"/>
    </row>
    <row r="23">
      <c r="C23" s="6"/>
      <c r="E23" s="68"/>
      <c r="I23" s="65"/>
      <c r="J23" s="49"/>
      <c r="K23" s="12"/>
      <c r="L23" s="67"/>
      <c r="N23" s="59"/>
    </row>
    <row r="24">
      <c r="I24" s="45"/>
      <c r="J24" s="49"/>
      <c r="K24" s="12"/>
      <c r="L24" s="12"/>
      <c r="N24" s="59"/>
    </row>
    <row r="25">
      <c r="K25" s="12"/>
      <c r="L25" s="45"/>
      <c r="N25" s="59"/>
    </row>
    <row r="26">
      <c r="K26" s="34"/>
    </row>
    <row r="27">
      <c r="G27" s="12"/>
      <c r="H27" s="57"/>
      <c r="I27" s="57"/>
      <c r="K27" s="55"/>
      <c r="L27" s="12"/>
      <c r="M27" s="57"/>
      <c r="N27" s="57"/>
    </row>
    <row r="28">
      <c r="G28" s="57"/>
      <c r="H28" s="12"/>
      <c r="I28" s="12"/>
      <c r="K28" s="45"/>
      <c r="L28" s="12"/>
      <c r="M28" s="12"/>
      <c r="N28" s="12"/>
    </row>
    <row r="29">
      <c r="G29" s="57"/>
      <c r="H29" s="12"/>
      <c r="I29" s="12"/>
      <c r="K29" s="45"/>
      <c r="L29" s="12"/>
      <c r="M29" s="12"/>
      <c r="N29" s="12"/>
    </row>
    <row r="30">
      <c r="K30" s="12"/>
      <c r="L30" s="12"/>
      <c r="M30" s="12"/>
      <c r="N30" s="12"/>
    </row>
    <row r="31">
      <c r="A31" s="59"/>
      <c r="K31" s="55"/>
      <c r="L31" s="12"/>
      <c r="M31" s="12"/>
      <c r="N31" s="12"/>
    </row>
    <row r="32">
      <c r="A32" s="59"/>
      <c r="K32" s="45"/>
      <c r="L32" s="12"/>
      <c r="M32" s="12"/>
      <c r="N32" s="12"/>
    </row>
    <row r="33">
      <c r="A33" s="59"/>
      <c r="K33" s="45"/>
      <c r="L33" s="12"/>
      <c r="M33" s="12"/>
      <c r="N33" s="12"/>
    </row>
    <row r="34">
      <c r="K34" s="34"/>
      <c r="M34" s="57"/>
      <c r="N34" s="57"/>
    </row>
    <row r="35">
      <c r="A35" s="56"/>
      <c r="B35" s="56"/>
      <c r="C35" s="57"/>
      <c r="K35" s="66"/>
      <c r="L35" s="1"/>
      <c r="M35" s="12"/>
      <c r="N35" s="12"/>
    </row>
    <row r="36">
      <c r="A36" s="67"/>
      <c r="B36" s="12"/>
      <c r="C36" s="12"/>
      <c r="K36" s="59"/>
      <c r="M36" s="12"/>
      <c r="N36" s="12"/>
    </row>
    <row r="37">
      <c r="A37" s="67"/>
      <c r="B37" s="12"/>
      <c r="C37" s="12"/>
      <c r="K37" s="59"/>
      <c r="M37" s="12"/>
      <c r="N37" s="12"/>
    </row>
    <row r="38">
      <c r="A38" s="67"/>
      <c r="B38" s="12"/>
      <c r="C38" s="12"/>
      <c r="K38" s="59"/>
      <c r="M38" s="12"/>
      <c r="N38" s="12"/>
    </row>
    <row r="39">
      <c r="A39" s="12"/>
      <c r="B39" s="12"/>
      <c r="C39" s="12"/>
      <c r="K39" s="59"/>
      <c r="M39" s="12"/>
      <c r="N39" s="12"/>
    </row>
    <row r="40">
      <c r="A40" s="45"/>
      <c r="B40" s="12"/>
      <c r="C40" s="12"/>
      <c r="K40" s="59"/>
    </row>
    <row r="41">
      <c r="K41" s="34"/>
    </row>
    <row r="42">
      <c r="K42" s="34"/>
    </row>
    <row r="43">
      <c r="K43" s="34"/>
    </row>
    <row r="44">
      <c r="K44" s="34"/>
    </row>
    <row r="45">
      <c r="K45" s="34"/>
    </row>
    <row r="46">
      <c r="K46" s="34"/>
    </row>
    <row r="47">
      <c r="K47" s="34"/>
    </row>
    <row r="48">
      <c r="K48" s="34"/>
    </row>
    <row r="49">
      <c r="K49" s="34"/>
    </row>
    <row r="50">
      <c r="K50" s="34"/>
    </row>
    <row r="51">
      <c r="K51" s="34"/>
    </row>
    <row r="52">
      <c r="K52" s="34"/>
    </row>
    <row r="53">
      <c r="K53" s="34"/>
    </row>
    <row r="54">
      <c r="K54" s="34"/>
    </row>
    <row r="55">
      <c r="K55" s="34"/>
    </row>
    <row r="56">
      <c r="K56" s="34"/>
    </row>
    <row r="57">
      <c r="K57" s="34"/>
    </row>
    <row r="58">
      <c r="K58" s="34"/>
    </row>
    <row r="59">
      <c r="K59" s="34"/>
    </row>
    <row r="60">
      <c r="K60" s="34"/>
    </row>
    <row r="61">
      <c r="K61" s="34"/>
    </row>
    <row r="62">
      <c r="K62" s="34"/>
    </row>
    <row r="63">
      <c r="K63" s="34"/>
    </row>
    <row r="64">
      <c r="K64" s="34"/>
    </row>
    <row r="65">
      <c r="K65" s="34"/>
    </row>
    <row r="66">
      <c r="K66" s="34"/>
    </row>
    <row r="67">
      <c r="K67" s="34"/>
    </row>
    <row r="68">
      <c r="K68" s="34"/>
    </row>
    <row r="69">
      <c r="K69" s="34"/>
    </row>
    <row r="70">
      <c r="K70" s="34"/>
    </row>
    <row r="71">
      <c r="K71" s="34"/>
    </row>
    <row r="72">
      <c r="K72" s="34"/>
    </row>
    <row r="73">
      <c r="K73" s="34"/>
    </row>
    <row r="74">
      <c r="K74" s="34"/>
    </row>
    <row r="75">
      <c r="K75" s="34"/>
    </row>
    <row r="76">
      <c r="K76" s="34"/>
    </row>
    <row r="77">
      <c r="K77" s="34"/>
    </row>
    <row r="78">
      <c r="K78" s="34"/>
    </row>
    <row r="79">
      <c r="K79" s="34"/>
    </row>
    <row r="80">
      <c r="K80" s="34"/>
    </row>
    <row r="81">
      <c r="K81" s="34"/>
    </row>
    <row r="82">
      <c r="K82" s="34"/>
    </row>
    <row r="83">
      <c r="K83" s="34"/>
    </row>
    <row r="84">
      <c r="K84" s="34"/>
    </row>
    <row r="85">
      <c r="K85" s="34"/>
    </row>
    <row r="86">
      <c r="K86" s="34"/>
    </row>
    <row r="87">
      <c r="K87" s="34"/>
    </row>
    <row r="88">
      <c r="K88" s="34"/>
    </row>
    <row r="89">
      <c r="K89" s="34"/>
    </row>
    <row r="90">
      <c r="K90" s="34"/>
    </row>
    <row r="91">
      <c r="K91" s="34"/>
    </row>
    <row r="92">
      <c r="K92" s="34"/>
    </row>
    <row r="93">
      <c r="K93" s="34"/>
    </row>
    <row r="94">
      <c r="K94" s="34"/>
    </row>
    <row r="95">
      <c r="K95" s="34"/>
    </row>
    <row r="96">
      <c r="K96" s="34"/>
    </row>
    <row r="97">
      <c r="K97" s="34"/>
    </row>
    <row r="98">
      <c r="K98" s="34"/>
    </row>
    <row r="99">
      <c r="K99" s="34"/>
    </row>
    <row r="100">
      <c r="K100" s="34"/>
    </row>
    <row r="101">
      <c r="K101" s="34"/>
    </row>
    <row r="102">
      <c r="K102" s="34"/>
    </row>
    <row r="103">
      <c r="K103" s="34"/>
    </row>
    <row r="104">
      <c r="K104" s="34"/>
    </row>
    <row r="105">
      <c r="K105" s="34"/>
    </row>
    <row r="106">
      <c r="K106" s="34"/>
    </row>
    <row r="107">
      <c r="K107" s="34"/>
    </row>
    <row r="108">
      <c r="K108" s="34"/>
    </row>
    <row r="109">
      <c r="K109" s="34"/>
    </row>
    <row r="110">
      <c r="K110" s="34"/>
    </row>
    <row r="111">
      <c r="K111" s="34"/>
    </row>
    <row r="112">
      <c r="K112" s="34"/>
    </row>
    <row r="113">
      <c r="K113" s="34"/>
    </row>
    <row r="114">
      <c r="K114" s="34"/>
    </row>
    <row r="115">
      <c r="K115" s="34"/>
    </row>
    <row r="116">
      <c r="K116" s="34"/>
    </row>
    <row r="117">
      <c r="K117" s="34"/>
    </row>
    <row r="118">
      <c r="K118" s="34"/>
    </row>
    <row r="119">
      <c r="K119" s="34"/>
    </row>
    <row r="120">
      <c r="K120" s="34"/>
    </row>
    <row r="121">
      <c r="K121" s="34"/>
    </row>
    <row r="122">
      <c r="K122" s="34"/>
    </row>
    <row r="123">
      <c r="K123" s="34"/>
    </row>
    <row r="124">
      <c r="K124" s="34"/>
    </row>
    <row r="125">
      <c r="K125" s="34"/>
    </row>
    <row r="126">
      <c r="K126" s="34"/>
    </row>
    <row r="127">
      <c r="K127" s="34"/>
    </row>
    <row r="128">
      <c r="K128" s="34"/>
    </row>
    <row r="129">
      <c r="K129" s="34"/>
    </row>
    <row r="130">
      <c r="K130" s="34"/>
    </row>
    <row r="131">
      <c r="K131" s="34"/>
    </row>
    <row r="132">
      <c r="K132" s="34"/>
    </row>
    <row r="133">
      <c r="K133" s="34"/>
    </row>
    <row r="134">
      <c r="K134" s="34"/>
    </row>
    <row r="135">
      <c r="K135" s="34"/>
    </row>
    <row r="136">
      <c r="K136" s="34"/>
    </row>
    <row r="137">
      <c r="K137" s="34"/>
    </row>
    <row r="138">
      <c r="K138" s="34"/>
    </row>
    <row r="139">
      <c r="K139" s="34"/>
    </row>
    <row r="140">
      <c r="K140" s="34"/>
    </row>
    <row r="141">
      <c r="K141" s="34"/>
    </row>
    <row r="142">
      <c r="K142" s="34"/>
    </row>
    <row r="143">
      <c r="K143" s="34"/>
    </row>
    <row r="144">
      <c r="K144" s="34"/>
    </row>
    <row r="145">
      <c r="K145" s="34"/>
    </row>
    <row r="146">
      <c r="K146" s="34"/>
    </row>
    <row r="147">
      <c r="K147" s="34"/>
    </row>
    <row r="148">
      <c r="K148" s="34"/>
    </row>
    <row r="149">
      <c r="K149" s="34"/>
    </row>
    <row r="150">
      <c r="K150" s="34"/>
    </row>
    <row r="151">
      <c r="K151" s="34"/>
    </row>
    <row r="152">
      <c r="K152" s="34"/>
    </row>
    <row r="153">
      <c r="K153" s="34"/>
    </row>
    <row r="154">
      <c r="K154" s="34"/>
    </row>
    <row r="155">
      <c r="K155" s="34"/>
    </row>
    <row r="156">
      <c r="K156" s="34"/>
    </row>
    <row r="157">
      <c r="K157" s="34"/>
    </row>
    <row r="158">
      <c r="K158" s="34"/>
    </row>
    <row r="159">
      <c r="K159" s="34"/>
    </row>
    <row r="160">
      <c r="K160" s="34"/>
    </row>
    <row r="161">
      <c r="K161" s="34"/>
    </row>
    <row r="162">
      <c r="K162" s="34"/>
    </row>
    <row r="163">
      <c r="K163" s="34"/>
    </row>
    <row r="164">
      <c r="K164" s="34"/>
    </row>
    <row r="165">
      <c r="K165" s="34"/>
    </row>
    <row r="166">
      <c r="K166" s="34"/>
    </row>
    <row r="167">
      <c r="K167" s="34"/>
    </row>
    <row r="168">
      <c r="K168" s="34"/>
    </row>
    <row r="169">
      <c r="K169" s="34"/>
    </row>
    <row r="170">
      <c r="K170" s="34"/>
    </row>
    <row r="171">
      <c r="K171" s="34"/>
    </row>
    <row r="172">
      <c r="K172" s="34"/>
    </row>
    <row r="173">
      <c r="K173" s="34"/>
    </row>
    <row r="174">
      <c r="K174" s="34"/>
    </row>
    <row r="175">
      <c r="K175" s="34"/>
    </row>
    <row r="176">
      <c r="K176" s="34"/>
    </row>
    <row r="177">
      <c r="K177" s="34"/>
    </row>
    <row r="178">
      <c r="K178" s="34"/>
    </row>
    <row r="179">
      <c r="K179" s="34"/>
    </row>
    <row r="180">
      <c r="K180" s="34"/>
    </row>
    <row r="181">
      <c r="K181" s="34"/>
    </row>
    <row r="182">
      <c r="K182" s="34"/>
    </row>
    <row r="183">
      <c r="K183" s="34"/>
    </row>
    <row r="184">
      <c r="K184" s="34"/>
    </row>
    <row r="185">
      <c r="K185" s="34"/>
    </row>
    <row r="186">
      <c r="K186" s="34"/>
    </row>
    <row r="187">
      <c r="K187" s="34"/>
    </row>
    <row r="188">
      <c r="K188" s="34"/>
    </row>
    <row r="189">
      <c r="K189" s="34"/>
    </row>
    <row r="190">
      <c r="K190" s="34"/>
    </row>
    <row r="191">
      <c r="K191" s="34"/>
    </row>
    <row r="192">
      <c r="K192" s="34"/>
    </row>
    <row r="193">
      <c r="K193" s="34"/>
    </row>
    <row r="194">
      <c r="K194" s="34"/>
    </row>
    <row r="195">
      <c r="K195" s="34"/>
    </row>
    <row r="196">
      <c r="K196" s="34"/>
    </row>
    <row r="197">
      <c r="K197" s="34"/>
    </row>
    <row r="198">
      <c r="K198" s="34"/>
    </row>
    <row r="199">
      <c r="K199" s="34"/>
    </row>
    <row r="200">
      <c r="K200" s="34"/>
    </row>
    <row r="201">
      <c r="K201" s="34"/>
    </row>
    <row r="202">
      <c r="K202" s="34"/>
    </row>
    <row r="203">
      <c r="K203" s="34"/>
    </row>
    <row r="204">
      <c r="K204" s="34"/>
    </row>
    <row r="205">
      <c r="K205" s="34"/>
    </row>
    <row r="206">
      <c r="K206" s="34"/>
    </row>
    <row r="207">
      <c r="K207" s="34"/>
    </row>
    <row r="208">
      <c r="K208" s="34"/>
    </row>
    <row r="209">
      <c r="K209" s="34"/>
    </row>
    <row r="210">
      <c r="K210" s="34"/>
    </row>
    <row r="211">
      <c r="K211" s="34"/>
    </row>
    <row r="212">
      <c r="K212" s="34"/>
    </row>
    <row r="213">
      <c r="K213" s="34"/>
    </row>
    <row r="214">
      <c r="K214" s="34"/>
    </row>
    <row r="215">
      <c r="K215" s="34"/>
    </row>
    <row r="216">
      <c r="K216" s="34"/>
    </row>
    <row r="217">
      <c r="K217" s="34"/>
    </row>
    <row r="218">
      <c r="K218" s="34"/>
    </row>
    <row r="219">
      <c r="K219" s="34"/>
    </row>
    <row r="220">
      <c r="K220" s="34"/>
    </row>
    <row r="221">
      <c r="K221" s="34"/>
    </row>
    <row r="222">
      <c r="K222" s="34"/>
    </row>
    <row r="223">
      <c r="K223" s="34"/>
    </row>
    <row r="224">
      <c r="K224" s="34"/>
    </row>
    <row r="225">
      <c r="K225" s="34"/>
    </row>
    <row r="226">
      <c r="K226" s="34"/>
    </row>
    <row r="227">
      <c r="K227" s="34"/>
    </row>
    <row r="228">
      <c r="K228" s="34"/>
    </row>
    <row r="229">
      <c r="K229" s="34"/>
    </row>
    <row r="230">
      <c r="K230" s="34"/>
    </row>
    <row r="231">
      <c r="K231" s="34"/>
    </row>
    <row r="232">
      <c r="K232" s="34"/>
    </row>
    <row r="233">
      <c r="K233" s="34"/>
    </row>
    <row r="234">
      <c r="K234" s="34"/>
    </row>
    <row r="235">
      <c r="K235" s="34"/>
    </row>
    <row r="236">
      <c r="K236" s="34"/>
    </row>
    <row r="237">
      <c r="K237" s="34"/>
    </row>
    <row r="238">
      <c r="K238" s="34"/>
    </row>
    <row r="239">
      <c r="K239" s="34"/>
    </row>
    <row r="240">
      <c r="K240" s="34"/>
    </row>
    <row r="241">
      <c r="K241" s="34"/>
    </row>
    <row r="242">
      <c r="K242" s="34"/>
    </row>
    <row r="243">
      <c r="K243" s="34"/>
    </row>
    <row r="244">
      <c r="K244" s="34"/>
    </row>
    <row r="245">
      <c r="K245" s="34"/>
    </row>
    <row r="246">
      <c r="K246" s="34"/>
    </row>
    <row r="247">
      <c r="K247" s="34"/>
    </row>
    <row r="248">
      <c r="K248" s="34"/>
    </row>
    <row r="249">
      <c r="K249" s="34"/>
    </row>
    <row r="250">
      <c r="K250" s="34"/>
    </row>
    <row r="251">
      <c r="K251" s="34"/>
    </row>
    <row r="252">
      <c r="K252" s="34"/>
    </row>
    <row r="253">
      <c r="K253" s="34"/>
    </row>
    <row r="254">
      <c r="K254" s="34"/>
    </row>
    <row r="255">
      <c r="K255" s="34"/>
    </row>
    <row r="256">
      <c r="K256" s="34"/>
    </row>
    <row r="257">
      <c r="K257" s="34"/>
    </row>
    <row r="258">
      <c r="K258" s="34"/>
    </row>
    <row r="259">
      <c r="K259" s="34"/>
    </row>
    <row r="260">
      <c r="K260" s="34"/>
    </row>
    <row r="261">
      <c r="K261" s="34"/>
    </row>
    <row r="262">
      <c r="K262" s="34"/>
    </row>
    <row r="263">
      <c r="K263" s="34"/>
    </row>
    <row r="264">
      <c r="K264" s="34"/>
    </row>
    <row r="265">
      <c r="K265" s="34"/>
    </row>
    <row r="266">
      <c r="K266" s="34"/>
    </row>
    <row r="267">
      <c r="K267" s="34"/>
    </row>
    <row r="268">
      <c r="K268" s="34"/>
    </row>
    <row r="269">
      <c r="K269" s="34"/>
    </row>
    <row r="270">
      <c r="K270" s="34"/>
    </row>
    <row r="271">
      <c r="K271" s="34"/>
    </row>
    <row r="272">
      <c r="K272" s="34"/>
    </row>
    <row r="273">
      <c r="K273" s="34"/>
    </row>
    <row r="274">
      <c r="K274" s="34"/>
    </row>
    <row r="275">
      <c r="K275" s="34"/>
    </row>
    <row r="276">
      <c r="K276" s="34"/>
    </row>
    <row r="277">
      <c r="K277" s="34"/>
    </row>
    <row r="278">
      <c r="K278" s="34"/>
    </row>
    <row r="279">
      <c r="K279" s="34"/>
    </row>
    <row r="280">
      <c r="K280" s="34"/>
    </row>
    <row r="281">
      <c r="K281" s="34"/>
    </row>
    <row r="282">
      <c r="K282" s="34"/>
    </row>
    <row r="283">
      <c r="K283" s="34"/>
    </row>
    <row r="284">
      <c r="K284" s="34"/>
    </row>
    <row r="285">
      <c r="K285" s="34"/>
    </row>
    <row r="286">
      <c r="K286" s="34"/>
    </row>
    <row r="287">
      <c r="K287" s="34"/>
    </row>
    <row r="288">
      <c r="K288" s="34"/>
    </row>
    <row r="289">
      <c r="K289" s="34"/>
    </row>
    <row r="290">
      <c r="K290" s="34"/>
    </row>
    <row r="291">
      <c r="K291" s="34"/>
    </row>
    <row r="292">
      <c r="K292" s="34"/>
    </row>
    <row r="293">
      <c r="K293" s="34"/>
    </row>
    <row r="294">
      <c r="K294" s="34"/>
    </row>
    <row r="295">
      <c r="K295" s="34"/>
    </row>
    <row r="296">
      <c r="K296" s="34"/>
    </row>
    <row r="297">
      <c r="K297" s="34"/>
    </row>
    <row r="298">
      <c r="K298" s="34"/>
    </row>
    <row r="299">
      <c r="K299" s="34"/>
    </row>
    <row r="300">
      <c r="K300" s="34"/>
    </row>
    <row r="301">
      <c r="K301" s="34"/>
    </row>
    <row r="302">
      <c r="K302" s="34"/>
    </row>
    <row r="303">
      <c r="K303" s="34"/>
    </row>
    <row r="304">
      <c r="K304" s="34"/>
    </row>
    <row r="305">
      <c r="K305" s="34"/>
    </row>
    <row r="306">
      <c r="K306" s="34"/>
    </row>
    <row r="307">
      <c r="K307" s="34"/>
    </row>
    <row r="308">
      <c r="K308" s="34"/>
    </row>
    <row r="309">
      <c r="K309" s="34"/>
    </row>
    <row r="310">
      <c r="K310" s="34"/>
    </row>
    <row r="311">
      <c r="K311" s="34"/>
    </row>
    <row r="312">
      <c r="K312" s="34"/>
    </row>
    <row r="313">
      <c r="K313" s="34"/>
    </row>
    <row r="314">
      <c r="K314" s="34"/>
    </row>
    <row r="315">
      <c r="K315" s="34"/>
    </row>
    <row r="316">
      <c r="K316" s="34"/>
    </row>
    <row r="317">
      <c r="K317" s="34"/>
    </row>
    <row r="318">
      <c r="K318" s="34"/>
    </row>
    <row r="319">
      <c r="K319" s="34"/>
    </row>
    <row r="320">
      <c r="K320" s="34"/>
    </row>
    <row r="321">
      <c r="K321" s="34"/>
    </row>
    <row r="322">
      <c r="K322" s="34"/>
    </row>
    <row r="323">
      <c r="K323" s="34"/>
    </row>
    <row r="324">
      <c r="K324" s="34"/>
    </row>
    <row r="325">
      <c r="K325" s="34"/>
    </row>
    <row r="326">
      <c r="K326" s="34"/>
    </row>
    <row r="327">
      <c r="K327" s="34"/>
    </row>
    <row r="328">
      <c r="K328" s="34"/>
    </row>
    <row r="329">
      <c r="K329" s="34"/>
    </row>
    <row r="330">
      <c r="K330" s="34"/>
    </row>
    <row r="331">
      <c r="K331" s="34"/>
    </row>
    <row r="332">
      <c r="K332" s="34"/>
    </row>
    <row r="333">
      <c r="K333" s="34"/>
    </row>
    <row r="334">
      <c r="K334" s="34"/>
    </row>
    <row r="335">
      <c r="K335" s="34"/>
    </row>
    <row r="336">
      <c r="K336" s="34"/>
    </row>
    <row r="337">
      <c r="K337" s="34"/>
    </row>
    <row r="338">
      <c r="K338" s="34"/>
    </row>
    <row r="339">
      <c r="K339" s="34"/>
    </row>
    <row r="340">
      <c r="K340" s="34"/>
    </row>
    <row r="341">
      <c r="K341" s="34"/>
    </row>
    <row r="342">
      <c r="K342" s="34"/>
    </row>
    <row r="343">
      <c r="K343" s="34"/>
    </row>
    <row r="344">
      <c r="K344" s="34"/>
    </row>
    <row r="345">
      <c r="K345" s="34"/>
    </row>
    <row r="346">
      <c r="K346" s="34"/>
    </row>
    <row r="347">
      <c r="K347" s="34"/>
    </row>
    <row r="348">
      <c r="K348" s="34"/>
    </row>
    <row r="349">
      <c r="K349" s="34"/>
    </row>
    <row r="350">
      <c r="K350" s="34"/>
    </row>
    <row r="351">
      <c r="K351" s="34"/>
    </row>
    <row r="352">
      <c r="K352" s="34"/>
    </row>
    <row r="353">
      <c r="K353" s="34"/>
    </row>
    <row r="354">
      <c r="K354" s="34"/>
    </row>
    <row r="355">
      <c r="K355" s="34"/>
    </row>
    <row r="356">
      <c r="K356" s="34"/>
    </row>
    <row r="357">
      <c r="K357" s="34"/>
    </row>
    <row r="358">
      <c r="K358" s="34"/>
    </row>
    <row r="359">
      <c r="K359" s="34"/>
    </row>
    <row r="360">
      <c r="K360" s="34"/>
    </row>
    <row r="361">
      <c r="K361" s="34"/>
    </row>
    <row r="362">
      <c r="K362" s="34"/>
    </row>
    <row r="363">
      <c r="K363" s="34"/>
    </row>
    <row r="364">
      <c r="K364" s="34"/>
    </row>
    <row r="365">
      <c r="K365" s="34"/>
    </row>
    <row r="366">
      <c r="K366" s="34"/>
    </row>
    <row r="367">
      <c r="K367" s="34"/>
    </row>
    <row r="368">
      <c r="K368" s="34"/>
    </row>
    <row r="369">
      <c r="K369" s="34"/>
    </row>
    <row r="370">
      <c r="K370" s="34"/>
    </row>
    <row r="371">
      <c r="K371" s="34"/>
    </row>
    <row r="372">
      <c r="K372" s="34"/>
    </row>
    <row r="373">
      <c r="K373" s="34"/>
    </row>
    <row r="374">
      <c r="K374" s="34"/>
    </row>
    <row r="375">
      <c r="K375" s="34"/>
    </row>
    <row r="376">
      <c r="K376" s="34"/>
    </row>
    <row r="377">
      <c r="K377" s="34"/>
    </row>
    <row r="378">
      <c r="K378" s="34"/>
    </row>
    <row r="379">
      <c r="K379" s="34"/>
    </row>
    <row r="380">
      <c r="K380" s="34"/>
    </row>
    <row r="381">
      <c r="K381" s="34"/>
    </row>
    <row r="382">
      <c r="K382" s="34"/>
    </row>
    <row r="383">
      <c r="K383" s="34"/>
    </row>
    <row r="384">
      <c r="K384" s="34"/>
    </row>
    <row r="385">
      <c r="K385" s="34"/>
    </row>
    <row r="386">
      <c r="K386" s="34"/>
    </row>
    <row r="387">
      <c r="K387" s="34"/>
    </row>
    <row r="388">
      <c r="K388" s="34"/>
    </row>
    <row r="389">
      <c r="K389" s="34"/>
    </row>
    <row r="390">
      <c r="K390" s="34"/>
    </row>
    <row r="391">
      <c r="K391" s="34"/>
    </row>
    <row r="392">
      <c r="K392" s="34"/>
    </row>
    <row r="393">
      <c r="K393" s="34"/>
    </row>
    <row r="394">
      <c r="K394" s="34"/>
    </row>
    <row r="395">
      <c r="K395" s="34"/>
    </row>
    <row r="396">
      <c r="K396" s="34"/>
    </row>
    <row r="397">
      <c r="K397" s="34"/>
    </row>
    <row r="398">
      <c r="K398" s="34"/>
    </row>
    <row r="399">
      <c r="K399" s="34"/>
    </row>
    <row r="400">
      <c r="K400" s="34"/>
    </row>
    <row r="401">
      <c r="K401" s="34"/>
    </row>
    <row r="402">
      <c r="K402" s="34"/>
    </row>
    <row r="403">
      <c r="K403" s="34"/>
    </row>
    <row r="404">
      <c r="K404" s="34"/>
    </row>
    <row r="405">
      <c r="K405" s="34"/>
    </row>
    <row r="406">
      <c r="K406" s="34"/>
    </row>
    <row r="407">
      <c r="K407" s="34"/>
    </row>
    <row r="408">
      <c r="K408" s="34"/>
    </row>
    <row r="409">
      <c r="K409" s="34"/>
    </row>
    <row r="410">
      <c r="K410" s="34"/>
    </row>
    <row r="411">
      <c r="K411" s="34"/>
    </row>
    <row r="412">
      <c r="K412" s="34"/>
    </row>
    <row r="413">
      <c r="K413" s="34"/>
    </row>
    <row r="414">
      <c r="K414" s="34"/>
    </row>
    <row r="415">
      <c r="K415" s="34"/>
    </row>
    <row r="416">
      <c r="K416" s="34"/>
    </row>
    <row r="417">
      <c r="K417" s="34"/>
    </row>
    <row r="418">
      <c r="K418" s="34"/>
    </row>
    <row r="419">
      <c r="K419" s="34"/>
    </row>
    <row r="420">
      <c r="K420" s="34"/>
    </row>
    <row r="421">
      <c r="K421" s="34"/>
    </row>
    <row r="422">
      <c r="K422" s="34"/>
    </row>
    <row r="423">
      <c r="K423" s="34"/>
    </row>
    <row r="424">
      <c r="K424" s="34"/>
    </row>
    <row r="425">
      <c r="K425" s="34"/>
    </row>
    <row r="426">
      <c r="K426" s="34"/>
    </row>
    <row r="427">
      <c r="K427" s="34"/>
    </row>
    <row r="428">
      <c r="K428" s="34"/>
    </row>
    <row r="429">
      <c r="K429" s="34"/>
    </row>
    <row r="430">
      <c r="K430" s="34"/>
    </row>
    <row r="431">
      <c r="K431" s="34"/>
    </row>
    <row r="432">
      <c r="K432" s="34"/>
    </row>
    <row r="433">
      <c r="K433" s="34"/>
    </row>
    <row r="434">
      <c r="K434" s="34"/>
    </row>
    <row r="435">
      <c r="K435" s="34"/>
    </row>
    <row r="436">
      <c r="K436" s="34"/>
    </row>
    <row r="437">
      <c r="K437" s="34"/>
    </row>
    <row r="438">
      <c r="K438" s="34"/>
    </row>
    <row r="439">
      <c r="K439" s="34"/>
    </row>
    <row r="440">
      <c r="K440" s="34"/>
    </row>
    <row r="441">
      <c r="K441" s="34"/>
    </row>
    <row r="442">
      <c r="K442" s="34"/>
    </row>
    <row r="443">
      <c r="K443" s="34"/>
    </row>
    <row r="444">
      <c r="K444" s="34"/>
    </row>
    <row r="445">
      <c r="K445" s="34"/>
    </row>
    <row r="446">
      <c r="K446" s="34"/>
    </row>
    <row r="447">
      <c r="K447" s="34"/>
    </row>
    <row r="448">
      <c r="K448" s="34"/>
    </row>
    <row r="449">
      <c r="K449" s="34"/>
    </row>
    <row r="450">
      <c r="K450" s="34"/>
    </row>
    <row r="451">
      <c r="K451" s="34"/>
    </row>
    <row r="452">
      <c r="K452" s="34"/>
    </row>
    <row r="453">
      <c r="K453" s="34"/>
    </row>
    <row r="454">
      <c r="K454" s="34"/>
    </row>
    <row r="455">
      <c r="K455" s="34"/>
    </row>
    <row r="456">
      <c r="K456" s="34"/>
    </row>
    <row r="457">
      <c r="K457" s="34"/>
    </row>
    <row r="458">
      <c r="K458" s="34"/>
    </row>
    <row r="459">
      <c r="K459" s="34"/>
    </row>
    <row r="460">
      <c r="K460" s="34"/>
    </row>
    <row r="461">
      <c r="K461" s="34"/>
    </row>
    <row r="462">
      <c r="K462" s="34"/>
    </row>
    <row r="463">
      <c r="K463" s="34"/>
    </row>
    <row r="464">
      <c r="K464" s="34"/>
    </row>
    <row r="465">
      <c r="K465" s="34"/>
    </row>
    <row r="466">
      <c r="K466" s="34"/>
    </row>
    <row r="467">
      <c r="K467" s="34"/>
    </row>
    <row r="468">
      <c r="K468" s="34"/>
    </row>
    <row r="469">
      <c r="K469" s="34"/>
    </row>
    <row r="470">
      <c r="K470" s="34"/>
    </row>
    <row r="471">
      <c r="K471" s="34"/>
    </row>
    <row r="472">
      <c r="K472" s="34"/>
    </row>
    <row r="473">
      <c r="K473" s="34"/>
    </row>
    <row r="474">
      <c r="K474" s="34"/>
    </row>
    <row r="475">
      <c r="K475" s="34"/>
    </row>
    <row r="476">
      <c r="K476" s="34"/>
    </row>
    <row r="477">
      <c r="K477" s="34"/>
    </row>
    <row r="478">
      <c r="K478" s="34"/>
    </row>
    <row r="479">
      <c r="K479" s="34"/>
    </row>
    <row r="480">
      <c r="K480" s="34"/>
    </row>
    <row r="481">
      <c r="K481" s="34"/>
    </row>
    <row r="482">
      <c r="K482" s="34"/>
    </row>
    <row r="483">
      <c r="K483" s="34"/>
    </row>
    <row r="484">
      <c r="K484" s="34"/>
    </row>
    <row r="485">
      <c r="K485" s="34"/>
    </row>
    <row r="486">
      <c r="K486" s="34"/>
    </row>
    <row r="487">
      <c r="K487" s="34"/>
    </row>
    <row r="488">
      <c r="K488" s="34"/>
    </row>
    <row r="489">
      <c r="K489" s="34"/>
    </row>
    <row r="490">
      <c r="K490" s="34"/>
    </row>
    <row r="491">
      <c r="K491" s="34"/>
    </row>
    <row r="492">
      <c r="K492" s="34"/>
    </row>
    <row r="493">
      <c r="K493" s="34"/>
    </row>
    <row r="494">
      <c r="K494" s="34"/>
    </row>
    <row r="495">
      <c r="K495" s="34"/>
    </row>
    <row r="496">
      <c r="K496" s="34"/>
    </row>
    <row r="497">
      <c r="K497" s="34"/>
    </row>
    <row r="498">
      <c r="K498" s="34"/>
    </row>
    <row r="499">
      <c r="K499" s="34"/>
    </row>
    <row r="500">
      <c r="K500" s="34"/>
    </row>
    <row r="501">
      <c r="K501" s="34"/>
    </row>
    <row r="502">
      <c r="K502" s="34"/>
    </row>
    <row r="503">
      <c r="K503" s="34"/>
    </row>
    <row r="504">
      <c r="K504" s="34"/>
    </row>
    <row r="505">
      <c r="K505" s="34"/>
    </row>
    <row r="506">
      <c r="K506" s="34"/>
    </row>
    <row r="507">
      <c r="K507" s="34"/>
    </row>
    <row r="508">
      <c r="K508" s="34"/>
    </row>
    <row r="509">
      <c r="K509" s="34"/>
    </row>
    <row r="510">
      <c r="K510" s="34"/>
    </row>
    <row r="511">
      <c r="K511" s="34"/>
    </row>
    <row r="512">
      <c r="K512" s="34"/>
    </row>
    <row r="513">
      <c r="K513" s="34"/>
    </row>
    <row r="514">
      <c r="K514" s="34"/>
    </row>
    <row r="515">
      <c r="K515" s="34"/>
    </row>
    <row r="516">
      <c r="K516" s="34"/>
    </row>
    <row r="517">
      <c r="K517" s="34"/>
    </row>
    <row r="518">
      <c r="K518" s="34"/>
    </row>
    <row r="519">
      <c r="K519" s="34"/>
    </row>
    <row r="520">
      <c r="K520" s="34"/>
    </row>
    <row r="521">
      <c r="K521" s="34"/>
    </row>
    <row r="522">
      <c r="K522" s="34"/>
    </row>
    <row r="523">
      <c r="K523" s="34"/>
    </row>
    <row r="524">
      <c r="K524" s="34"/>
    </row>
    <row r="525">
      <c r="K525" s="34"/>
    </row>
    <row r="526">
      <c r="K526" s="34"/>
    </row>
    <row r="527">
      <c r="K527" s="34"/>
    </row>
    <row r="528">
      <c r="K528" s="34"/>
    </row>
    <row r="529">
      <c r="K529" s="34"/>
    </row>
    <row r="530">
      <c r="K530" s="34"/>
    </row>
    <row r="531">
      <c r="K531" s="34"/>
    </row>
    <row r="532">
      <c r="K532" s="34"/>
    </row>
    <row r="533">
      <c r="K533" s="34"/>
    </row>
    <row r="534">
      <c r="K534" s="34"/>
    </row>
    <row r="535">
      <c r="K535" s="34"/>
    </row>
    <row r="536">
      <c r="K536" s="34"/>
    </row>
    <row r="537">
      <c r="K537" s="34"/>
    </row>
    <row r="538">
      <c r="K538" s="34"/>
    </row>
    <row r="539">
      <c r="K539" s="34"/>
    </row>
    <row r="540">
      <c r="K540" s="34"/>
    </row>
    <row r="541">
      <c r="K541" s="34"/>
    </row>
    <row r="542">
      <c r="K542" s="34"/>
    </row>
    <row r="543">
      <c r="K543" s="34"/>
    </row>
    <row r="544">
      <c r="K544" s="34"/>
    </row>
    <row r="545">
      <c r="K545" s="34"/>
    </row>
    <row r="546">
      <c r="K546" s="34"/>
    </row>
    <row r="547">
      <c r="K547" s="34"/>
    </row>
    <row r="548">
      <c r="K548" s="34"/>
    </row>
    <row r="549">
      <c r="K549" s="34"/>
    </row>
    <row r="550">
      <c r="K550" s="34"/>
    </row>
    <row r="551">
      <c r="K551" s="34"/>
    </row>
    <row r="552">
      <c r="K552" s="34"/>
    </row>
    <row r="553">
      <c r="K553" s="34"/>
    </row>
    <row r="554">
      <c r="K554" s="34"/>
    </row>
    <row r="555">
      <c r="K555" s="34"/>
    </row>
    <row r="556">
      <c r="K556" s="34"/>
    </row>
    <row r="557">
      <c r="K557" s="34"/>
    </row>
    <row r="558">
      <c r="K558" s="34"/>
    </row>
    <row r="559">
      <c r="K559" s="34"/>
    </row>
    <row r="560">
      <c r="K560" s="34"/>
    </row>
    <row r="561">
      <c r="K561" s="34"/>
    </row>
    <row r="562">
      <c r="K562" s="34"/>
    </row>
    <row r="563">
      <c r="K563" s="34"/>
    </row>
    <row r="564">
      <c r="K564" s="34"/>
    </row>
    <row r="565">
      <c r="K565" s="34"/>
    </row>
    <row r="566">
      <c r="K566" s="34"/>
    </row>
    <row r="567">
      <c r="K567" s="34"/>
    </row>
    <row r="568">
      <c r="K568" s="34"/>
    </row>
    <row r="569">
      <c r="K569" s="34"/>
    </row>
    <row r="570">
      <c r="K570" s="34"/>
    </row>
    <row r="571">
      <c r="K571" s="34"/>
    </row>
    <row r="572">
      <c r="K572" s="34"/>
    </row>
    <row r="573">
      <c r="K573" s="34"/>
    </row>
    <row r="574">
      <c r="K574" s="34"/>
    </row>
    <row r="575">
      <c r="K575" s="34"/>
    </row>
    <row r="576">
      <c r="K576" s="34"/>
    </row>
    <row r="577">
      <c r="K577" s="34"/>
    </row>
    <row r="578">
      <c r="K578" s="34"/>
    </row>
    <row r="579">
      <c r="K579" s="34"/>
    </row>
    <row r="580">
      <c r="K580" s="34"/>
    </row>
    <row r="581">
      <c r="K581" s="34"/>
    </row>
    <row r="582">
      <c r="K582" s="34"/>
    </row>
    <row r="583">
      <c r="K583" s="34"/>
    </row>
    <row r="584">
      <c r="K584" s="34"/>
    </row>
    <row r="585">
      <c r="K585" s="34"/>
    </row>
    <row r="586">
      <c r="K586" s="34"/>
    </row>
    <row r="587">
      <c r="K587" s="34"/>
    </row>
    <row r="588">
      <c r="K588" s="34"/>
    </row>
    <row r="589">
      <c r="K589" s="34"/>
    </row>
    <row r="590">
      <c r="K590" s="34"/>
    </row>
    <row r="591">
      <c r="K591" s="34"/>
    </row>
    <row r="592">
      <c r="K592" s="34"/>
    </row>
    <row r="593">
      <c r="K593" s="34"/>
    </row>
    <row r="594">
      <c r="K594" s="34"/>
    </row>
    <row r="595">
      <c r="K595" s="34"/>
    </row>
    <row r="596">
      <c r="K596" s="34"/>
    </row>
    <row r="597">
      <c r="K597" s="34"/>
    </row>
    <row r="598">
      <c r="K598" s="34"/>
    </row>
    <row r="599">
      <c r="K599" s="34"/>
    </row>
    <row r="600">
      <c r="K600" s="34"/>
    </row>
    <row r="601">
      <c r="K601" s="34"/>
    </row>
    <row r="602">
      <c r="K602" s="34"/>
    </row>
    <row r="603">
      <c r="K603" s="34"/>
    </row>
    <row r="604">
      <c r="K604" s="34"/>
    </row>
    <row r="605">
      <c r="K605" s="34"/>
    </row>
    <row r="606">
      <c r="K606" s="34"/>
    </row>
    <row r="607">
      <c r="K607" s="34"/>
    </row>
    <row r="608">
      <c r="K608" s="34"/>
    </row>
    <row r="609">
      <c r="K609" s="34"/>
    </row>
    <row r="610">
      <c r="K610" s="34"/>
    </row>
    <row r="611">
      <c r="K611" s="34"/>
    </row>
    <row r="612">
      <c r="K612" s="34"/>
    </row>
    <row r="613">
      <c r="K613" s="34"/>
    </row>
    <row r="614">
      <c r="K614" s="34"/>
    </row>
    <row r="615">
      <c r="K615" s="34"/>
    </row>
    <row r="616">
      <c r="K616" s="34"/>
    </row>
    <row r="617">
      <c r="K617" s="34"/>
    </row>
    <row r="618">
      <c r="K618" s="34"/>
    </row>
    <row r="619">
      <c r="K619" s="34"/>
    </row>
    <row r="620">
      <c r="K620" s="34"/>
    </row>
    <row r="621">
      <c r="K621" s="34"/>
    </row>
    <row r="622">
      <c r="K622" s="34"/>
    </row>
    <row r="623">
      <c r="K623" s="34"/>
    </row>
    <row r="624">
      <c r="K624" s="34"/>
    </row>
    <row r="625">
      <c r="K625" s="34"/>
    </row>
    <row r="626">
      <c r="K626" s="34"/>
    </row>
    <row r="627">
      <c r="K627" s="34"/>
    </row>
    <row r="628">
      <c r="K628" s="34"/>
    </row>
    <row r="629">
      <c r="K629" s="34"/>
    </row>
    <row r="630">
      <c r="K630" s="34"/>
    </row>
    <row r="631">
      <c r="K631" s="34"/>
    </row>
    <row r="632">
      <c r="K632" s="34"/>
    </row>
    <row r="633">
      <c r="K633" s="34"/>
    </row>
    <row r="634">
      <c r="K634" s="34"/>
    </row>
    <row r="635">
      <c r="K635" s="34"/>
    </row>
    <row r="636">
      <c r="K636" s="34"/>
    </row>
    <row r="637">
      <c r="K637" s="34"/>
    </row>
    <row r="638">
      <c r="K638" s="34"/>
    </row>
    <row r="639">
      <c r="K639" s="34"/>
    </row>
    <row r="640">
      <c r="K640" s="34"/>
    </row>
    <row r="641">
      <c r="K641" s="34"/>
    </row>
    <row r="642">
      <c r="K642" s="34"/>
    </row>
    <row r="643">
      <c r="K643" s="34"/>
    </row>
    <row r="644">
      <c r="K644" s="34"/>
    </row>
    <row r="645">
      <c r="K645" s="34"/>
    </row>
    <row r="646">
      <c r="K646" s="34"/>
    </row>
    <row r="647">
      <c r="K647" s="34"/>
    </row>
    <row r="648">
      <c r="K648" s="34"/>
    </row>
    <row r="649">
      <c r="K649" s="34"/>
    </row>
    <row r="650">
      <c r="K650" s="34"/>
    </row>
    <row r="651">
      <c r="K651" s="34"/>
    </row>
    <row r="652">
      <c r="K652" s="34"/>
    </row>
    <row r="653">
      <c r="K653" s="34"/>
    </row>
    <row r="654">
      <c r="K654" s="34"/>
    </row>
    <row r="655">
      <c r="K655" s="34"/>
    </row>
    <row r="656">
      <c r="K656" s="34"/>
    </row>
    <row r="657">
      <c r="K657" s="34"/>
    </row>
    <row r="658">
      <c r="K658" s="34"/>
    </row>
    <row r="659">
      <c r="K659" s="34"/>
    </row>
    <row r="660">
      <c r="K660" s="34"/>
    </row>
    <row r="661">
      <c r="K661" s="34"/>
    </row>
    <row r="662">
      <c r="K662" s="34"/>
    </row>
    <row r="663">
      <c r="K663" s="34"/>
    </row>
    <row r="664">
      <c r="K664" s="34"/>
    </row>
    <row r="665">
      <c r="K665" s="34"/>
    </row>
    <row r="666">
      <c r="K666" s="34"/>
    </row>
    <row r="667">
      <c r="K667" s="34"/>
    </row>
    <row r="668">
      <c r="K668" s="34"/>
    </row>
    <row r="669">
      <c r="K669" s="34"/>
    </row>
    <row r="670">
      <c r="K670" s="34"/>
    </row>
    <row r="671">
      <c r="K671" s="34"/>
    </row>
    <row r="672">
      <c r="K672" s="34"/>
    </row>
    <row r="673">
      <c r="K673" s="34"/>
    </row>
    <row r="674">
      <c r="K674" s="34"/>
    </row>
    <row r="675">
      <c r="K675" s="34"/>
    </row>
    <row r="676">
      <c r="K676" s="34"/>
    </row>
    <row r="677">
      <c r="K677" s="34"/>
    </row>
    <row r="678">
      <c r="K678" s="34"/>
    </row>
    <row r="679">
      <c r="K679" s="34"/>
    </row>
    <row r="680">
      <c r="K680" s="34"/>
    </row>
    <row r="681">
      <c r="K681" s="34"/>
    </row>
    <row r="682">
      <c r="K682" s="34"/>
    </row>
    <row r="683">
      <c r="K683" s="34"/>
    </row>
    <row r="684">
      <c r="K684" s="34"/>
    </row>
    <row r="685">
      <c r="K685" s="34"/>
    </row>
    <row r="686">
      <c r="K686" s="34"/>
    </row>
    <row r="687">
      <c r="K687" s="34"/>
    </row>
    <row r="688">
      <c r="K688" s="34"/>
    </row>
    <row r="689">
      <c r="K689" s="34"/>
    </row>
    <row r="690">
      <c r="K690" s="34"/>
    </row>
    <row r="691">
      <c r="K691" s="34"/>
    </row>
    <row r="692">
      <c r="K692" s="34"/>
    </row>
    <row r="693">
      <c r="K693" s="34"/>
    </row>
    <row r="694">
      <c r="K694" s="34"/>
    </row>
    <row r="695">
      <c r="K695" s="34"/>
    </row>
    <row r="696">
      <c r="K696" s="34"/>
    </row>
    <row r="697">
      <c r="K697" s="34"/>
    </row>
    <row r="698">
      <c r="K698" s="34"/>
    </row>
    <row r="699">
      <c r="K699" s="34"/>
    </row>
    <row r="700">
      <c r="K700" s="34"/>
    </row>
    <row r="701">
      <c r="K701" s="34"/>
    </row>
    <row r="702">
      <c r="K702" s="34"/>
    </row>
    <row r="703">
      <c r="K703" s="34"/>
    </row>
    <row r="704">
      <c r="K704" s="34"/>
    </row>
    <row r="705">
      <c r="K705" s="34"/>
    </row>
    <row r="706">
      <c r="K706" s="34"/>
    </row>
    <row r="707">
      <c r="K707" s="34"/>
    </row>
    <row r="708">
      <c r="K708" s="34"/>
    </row>
    <row r="709">
      <c r="K709" s="34"/>
    </row>
    <row r="710">
      <c r="K710" s="34"/>
    </row>
    <row r="711">
      <c r="K711" s="34"/>
    </row>
    <row r="712">
      <c r="K712" s="34"/>
    </row>
    <row r="713">
      <c r="K713" s="34"/>
    </row>
    <row r="714">
      <c r="K714" s="34"/>
    </row>
    <row r="715">
      <c r="K715" s="34"/>
    </row>
    <row r="716">
      <c r="K716" s="34"/>
    </row>
    <row r="717">
      <c r="K717" s="34"/>
    </row>
    <row r="718">
      <c r="K718" s="34"/>
    </row>
    <row r="719">
      <c r="K719" s="34"/>
    </row>
    <row r="720">
      <c r="K720" s="34"/>
    </row>
    <row r="721">
      <c r="K721" s="34"/>
    </row>
    <row r="722">
      <c r="K722" s="34"/>
    </row>
    <row r="723">
      <c r="K723" s="34"/>
    </row>
    <row r="724">
      <c r="K724" s="34"/>
    </row>
    <row r="725">
      <c r="K725" s="34"/>
    </row>
    <row r="726">
      <c r="K726" s="34"/>
    </row>
    <row r="727">
      <c r="K727" s="34"/>
    </row>
    <row r="728">
      <c r="K728" s="34"/>
    </row>
    <row r="729">
      <c r="K729" s="34"/>
    </row>
    <row r="730">
      <c r="K730" s="34"/>
    </row>
    <row r="731">
      <c r="K731" s="34"/>
    </row>
    <row r="732">
      <c r="K732" s="34"/>
    </row>
    <row r="733">
      <c r="K733" s="34"/>
    </row>
    <row r="734">
      <c r="K734" s="34"/>
    </row>
    <row r="735">
      <c r="K735" s="34"/>
    </row>
    <row r="736">
      <c r="K736" s="34"/>
    </row>
    <row r="737">
      <c r="K737" s="34"/>
    </row>
    <row r="738">
      <c r="K738" s="34"/>
    </row>
    <row r="739">
      <c r="K739" s="34"/>
    </row>
    <row r="740">
      <c r="K740" s="34"/>
    </row>
    <row r="741">
      <c r="K741" s="34"/>
    </row>
    <row r="742">
      <c r="K742" s="34"/>
    </row>
    <row r="743">
      <c r="K743" s="34"/>
    </row>
    <row r="744">
      <c r="K744" s="34"/>
    </row>
    <row r="745">
      <c r="K745" s="34"/>
    </row>
    <row r="746">
      <c r="K746" s="34"/>
    </row>
    <row r="747">
      <c r="K747" s="34"/>
    </row>
    <row r="748">
      <c r="K748" s="34"/>
    </row>
    <row r="749">
      <c r="K749" s="34"/>
    </row>
    <row r="750">
      <c r="K750" s="34"/>
    </row>
    <row r="751">
      <c r="K751" s="34"/>
    </row>
    <row r="752">
      <c r="K752" s="34"/>
    </row>
    <row r="753">
      <c r="K753" s="34"/>
    </row>
    <row r="754">
      <c r="K754" s="34"/>
    </row>
    <row r="755">
      <c r="K755" s="34"/>
    </row>
    <row r="756">
      <c r="K756" s="34"/>
    </row>
    <row r="757">
      <c r="K757" s="34"/>
    </row>
    <row r="758">
      <c r="K758" s="34"/>
    </row>
    <row r="759">
      <c r="K759" s="34"/>
    </row>
    <row r="760">
      <c r="K760" s="34"/>
    </row>
    <row r="761">
      <c r="K761" s="34"/>
    </row>
    <row r="762">
      <c r="K762" s="34"/>
    </row>
    <row r="763">
      <c r="K763" s="34"/>
    </row>
    <row r="764">
      <c r="K764" s="34"/>
    </row>
    <row r="765">
      <c r="K765" s="34"/>
    </row>
    <row r="766">
      <c r="K766" s="34"/>
    </row>
    <row r="767">
      <c r="K767" s="34"/>
    </row>
    <row r="768">
      <c r="K768" s="34"/>
    </row>
    <row r="769">
      <c r="K769" s="34"/>
    </row>
    <row r="770">
      <c r="K770" s="34"/>
    </row>
    <row r="771">
      <c r="K771" s="34"/>
    </row>
    <row r="772">
      <c r="K772" s="34"/>
    </row>
    <row r="773">
      <c r="K773" s="34"/>
    </row>
    <row r="774">
      <c r="K774" s="34"/>
    </row>
    <row r="775">
      <c r="K775" s="34"/>
    </row>
    <row r="776">
      <c r="K776" s="34"/>
    </row>
    <row r="777">
      <c r="K777" s="34"/>
    </row>
    <row r="778">
      <c r="K778" s="34"/>
    </row>
    <row r="779">
      <c r="K779" s="34"/>
    </row>
    <row r="780">
      <c r="K780" s="34"/>
    </row>
    <row r="781">
      <c r="K781" s="34"/>
    </row>
    <row r="782">
      <c r="K782" s="34"/>
    </row>
    <row r="783">
      <c r="K783" s="34"/>
    </row>
    <row r="784">
      <c r="K784" s="34"/>
    </row>
    <row r="785">
      <c r="K785" s="34"/>
    </row>
    <row r="786">
      <c r="K786" s="34"/>
    </row>
    <row r="787">
      <c r="K787" s="34"/>
    </row>
    <row r="788">
      <c r="K788" s="34"/>
    </row>
    <row r="789">
      <c r="K789" s="34"/>
    </row>
    <row r="790">
      <c r="K790" s="34"/>
    </row>
    <row r="791">
      <c r="K791" s="34"/>
    </row>
    <row r="792">
      <c r="K792" s="34"/>
    </row>
    <row r="793">
      <c r="K793" s="34"/>
    </row>
    <row r="794">
      <c r="K794" s="34"/>
    </row>
    <row r="795">
      <c r="K795" s="34"/>
    </row>
    <row r="796">
      <c r="K796" s="34"/>
    </row>
    <row r="797">
      <c r="K797" s="34"/>
    </row>
    <row r="798">
      <c r="K798" s="34"/>
    </row>
    <row r="799">
      <c r="K799" s="34"/>
    </row>
    <row r="800">
      <c r="K800" s="34"/>
    </row>
    <row r="801">
      <c r="K801" s="34"/>
    </row>
    <row r="802">
      <c r="K802" s="34"/>
    </row>
    <row r="803">
      <c r="K803" s="34"/>
    </row>
    <row r="804">
      <c r="K804" s="34"/>
    </row>
    <row r="805">
      <c r="K805" s="34"/>
    </row>
    <row r="806">
      <c r="K806" s="34"/>
    </row>
    <row r="807">
      <c r="K807" s="34"/>
    </row>
    <row r="808">
      <c r="K808" s="34"/>
    </row>
    <row r="809">
      <c r="K809" s="34"/>
    </row>
    <row r="810">
      <c r="K810" s="34"/>
    </row>
    <row r="811">
      <c r="K811" s="34"/>
    </row>
    <row r="812">
      <c r="K812" s="34"/>
    </row>
    <row r="813">
      <c r="K813" s="34"/>
    </row>
    <row r="814">
      <c r="K814" s="34"/>
    </row>
    <row r="815">
      <c r="K815" s="34"/>
    </row>
    <row r="816">
      <c r="K816" s="34"/>
    </row>
    <row r="817">
      <c r="K817" s="34"/>
    </row>
    <row r="818">
      <c r="K818" s="34"/>
    </row>
    <row r="819">
      <c r="K819" s="34"/>
    </row>
    <row r="820">
      <c r="K820" s="34"/>
    </row>
    <row r="821">
      <c r="K821" s="34"/>
    </row>
    <row r="822">
      <c r="K822" s="34"/>
    </row>
    <row r="823">
      <c r="K823" s="34"/>
    </row>
    <row r="824">
      <c r="K824" s="34"/>
    </row>
    <row r="825">
      <c r="K825" s="34"/>
    </row>
    <row r="826">
      <c r="K826" s="34"/>
    </row>
    <row r="827">
      <c r="K827" s="34"/>
    </row>
    <row r="828">
      <c r="K828" s="34"/>
    </row>
    <row r="829">
      <c r="K829" s="34"/>
    </row>
    <row r="830">
      <c r="K830" s="34"/>
    </row>
    <row r="831">
      <c r="K831" s="34"/>
    </row>
    <row r="832">
      <c r="K832" s="34"/>
    </row>
    <row r="833">
      <c r="K833" s="34"/>
    </row>
    <row r="834">
      <c r="K834" s="34"/>
    </row>
    <row r="835">
      <c r="K835" s="34"/>
    </row>
    <row r="836">
      <c r="K836" s="34"/>
    </row>
    <row r="837">
      <c r="K837" s="34"/>
    </row>
    <row r="838">
      <c r="K838" s="34"/>
    </row>
    <row r="839">
      <c r="K839" s="34"/>
    </row>
    <row r="840">
      <c r="K840" s="34"/>
    </row>
    <row r="841">
      <c r="K841" s="34"/>
    </row>
    <row r="842">
      <c r="K842" s="34"/>
    </row>
    <row r="843">
      <c r="K843" s="34"/>
    </row>
    <row r="844">
      <c r="K844" s="34"/>
    </row>
    <row r="845">
      <c r="K845" s="34"/>
    </row>
    <row r="846">
      <c r="K846" s="34"/>
    </row>
    <row r="847">
      <c r="K847" s="34"/>
    </row>
    <row r="848">
      <c r="K848" s="34"/>
    </row>
    <row r="849">
      <c r="K849" s="34"/>
    </row>
    <row r="850">
      <c r="K850" s="34"/>
    </row>
    <row r="851">
      <c r="K851" s="34"/>
    </row>
    <row r="852">
      <c r="K852" s="34"/>
    </row>
    <row r="853">
      <c r="K853" s="34"/>
    </row>
    <row r="854">
      <c r="K854" s="34"/>
    </row>
    <row r="855">
      <c r="K855" s="34"/>
    </row>
    <row r="856">
      <c r="K856" s="34"/>
    </row>
    <row r="857">
      <c r="K857" s="34"/>
    </row>
    <row r="858">
      <c r="K858" s="34"/>
    </row>
    <row r="859">
      <c r="K859" s="34"/>
    </row>
    <row r="860">
      <c r="K860" s="34"/>
    </row>
    <row r="861">
      <c r="K861" s="34"/>
    </row>
    <row r="862">
      <c r="K862" s="34"/>
    </row>
    <row r="863">
      <c r="K863" s="34"/>
    </row>
    <row r="864">
      <c r="K864" s="34"/>
    </row>
    <row r="865">
      <c r="K865" s="34"/>
    </row>
    <row r="866">
      <c r="K866" s="34"/>
    </row>
    <row r="867">
      <c r="K867" s="34"/>
    </row>
    <row r="868">
      <c r="K868" s="34"/>
    </row>
    <row r="869">
      <c r="K869" s="34"/>
    </row>
    <row r="870">
      <c r="K870" s="34"/>
    </row>
    <row r="871">
      <c r="K871" s="34"/>
    </row>
    <row r="872">
      <c r="K872" s="34"/>
    </row>
    <row r="873">
      <c r="K873" s="34"/>
    </row>
    <row r="874">
      <c r="K874" s="34"/>
    </row>
    <row r="875">
      <c r="K875" s="34"/>
    </row>
    <row r="876">
      <c r="K876" s="34"/>
    </row>
    <row r="877">
      <c r="K877" s="34"/>
    </row>
    <row r="878">
      <c r="K878" s="34"/>
    </row>
    <row r="879">
      <c r="K879" s="34"/>
    </row>
    <row r="880">
      <c r="K880" s="34"/>
    </row>
    <row r="881">
      <c r="K881" s="34"/>
    </row>
    <row r="882">
      <c r="K882" s="34"/>
    </row>
    <row r="883">
      <c r="K883" s="34"/>
    </row>
    <row r="884">
      <c r="K884" s="34"/>
    </row>
    <row r="885">
      <c r="K885" s="34"/>
    </row>
    <row r="886">
      <c r="K886" s="34"/>
    </row>
    <row r="887">
      <c r="K887" s="34"/>
    </row>
    <row r="888">
      <c r="K888" s="34"/>
    </row>
    <row r="889">
      <c r="K889" s="34"/>
    </row>
    <row r="890">
      <c r="K890" s="34"/>
    </row>
    <row r="891">
      <c r="K891" s="34"/>
    </row>
    <row r="892">
      <c r="K892" s="34"/>
    </row>
    <row r="893">
      <c r="K893" s="34"/>
    </row>
    <row r="894">
      <c r="K894" s="34"/>
    </row>
    <row r="895">
      <c r="K895" s="34"/>
    </row>
    <row r="896">
      <c r="K896" s="34"/>
    </row>
    <row r="897">
      <c r="K897" s="34"/>
    </row>
    <row r="898">
      <c r="K898" s="34"/>
    </row>
    <row r="899">
      <c r="K899" s="34"/>
    </row>
    <row r="900">
      <c r="K900" s="34"/>
    </row>
    <row r="901">
      <c r="K901" s="34"/>
    </row>
    <row r="902">
      <c r="K902" s="34"/>
    </row>
    <row r="903">
      <c r="K903" s="34"/>
    </row>
    <row r="904">
      <c r="K904" s="34"/>
    </row>
    <row r="905">
      <c r="K905" s="34"/>
    </row>
    <row r="906">
      <c r="K906" s="34"/>
    </row>
    <row r="907">
      <c r="K907" s="34"/>
    </row>
    <row r="908">
      <c r="K908" s="34"/>
    </row>
    <row r="909">
      <c r="K909" s="34"/>
    </row>
    <row r="910">
      <c r="K910" s="34"/>
    </row>
    <row r="911">
      <c r="K911" s="34"/>
    </row>
    <row r="912">
      <c r="K912" s="34"/>
    </row>
    <row r="913">
      <c r="K913" s="34"/>
    </row>
    <row r="914">
      <c r="K914" s="34"/>
    </row>
    <row r="915">
      <c r="K915" s="34"/>
    </row>
    <row r="916">
      <c r="K916" s="34"/>
    </row>
    <row r="917">
      <c r="K917" s="34"/>
    </row>
    <row r="918">
      <c r="K918" s="34"/>
    </row>
    <row r="919">
      <c r="K919" s="34"/>
    </row>
    <row r="920">
      <c r="K920" s="34"/>
    </row>
    <row r="921">
      <c r="K921" s="34"/>
    </row>
    <row r="922">
      <c r="K922" s="34"/>
    </row>
    <row r="923">
      <c r="K923" s="34"/>
    </row>
    <row r="924">
      <c r="K924" s="34"/>
    </row>
    <row r="925">
      <c r="K925" s="34"/>
    </row>
    <row r="926">
      <c r="K926" s="34"/>
    </row>
    <row r="927">
      <c r="K927" s="34"/>
    </row>
    <row r="928">
      <c r="K928" s="34"/>
    </row>
    <row r="929">
      <c r="K929" s="34"/>
    </row>
    <row r="930">
      <c r="K930" s="34"/>
    </row>
    <row r="931">
      <c r="K931" s="34"/>
    </row>
    <row r="932">
      <c r="K932" s="34"/>
    </row>
    <row r="933">
      <c r="K933" s="34"/>
    </row>
    <row r="934">
      <c r="K934" s="34"/>
    </row>
    <row r="935">
      <c r="K935" s="34"/>
    </row>
    <row r="936">
      <c r="K936" s="34"/>
    </row>
    <row r="937">
      <c r="K937" s="34"/>
    </row>
    <row r="938">
      <c r="K938" s="34"/>
    </row>
    <row r="939">
      <c r="K939" s="34"/>
    </row>
    <row r="940">
      <c r="K940" s="34"/>
    </row>
    <row r="941">
      <c r="K941" s="34"/>
    </row>
    <row r="942">
      <c r="K942" s="34"/>
    </row>
    <row r="943">
      <c r="K943" s="34"/>
    </row>
    <row r="944">
      <c r="K944" s="34"/>
    </row>
    <row r="945">
      <c r="K945" s="34"/>
    </row>
    <row r="946">
      <c r="K946" s="34"/>
    </row>
    <row r="947">
      <c r="K947" s="34"/>
    </row>
    <row r="948">
      <c r="K948" s="34"/>
    </row>
    <row r="949">
      <c r="K949" s="34"/>
    </row>
    <row r="950">
      <c r="K950" s="34"/>
    </row>
    <row r="951">
      <c r="K951" s="34"/>
    </row>
    <row r="952">
      <c r="K952" s="34"/>
    </row>
    <row r="953">
      <c r="K953" s="34"/>
    </row>
    <row r="954">
      <c r="K954" s="34"/>
    </row>
    <row r="955">
      <c r="K955" s="34"/>
    </row>
    <row r="956">
      <c r="K956" s="34"/>
    </row>
    <row r="957">
      <c r="K957" s="34"/>
    </row>
    <row r="958">
      <c r="K958" s="34"/>
    </row>
    <row r="959">
      <c r="K959" s="34"/>
    </row>
    <row r="960">
      <c r="K960" s="34"/>
    </row>
    <row r="961">
      <c r="K961" s="34"/>
    </row>
    <row r="962">
      <c r="K962" s="34"/>
    </row>
    <row r="963">
      <c r="K963" s="34"/>
    </row>
    <row r="964">
      <c r="K964" s="34"/>
    </row>
    <row r="965">
      <c r="K965" s="34"/>
    </row>
    <row r="966">
      <c r="K966" s="34"/>
    </row>
    <row r="967">
      <c r="K967" s="34"/>
    </row>
    <row r="968">
      <c r="K968" s="34"/>
    </row>
    <row r="969">
      <c r="K969" s="34"/>
    </row>
    <row r="970">
      <c r="K970" s="34"/>
    </row>
    <row r="971">
      <c r="K971" s="34"/>
    </row>
    <row r="972">
      <c r="K972" s="34"/>
    </row>
    <row r="973">
      <c r="K973" s="34"/>
    </row>
    <row r="974">
      <c r="K974" s="34"/>
    </row>
    <row r="975">
      <c r="K975" s="34"/>
    </row>
    <row r="976">
      <c r="K976" s="34"/>
    </row>
    <row r="977">
      <c r="K977" s="34"/>
    </row>
    <row r="978">
      <c r="K978" s="34"/>
    </row>
    <row r="979">
      <c r="K979" s="34"/>
    </row>
    <row r="980">
      <c r="K980" s="34"/>
    </row>
    <row r="981">
      <c r="K981" s="34"/>
    </row>
    <row r="982">
      <c r="K982" s="34"/>
    </row>
    <row r="983">
      <c r="K983" s="34"/>
    </row>
    <row r="984">
      <c r="K984" s="34"/>
    </row>
    <row r="985">
      <c r="K985" s="34"/>
    </row>
    <row r="986">
      <c r="K986" s="34"/>
    </row>
    <row r="987">
      <c r="K987" s="34"/>
    </row>
    <row r="988">
      <c r="K988" s="34"/>
    </row>
    <row r="989">
      <c r="K989" s="34"/>
    </row>
    <row r="990">
      <c r="K990" s="34"/>
    </row>
    <row r="991">
      <c r="K991" s="34"/>
    </row>
    <row r="992">
      <c r="K992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4" max="4" width="5.5"/>
    <col customWidth="1" min="5" max="5" width="17.5"/>
    <col customWidth="1" min="8" max="8" width="4.25"/>
    <col customWidth="1" min="9" max="9" width="27.5"/>
    <col customWidth="1" min="11" max="11" width="16.38"/>
    <col customWidth="1" min="12" max="12" width="12.13"/>
    <col customWidth="1" min="13" max="13" width="28.63"/>
  </cols>
  <sheetData>
    <row r="1">
      <c r="A1" s="2" t="s">
        <v>2</v>
      </c>
      <c r="B1" s="2" t="s">
        <v>3</v>
      </c>
      <c r="C1" s="2" t="s">
        <v>4</v>
      </c>
      <c r="E1" s="69" t="s">
        <v>30</v>
      </c>
      <c r="F1" s="70" t="s">
        <v>3</v>
      </c>
      <c r="G1" s="70" t="s">
        <v>4</v>
      </c>
      <c r="I1" s="7" t="s">
        <v>98</v>
      </c>
      <c r="J1" s="8" t="s">
        <v>3</v>
      </c>
      <c r="K1" s="9" t="s">
        <v>12</v>
      </c>
      <c r="L1" s="64"/>
      <c r="M1" s="1"/>
      <c r="N1" s="1"/>
    </row>
    <row r="2">
      <c r="A2" s="5" t="s">
        <v>6</v>
      </c>
      <c r="B2" s="5">
        <v>7.0</v>
      </c>
      <c r="C2" s="5">
        <f t="shared" ref="C2:C8" si="1">round(B2/$B$15%, 2)</f>
        <v>30.43</v>
      </c>
      <c r="E2" s="11" t="str">
        <f>IFERROR(__xludf.DUMMYFUNCTION("transpose(query('Workshop Data'!$A:$L, ""select count(D) where B = date '2023-06-13' pivot E "",-1))"),"null")</f>
        <v>null</v>
      </c>
      <c r="F2" s="41">
        <f>IFERROR(__xludf.DUMMYFUNCTION("""COMPUTED_VALUE"""),1.0)</f>
        <v>1</v>
      </c>
      <c r="G2" s="4">
        <f t="shared" ref="G2:G12" si="2">round(F2/$B$15%, 2)</f>
        <v>4.35</v>
      </c>
      <c r="I2" s="10" t="s">
        <v>14</v>
      </c>
      <c r="J2" s="11">
        <f>IFERROR(__xludf.DUMMYFUNCTION("QUERY('Workshop Data'!$A:$L, ""Select count(G) where B = date '2023-06-13' and (G is not null and H is not null) label count(G) ''"")"),22.0)</f>
        <v>22</v>
      </c>
      <c r="K2" s="11">
        <f>IFERROR(__xludf.DUMMYFUNCTION("QUERY('Workshop Data'!$A:$L, ""Select avg(G) where B = date '2023-06-13' and (G is not null and H is not null) label avg(G) ''"")"),2.4545454545454546)</f>
        <v>2.454545455</v>
      </c>
      <c r="L2" s="12"/>
      <c r="N2" s="26"/>
    </row>
    <row r="3">
      <c r="A3" s="5" t="s">
        <v>7</v>
      </c>
      <c r="B3" s="5">
        <v>7.0</v>
      </c>
      <c r="C3" s="5">
        <f t="shared" si="1"/>
        <v>30.43</v>
      </c>
      <c r="E3" s="3" t="str">
        <f>IFERROR(__xludf.DUMMYFUNCTION("""COMPUTED_VALUE"""),"16")</f>
        <v>16</v>
      </c>
      <c r="F3" s="3">
        <f>IFERROR(__xludf.DUMMYFUNCTION("""COMPUTED_VALUE"""),3.0)</f>
        <v>3</v>
      </c>
      <c r="G3" s="4">
        <f t="shared" si="2"/>
        <v>13.04</v>
      </c>
      <c r="I3" s="10" t="s">
        <v>16</v>
      </c>
      <c r="J3" s="11">
        <f>IFERROR(__xludf.DUMMYFUNCTION("QUERY('Workshop Data'!$A:$L, ""Select count(G) where B = date '2023-06-13' and (G is not null and H is not null) label count(G) ''"")"),22.0)</f>
        <v>22</v>
      </c>
      <c r="K3" s="11">
        <f>IFERROR(__xludf.DUMMYFUNCTION("QUERY('Workshop Data'!$A:$L, ""Select avg(H) where B = date '2023-06-13' and (G is not null and H is not null) label avg(H) ''"")"),4.2272727272727275)</f>
        <v>4.227272727</v>
      </c>
      <c r="L3" s="12"/>
    </row>
    <row r="4">
      <c r="A4" s="5" t="s">
        <v>9</v>
      </c>
      <c r="B4" s="5">
        <v>2.0</v>
      </c>
      <c r="C4" s="5">
        <f t="shared" si="1"/>
        <v>8.7</v>
      </c>
      <c r="E4" s="3" t="str">
        <f>IFERROR(__xludf.DUMMYFUNCTION("""COMPUTED_VALUE"""),"17")</f>
        <v>17</v>
      </c>
      <c r="F4" s="3">
        <f>IFERROR(__xludf.DUMMYFUNCTION("""COMPUTED_VALUE"""),4.0)</f>
        <v>4</v>
      </c>
      <c r="G4" s="4">
        <f t="shared" si="2"/>
        <v>17.39</v>
      </c>
      <c r="I4" s="64"/>
      <c r="J4" s="12"/>
      <c r="K4" s="12"/>
    </row>
    <row r="5">
      <c r="A5" s="5" t="s">
        <v>10</v>
      </c>
      <c r="B5" s="5">
        <v>4.0</v>
      </c>
      <c r="C5" s="5">
        <f t="shared" si="1"/>
        <v>17.39</v>
      </c>
      <c r="E5" s="3" t="str">
        <f>IFERROR(__xludf.DUMMYFUNCTION("""COMPUTED_VALUE"""),"18")</f>
        <v>18</v>
      </c>
      <c r="F5" s="3">
        <f>IFERROR(__xludf.DUMMYFUNCTION("""COMPUTED_VALUE"""),3.0)</f>
        <v>3</v>
      </c>
      <c r="G5" s="4">
        <f t="shared" si="2"/>
        <v>13.04</v>
      </c>
      <c r="I5" s="13" t="s">
        <v>18</v>
      </c>
      <c r="J5" s="14" t="s">
        <v>3</v>
      </c>
      <c r="K5" s="14" t="s">
        <v>4</v>
      </c>
      <c r="L5" s="1"/>
      <c r="M5" s="1"/>
    </row>
    <row r="6">
      <c r="A6" s="5" t="s">
        <v>13</v>
      </c>
      <c r="B6" s="5">
        <v>1.0</v>
      </c>
      <c r="C6" s="5">
        <f t="shared" si="1"/>
        <v>4.35</v>
      </c>
      <c r="E6" s="3" t="str">
        <f>IFERROR(__xludf.DUMMYFUNCTION("""COMPUTED_VALUE"""),"19")</f>
        <v>19</v>
      </c>
      <c r="F6" s="3">
        <f>IFERROR(__xludf.DUMMYFUNCTION("""COMPUTED_VALUE"""),3.0)</f>
        <v>3</v>
      </c>
      <c r="G6" s="4">
        <f t="shared" si="2"/>
        <v>13.04</v>
      </c>
      <c r="I6" s="15" t="s">
        <v>20</v>
      </c>
      <c r="J6" s="11">
        <f>IFERROR(__xludf.DUMMYFUNCTION("QUERY('Workshop Data'!$A:$L, ""Select count(B) where B = date '2023-06-13' and (I is not null or J is not null or K is not null or L is not null) label count(B) ''"")"),23.0)</f>
        <v>23</v>
      </c>
      <c r="K6" s="16">
        <f>round(J6/$B$15%, 2)</f>
        <v>100</v>
      </c>
      <c r="L6" s="49"/>
      <c r="M6" s="49"/>
    </row>
    <row r="7">
      <c r="A7" s="5" t="s">
        <v>15</v>
      </c>
      <c r="B7" s="5">
        <v>1.0</v>
      </c>
      <c r="C7" s="5">
        <f t="shared" si="1"/>
        <v>4.35</v>
      </c>
      <c r="E7" s="3" t="str">
        <f>IFERROR(__xludf.DUMMYFUNCTION("""COMPUTED_VALUE"""),"20")</f>
        <v>20</v>
      </c>
      <c r="F7" s="3">
        <f>IFERROR(__xludf.DUMMYFUNCTION("""COMPUTED_VALUE"""),1.0)</f>
        <v>1</v>
      </c>
      <c r="G7" s="4">
        <f t="shared" si="2"/>
        <v>4.35</v>
      </c>
      <c r="I7" s="15" t="s">
        <v>22</v>
      </c>
      <c r="J7" s="18">
        <f>IFERROR(__xludf.DUMMYFUNCTION("QUERY('Workshop Data'!$A:$L, ""Select count(I) where B = date '2023-06-13' and (I &gt;= 4) label count(I) ''"")"),15.0)</f>
        <v>15</v>
      </c>
      <c r="K7" s="71">
        <f t="shared" ref="K7:K10" si="3">round(J7/$J$6%, 2)</f>
        <v>65.22</v>
      </c>
      <c r="L7" s="49"/>
      <c r="M7" s="49"/>
    </row>
    <row r="8">
      <c r="A8" s="5" t="s">
        <v>17</v>
      </c>
      <c r="B8" s="5">
        <v>1.0</v>
      </c>
      <c r="C8" s="5">
        <f t="shared" si="1"/>
        <v>4.35</v>
      </c>
      <c r="E8" s="3" t="str">
        <f>IFERROR(__xludf.DUMMYFUNCTION("""COMPUTED_VALUE"""),"21")</f>
        <v>21</v>
      </c>
      <c r="F8" s="3">
        <f>IFERROR(__xludf.DUMMYFUNCTION("""COMPUTED_VALUE"""),2.0)</f>
        <v>2</v>
      </c>
      <c r="G8" s="4">
        <f t="shared" si="2"/>
        <v>8.7</v>
      </c>
      <c r="I8" s="15" t="s">
        <v>24</v>
      </c>
      <c r="J8" s="19">
        <f>IFERROR(__xludf.DUMMYFUNCTION("QUERY('Workshop Data'!$A:$L, ""Select count(J) where B = date '2023-06-13' and (J = 1) label count(J) ''"")"),13.0)</f>
        <v>13</v>
      </c>
      <c r="K8" s="71">
        <f t="shared" si="3"/>
        <v>56.52</v>
      </c>
      <c r="L8" s="49"/>
      <c r="M8" s="49"/>
    </row>
    <row r="9">
      <c r="C9" s="5"/>
      <c r="E9" s="3" t="str">
        <f>IFERROR(__xludf.DUMMYFUNCTION("""COMPUTED_VALUE"""),"22")</f>
        <v>22</v>
      </c>
      <c r="F9" s="3">
        <f>IFERROR(__xludf.DUMMYFUNCTION("""COMPUTED_VALUE"""),3.0)</f>
        <v>3</v>
      </c>
      <c r="G9" s="4">
        <f t="shared" si="2"/>
        <v>13.04</v>
      </c>
      <c r="I9" s="15" t="s">
        <v>94</v>
      </c>
      <c r="J9" s="19">
        <f>IFERROR(__xludf.DUMMYFUNCTION("QUERY('Workshop Data'!$A:$L, ""Select count(K) where B = date '2023-06-13' and (K =1) label count(K) ''"")"),11.0)</f>
        <v>11</v>
      </c>
      <c r="K9" s="71">
        <f t="shared" si="3"/>
        <v>47.83</v>
      </c>
      <c r="L9" s="49"/>
      <c r="M9" s="49"/>
    </row>
    <row r="10">
      <c r="A10" s="2" t="s">
        <v>19</v>
      </c>
      <c r="B10" s="2" t="s">
        <v>3</v>
      </c>
      <c r="C10" s="2" t="s">
        <v>4</v>
      </c>
      <c r="E10" s="3" t="str">
        <f>IFERROR(__xludf.DUMMYFUNCTION("""COMPUTED_VALUE"""),"23")</f>
        <v>23</v>
      </c>
      <c r="F10" s="3">
        <f>IFERROR(__xludf.DUMMYFUNCTION("""COMPUTED_VALUE"""),1.0)</f>
        <v>1</v>
      </c>
      <c r="G10" s="4">
        <f t="shared" si="2"/>
        <v>4.35</v>
      </c>
      <c r="I10" s="21" t="s">
        <v>26</v>
      </c>
      <c r="J10" s="19">
        <f>IFERROR(__xludf.DUMMYFUNCTION("QUERY('Workshop Data'!$A:$L, ""Select count(L) where B = date '2023-06-13' and (L = 1) label count(L) ''"")"),13.0)</f>
        <v>13</v>
      </c>
      <c r="K10" s="71">
        <f t="shared" si="3"/>
        <v>56.52</v>
      </c>
      <c r="L10" s="26"/>
      <c r="M10" s="26"/>
    </row>
    <row r="11">
      <c r="A11" s="5" t="s">
        <v>21</v>
      </c>
      <c r="B11" s="5">
        <v>13.0</v>
      </c>
      <c r="C11" s="17">
        <f t="shared" ref="C11:C12" si="4">round(B11/$B$15%, 2)</f>
        <v>56.52</v>
      </c>
      <c r="E11" s="3" t="str">
        <f>IFERROR(__xludf.DUMMYFUNCTION("""COMPUTED_VALUE"""),"28")</f>
        <v>28</v>
      </c>
      <c r="F11" s="3">
        <f>IFERROR(__xludf.DUMMYFUNCTION("""COMPUTED_VALUE"""),1.0)</f>
        <v>1</v>
      </c>
      <c r="G11" s="4">
        <f t="shared" si="2"/>
        <v>4.35</v>
      </c>
      <c r="I11" s="12"/>
      <c r="J11" s="12"/>
      <c r="K11" s="12"/>
    </row>
    <row r="12">
      <c r="A12" s="5" t="s">
        <v>23</v>
      </c>
      <c r="B12" s="5">
        <v>10.0</v>
      </c>
      <c r="C12" s="17">
        <f t="shared" si="4"/>
        <v>43.48</v>
      </c>
      <c r="E12" s="3" t="str">
        <f>IFERROR(__xludf.DUMMYFUNCTION("""COMPUTED_VALUE"""),"31")</f>
        <v>31</v>
      </c>
      <c r="F12" s="3">
        <f>IFERROR(__xludf.DUMMYFUNCTION("""COMPUTED_VALUE"""),1.0)</f>
        <v>1</v>
      </c>
      <c r="G12" s="4">
        <f t="shared" si="2"/>
        <v>4.35</v>
      </c>
      <c r="I12" s="58"/>
      <c r="J12" s="57"/>
      <c r="K12" s="58"/>
      <c r="L12" s="56"/>
      <c r="M12" s="54"/>
      <c r="N12" s="57"/>
      <c r="O12" s="58"/>
    </row>
    <row r="13">
      <c r="E13" s="59"/>
      <c r="I13" s="6"/>
      <c r="J13" s="49"/>
      <c r="K13" s="12"/>
      <c r="L13" s="12"/>
      <c r="M13" s="12"/>
      <c r="N13" s="49"/>
      <c r="O13" s="12"/>
    </row>
    <row r="14">
      <c r="A14" s="33" t="s">
        <v>95</v>
      </c>
      <c r="B14" s="5">
        <v>23.0</v>
      </c>
      <c r="E14" s="70" t="s">
        <v>96</v>
      </c>
      <c r="F14" s="72">
        <f>IFERROR(__xludf.DUMMYFUNCTION("round(transpose(query('Workshop Data'!$A:$L, ""select avg(E) where B = date '2023-06-13' label avg(E) ''"", -1)),1)"),19.9)</f>
        <v>19.9</v>
      </c>
      <c r="I14" s="12"/>
      <c r="J14" s="49"/>
      <c r="K14" s="12"/>
      <c r="L14" s="12"/>
      <c r="M14" s="12"/>
      <c r="N14" s="49"/>
      <c r="O14" s="12"/>
    </row>
    <row r="15">
      <c r="A15" s="33" t="s">
        <v>97</v>
      </c>
      <c r="B15" s="73">
        <f>COUNTIF('Workshop Data'!B:B, "=6/13/23")</f>
        <v>23</v>
      </c>
      <c r="I15" s="65"/>
      <c r="J15" s="49"/>
      <c r="K15" s="12"/>
      <c r="L15" s="12"/>
      <c r="M15" s="65"/>
      <c r="N15" s="49"/>
      <c r="O15" s="12"/>
    </row>
    <row r="16">
      <c r="E16" s="56"/>
      <c r="F16" s="56"/>
      <c r="G16" s="57"/>
      <c r="I16" s="65"/>
      <c r="J16" s="49"/>
      <c r="K16" s="12"/>
      <c r="L16" s="12"/>
      <c r="M16" s="65"/>
      <c r="N16" s="49"/>
      <c r="O16" s="12"/>
    </row>
    <row r="17">
      <c r="A17" s="57"/>
      <c r="B17" s="57"/>
      <c r="C17" s="57"/>
      <c r="E17" s="57"/>
      <c r="F17" s="57"/>
      <c r="G17" s="57"/>
      <c r="I17" s="45"/>
      <c r="J17" s="49"/>
      <c r="K17" s="12"/>
      <c r="L17" s="12"/>
      <c r="M17" s="45"/>
      <c r="N17" s="49"/>
      <c r="O17" s="12"/>
    </row>
    <row r="18">
      <c r="A18" s="12"/>
      <c r="B18" s="12"/>
      <c r="C18" s="12"/>
      <c r="E18" s="12"/>
      <c r="F18" s="12"/>
      <c r="G18" s="12"/>
      <c r="K18" s="45"/>
      <c r="L18" s="12"/>
      <c r="M18" s="1"/>
      <c r="N18" s="1"/>
    </row>
    <row r="19">
      <c r="A19" s="12"/>
      <c r="B19" s="12"/>
      <c r="C19" s="12"/>
      <c r="D19" s="6"/>
      <c r="E19" s="12"/>
      <c r="F19" s="12"/>
      <c r="G19" s="12"/>
      <c r="I19" s="54"/>
      <c r="J19" s="57"/>
      <c r="K19" s="58"/>
      <c r="N19" s="26"/>
    </row>
    <row r="20">
      <c r="A20" s="12"/>
      <c r="B20" s="12"/>
      <c r="C20" s="6"/>
      <c r="D20" s="6"/>
      <c r="E20" s="12"/>
      <c r="F20" s="12"/>
      <c r="G20" s="12"/>
      <c r="I20" s="12"/>
      <c r="J20" s="49"/>
      <c r="K20" s="12"/>
      <c r="L20" s="56"/>
      <c r="N20" s="66"/>
      <c r="O20" s="1"/>
      <c r="P20" s="1"/>
    </row>
    <row r="21">
      <c r="A21" s="12"/>
      <c r="B21" s="12"/>
      <c r="C21" s="6"/>
      <c r="D21" s="6"/>
      <c r="E21" s="12"/>
      <c r="F21" s="12"/>
      <c r="G21" s="12"/>
      <c r="I21" s="12"/>
      <c r="J21" s="49"/>
      <c r="K21" s="12"/>
      <c r="L21" s="67"/>
      <c r="N21" s="59"/>
      <c r="P21" s="26"/>
    </row>
    <row r="22">
      <c r="A22" s="45"/>
      <c r="B22" s="12"/>
      <c r="C22" s="12"/>
      <c r="D22" s="6"/>
      <c r="E22" s="12"/>
      <c r="F22" s="12"/>
      <c r="G22" s="12"/>
      <c r="I22" s="65"/>
      <c r="J22" s="49"/>
      <c r="K22" s="12"/>
      <c r="L22" s="67"/>
      <c r="N22" s="59"/>
    </row>
    <row r="23">
      <c r="C23" s="6"/>
      <c r="E23" s="68"/>
      <c r="I23" s="65"/>
      <c r="J23" s="49"/>
      <c r="K23" s="12"/>
      <c r="L23" s="67"/>
      <c r="N23" s="59"/>
    </row>
    <row r="24">
      <c r="I24" s="45"/>
      <c r="J24" s="49"/>
      <c r="K24" s="12"/>
      <c r="L24" s="12"/>
      <c r="N24" s="59"/>
    </row>
    <row r="25">
      <c r="K25" s="12"/>
      <c r="L25" s="45"/>
      <c r="N25" s="59"/>
    </row>
    <row r="26">
      <c r="K26" s="34"/>
    </row>
    <row r="27">
      <c r="G27" s="12"/>
      <c r="H27" s="57"/>
      <c r="I27" s="57"/>
      <c r="K27" s="55"/>
      <c r="L27" s="12"/>
      <c r="M27" s="57"/>
      <c r="N27" s="57"/>
    </row>
    <row r="28">
      <c r="G28" s="57"/>
      <c r="H28" s="12"/>
      <c r="I28" s="12"/>
      <c r="K28" s="45"/>
      <c r="L28" s="12"/>
      <c r="M28" s="12"/>
      <c r="N28" s="12"/>
    </row>
    <row r="29">
      <c r="G29" s="57"/>
      <c r="H29" s="12"/>
      <c r="I29" s="12"/>
      <c r="K29" s="45"/>
      <c r="L29" s="12"/>
      <c r="M29" s="12"/>
      <c r="N29" s="12"/>
    </row>
    <row r="30">
      <c r="K30" s="12"/>
      <c r="L30" s="12"/>
      <c r="M30" s="12"/>
      <c r="N30" s="12"/>
    </row>
    <row r="31">
      <c r="A31" s="59"/>
      <c r="K31" s="55"/>
      <c r="L31" s="12"/>
      <c r="M31" s="12"/>
      <c r="N31" s="12"/>
    </row>
    <row r="32">
      <c r="A32" s="59"/>
      <c r="K32" s="45"/>
      <c r="L32" s="12"/>
      <c r="M32" s="12"/>
      <c r="N32" s="12"/>
    </row>
    <row r="33">
      <c r="A33" s="59"/>
      <c r="K33" s="45"/>
      <c r="L33" s="12"/>
      <c r="M33" s="12"/>
      <c r="N33" s="12"/>
    </row>
    <row r="34">
      <c r="K34" s="34"/>
      <c r="M34" s="57"/>
      <c r="N34" s="57"/>
    </row>
    <row r="35">
      <c r="A35" s="56"/>
      <c r="B35" s="56"/>
      <c r="C35" s="57"/>
      <c r="K35" s="66"/>
      <c r="L35" s="1"/>
      <c r="M35" s="12"/>
      <c r="N35" s="12"/>
    </row>
    <row r="36">
      <c r="A36" s="67"/>
      <c r="B36" s="12"/>
      <c r="C36" s="12"/>
      <c r="K36" s="59"/>
      <c r="M36" s="12"/>
      <c r="N36" s="12"/>
    </row>
    <row r="37">
      <c r="A37" s="67"/>
      <c r="B37" s="12"/>
      <c r="C37" s="12"/>
      <c r="K37" s="59"/>
      <c r="M37" s="12"/>
      <c r="N37" s="12"/>
    </row>
    <row r="38">
      <c r="A38" s="67"/>
      <c r="B38" s="12"/>
      <c r="C38" s="12"/>
      <c r="K38" s="59"/>
      <c r="M38" s="12"/>
      <c r="N38" s="12"/>
    </row>
    <row r="39">
      <c r="A39" s="12"/>
      <c r="B39" s="12"/>
      <c r="C39" s="12"/>
      <c r="K39" s="59"/>
      <c r="M39" s="12"/>
      <c r="N39" s="12"/>
    </row>
    <row r="40">
      <c r="A40" s="45"/>
      <c r="B40" s="12"/>
      <c r="C40" s="12"/>
      <c r="K40" s="59"/>
    </row>
    <row r="41">
      <c r="K41" s="34"/>
    </row>
    <row r="42">
      <c r="K42" s="34"/>
    </row>
    <row r="43">
      <c r="K43" s="34"/>
    </row>
    <row r="44">
      <c r="K44" s="34"/>
    </row>
    <row r="45">
      <c r="K45" s="34"/>
    </row>
    <row r="46">
      <c r="K46" s="34"/>
    </row>
    <row r="47">
      <c r="K47" s="34"/>
    </row>
    <row r="48">
      <c r="K48" s="34"/>
    </row>
    <row r="49">
      <c r="K49" s="34"/>
    </row>
    <row r="50">
      <c r="K50" s="34"/>
    </row>
    <row r="51">
      <c r="K51" s="34"/>
    </row>
    <row r="52">
      <c r="K52" s="34"/>
    </row>
    <row r="53">
      <c r="K53" s="34"/>
    </row>
    <row r="54">
      <c r="K54" s="34"/>
    </row>
    <row r="55">
      <c r="K55" s="34"/>
    </row>
    <row r="56">
      <c r="K56" s="34"/>
    </row>
    <row r="57">
      <c r="K57" s="34"/>
    </row>
    <row r="58">
      <c r="K58" s="34"/>
    </row>
    <row r="59">
      <c r="K59" s="34"/>
    </row>
    <row r="60">
      <c r="K60" s="34"/>
    </row>
    <row r="61">
      <c r="K61" s="34"/>
    </row>
    <row r="62">
      <c r="K62" s="34"/>
    </row>
    <row r="63">
      <c r="K63" s="34"/>
    </row>
    <row r="64">
      <c r="K64" s="34"/>
    </row>
    <row r="65">
      <c r="K65" s="34"/>
    </row>
    <row r="66">
      <c r="K66" s="34"/>
    </row>
    <row r="67">
      <c r="K67" s="34"/>
    </row>
    <row r="68">
      <c r="K68" s="34"/>
    </row>
    <row r="69">
      <c r="K69" s="34"/>
    </row>
    <row r="70">
      <c r="K70" s="34"/>
    </row>
    <row r="71">
      <c r="K71" s="34"/>
    </row>
    <row r="72">
      <c r="K72" s="34"/>
    </row>
    <row r="73">
      <c r="K73" s="34"/>
    </row>
    <row r="74">
      <c r="K74" s="34"/>
    </row>
    <row r="75">
      <c r="K75" s="34"/>
    </row>
    <row r="76">
      <c r="K76" s="34"/>
    </row>
    <row r="77">
      <c r="K77" s="34"/>
    </row>
    <row r="78">
      <c r="K78" s="34"/>
    </row>
    <row r="79">
      <c r="K79" s="34"/>
    </row>
    <row r="80">
      <c r="K80" s="34"/>
    </row>
    <row r="81">
      <c r="K81" s="34"/>
    </row>
    <row r="82">
      <c r="K82" s="34"/>
    </row>
    <row r="83">
      <c r="K83" s="34"/>
    </row>
    <row r="84">
      <c r="K84" s="34"/>
    </row>
    <row r="85">
      <c r="K85" s="34"/>
    </row>
    <row r="86">
      <c r="K86" s="34"/>
    </row>
    <row r="87">
      <c r="K87" s="34"/>
    </row>
    <row r="88">
      <c r="K88" s="34"/>
    </row>
    <row r="89">
      <c r="K89" s="34"/>
    </row>
    <row r="90">
      <c r="K90" s="34"/>
    </row>
    <row r="91">
      <c r="K91" s="34"/>
    </row>
    <row r="92">
      <c r="K92" s="34"/>
    </row>
    <row r="93">
      <c r="K93" s="34"/>
    </row>
    <row r="94">
      <c r="K94" s="34"/>
    </row>
    <row r="95">
      <c r="K95" s="34"/>
    </row>
    <row r="96">
      <c r="K96" s="34"/>
    </row>
    <row r="97">
      <c r="K97" s="34"/>
    </row>
    <row r="98">
      <c r="K98" s="34"/>
    </row>
    <row r="99">
      <c r="K99" s="34"/>
    </row>
    <row r="100">
      <c r="K100" s="34"/>
    </row>
    <row r="101">
      <c r="K101" s="34"/>
    </row>
    <row r="102">
      <c r="K102" s="34"/>
    </row>
    <row r="103">
      <c r="K103" s="34"/>
    </row>
    <row r="104">
      <c r="K104" s="34"/>
    </row>
    <row r="105">
      <c r="K105" s="34"/>
    </row>
    <row r="106">
      <c r="K106" s="34"/>
    </row>
    <row r="107">
      <c r="K107" s="34"/>
    </row>
    <row r="108">
      <c r="K108" s="34"/>
    </row>
    <row r="109">
      <c r="K109" s="34"/>
    </row>
    <row r="110">
      <c r="K110" s="34"/>
    </row>
    <row r="111">
      <c r="K111" s="34"/>
    </row>
    <row r="112">
      <c r="K112" s="34"/>
    </row>
    <row r="113">
      <c r="K113" s="34"/>
    </row>
    <row r="114">
      <c r="K114" s="34"/>
    </row>
    <row r="115">
      <c r="K115" s="34"/>
    </row>
    <row r="116">
      <c r="K116" s="34"/>
    </row>
    <row r="117">
      <c r="K117" s="34"/>
    </row>
    <row r="118">
      <c r="K118" s="34"/>
    </row>
    <row r="119">
      <c r="K119" s="34"/>
    </row>
    <row r="120">
      <c r="K120" s="34"/>
    </row>
    <row r="121">
      <c r="K121" s="34"/>
    </row>
    <row r="122">
      <c r="K122" s="34"/>
    </row>
    <row r="123">
      <c r="K123" s="34"/>
    </row>
    <row r="124">
      <c r="K124" s="34"/>
    </row>
    <row r="125">
      <c r="K125" s="34"/>
    </row>
    <row r="126">
      <c r="K126" s="34"/>
    </row>
    <row r="127">
      <c r="K127" s="34"/>
    </row>
    <row r="128">
      <c r="K128" s="34"/>
    </row>
    <row r="129">
      <c r="K129" s="34"/>
    </row>
    <row r="130">
      <c r="K130" s="34"/>
    </row>
    <row r="131">
      <c r="K131" s="34"/>
    </row>
    <row r="132">
      <c r="K132" s="34"/>
    </row>
    <row r="133">
      <c r="K133" s="34"/>
    </row>
    <row r="134">
      <c r="K134" s="34"/>
    </row>
    <row r="135">
      <c r="K135" s="34"/>
    </row>
    <row r="136">
      <c r="K136" s="34"/>
    </row>
    <row r="137">
      <c r="K137" s="34"/>
    </row>
    <row r="138">
      <c r="K138" s="34"/>
    </row>
    <row r="139">
      <c r="K139" s="34"/>
    </row>
    <row r="140">
      <c r="K140" s="34"/>
    </row>
    <row r="141">
      <c r="K141" s="34"/>
    </row>
    <row r="142">
      <c r="K142" s="34"/>
    </row>
    <row r="143">
      <c r="K143" s="34"/>
    </row>
    <row r="144">
      <c r="K144" s="34"/>
    </row>
    <row r="145">
      <c r="K145" s="34"/>
    </row>
    <row r="146">
      <c r="K146" s="34"/>
    </row>
    <row r="147">
      <c r="K147" s="34"/>
    </row>
    <row r="148">
      <c r="K148" s="34"/>
    </row>
    <row r="149">
      <c r="K149" s="34"/>
    </row>
    <row r="150">
      <c r="K150" s="34"/>
    </row>
    <row r="151">
      <c r="K151" s="34"/>
    </row>
    <row r="152">
      <c r="K152" s="34"/>
    </row>
    <row r="153">
      <c r="K153" s="34"/>
    </row>
    <row r="154">
      <c r="K154" s="34"/>
    </row>
    <row r="155">
      <c r="K155" s="34"/>
    </row>
    <row r="156">
      <c r="K156" s="34"/>
    </row>
    <row r="157">
      <c r="K157" s="34"/>
    </row>
    <row r="158">
      <c r="K158" s="34"/>
    </row>
    <row r="159">
      <c r="K159" s="34"/>
    </row>
    <row r="160">
      <c r="K160" s="34"/>
    </row>
    <row r="161">
      <c r="K161" s="34"/>
    </row>
    <row r="162">
      <c r="K162" s="34"/>
    </row>
    <row r="163">
      <c r="K163" s="34"/>
    </row>
    <row r="164">
      <c r="K164" s="34"/>
    </row>
    <row r="165">
      <c r="K165" s="34"/>
    </row>
    <row r="166">
      <c r="K166" s="34"/>
    </row>
    <row r="167">
      <c r="K167" s="34"/>
    </row>
    <row r="168">
      <c r="K168" s="34"/>
    </row>
    <row r="169">
      <c r="K169" s="34"/>
    </row>
    <row r="170">
      <c r="K170" s="34"/>
    </row>
    <row r="171">
      <c r="K171" s="34"/>
    </row>
    <row r="172">
      <c r="K172" s="34"/>
    </row>
    <row r="173">
      <c r="K173" s="34"/>
    </row>
    <row r="174">
      <c r="K174" s="34"/>
    </row>
    <row r="175">
      <c r="K175" s="34"/>
    </row>
    <row r="176">
      <c r="K176" s="34"/>
    </row>
    <row r="177">
      <c r="K177" s="34"/>
    </row>
    <row r="178">
      <c r="K178" s="34"/>
    </row>
    <row r="179">
      <c r="K179" s="34"/>
    </row>
    <row r="180">
      <c r="K180" s="34"/>
    </row>
    <row r="181">
      <c r="K181" s="34"/>
    </row>
    <row r="182">
      <c r="K182" s="34"/>
    </row>
    <row r="183">
      <c r="K183" s="34"/>
    </row>
    <row r="184">
      <c r="K184" s="34"/>
    </row>
    <row r="185">
      <c r="K185" s="34"/>
    </row>
    <row r="186">
      <c r="K186" s="34"/>
    </row>
    <row r="187">
      <c r="K187" s="34"/>
    </row>
    <row r="188">
      <c r="K188" s="34"/>
    </row>
    <row r="189">
      <c r="K189" s="34"/>
    </row>
    <row r="190">
      <c r="K190" s="34"/>
    </row>
    <row r="191">
      <c r="K191" s="34"/>
    </row>
    <row r="192">
      <c r="K192" s="34"/>
    </row>
    <row r="193">
      <c r="K193" s="34"/>
    </row>
    <row r="194">
      <c r="K194" s="34"/>
    </row>
    <row r="195">
      <c r="K195" s="34"/>
    </row>
    <row r="196">
      <c r="K196" s="34"/>
    </row>
    <row r="197">
      <c r="K197" s="34"/>
    </row>
    <row r="198">
      <c r="K198" s="34"/>
    </row>
    <row r="199">
      <c r="K199" s="34"/>
    </row>
    <row r="200">
      <c r="K200" s="34"/>
    </row>
    <row r="201">
      <c r="K201" s="34"/>
    </row>
    <row r="202">
      <c r="K202" s="34"/>
    </row>
    <row r="203">
      <c r="K203" s="34"/>
    </row>
    <row r="204">
      <c r="K204" s="34"/>
    </row>
    <row r="205">
      <c r="K205" s="34"/>
    </row>
    <row r="206">
      <c r="K206" s="34"/>
    </row>
    <row r="207">
      <c r="K207" s="34"/>
    </row>
    <row r="208">
      <c r="K208" s="34"/>
    </row>
    <row r="209">
      <c r="K209" s="34"/>
    </row>
    <row r="210">
      <c r="K210" s="34"/>
    </row>
    <row r="211">
      <c r="K211" s="34"/>
    </row>
    <row r="212">
      <c r="K212" s="34"/>
    </row>
    <row r="213">
      <c r="K213" s="34"/>
    </row>
    <row r="214">
      <c r="K214" s="34"/>
    </row>
    <row r="215">
      <c r="K215" s="34"/>
    </row>
    <row r="216">
      <c r="K216" s="34"/>
    </row>
    <row r="217">
      <c r="K217" s="34"/>
    </row>
    <row r="218">
      <c r="K218" s="34"/>
    </row>
    <row r="219">
      <c r="K219" s="34"/>
    </row>
    <row r="220">
      <c r="K220" s="34"/>
    </row>
    <row r="221">
      <c r="K221" s="34"/>
    </row>
    <row r="222">
      <c r="K222" s="34"/>
    </row>
    <row r="223">
      <c r="K223" s="34"/>
    </row>
    <row r="224">
      <c r="K224" s="34"/>
    </row>
    <row r="225">
      <c r="K225" s="34"/>
    </row>
    <row r="226">
      <c r="K226" s="34"/>
    </row>
    <row r="227">
      <c r="K227" s="34"/>
    </row>
    <row r="228">
      <c r="K228" s="34"/>
    </row>
    <row r="229">
      <c r="K229" s="34"/>
    </row>
    <row r="230">
      <c r="K230" s="34"/>
    </row>
    <row r="231">
      <c r="K231" s="34"/>
    </row>
    <row r="232">
      <c r="K232" s="34"/>
    </row>
    <row r="233">
      <c r="K233" s="34"/>
    </row>
    <row r="234">
      <c r="K234" s="34"/>
    </row>
    <row r="235">
      <c r="K235" s="34"/>
    </row>
    <row r="236">
      <c r="K236" s="34"/>
    </row>
    <row r="237">
      <c r="K237" s="34"/>
    </row>
    <row r="238">
      <c r="K238" s="34"/>
    </row>
    <row r="239">
      <c r="K239" s="34"/>
    </row>
    <row r="240">
      <c r="K240" s="34"/>
    </row>
    <row r="241">
      <c r="K241" s="34"/>
    </row>
    <row r="242">
      <c r="K242" s="34"/>
    </row>
    <row r="243">
      <c r="K243" s="34"/>
    </row>
    <row r="244">
      <c r="K244" s="34"/>
    </row>
    <row r="245">
      <c r="K245" s="34"/>
    </row>
    <row r="246">
      <c r="K246" s="34"/>
    </row>
    <row r="247">
      <c r="K247" s="34"/>
    </row>
    <row r="248">
      <c r="K248" s="34"/>
    </row>
    <row r="249">
      <c r="K249" s="34"/>
    </row>
    <row r="250">
      <c r="K250" s="34"/>
    </row>
    <row r="251">
      <c r="K251" s="34"/>
    </row>
    <row r="252">
      <c r="K252" s="34"/>
    </row>
    <row r="253">
      <c r="K253" s="34"/>
    </row>
    <row r="254">
      <c r="K254" s="34"/>
    </row>
    <row r="255">
      <c r="K255" s="34"/>
    </row>
    <row r="256">
      <c r="K256" s="34"/>
    </row>
    <row r="257">
      <c r="K257" s="34"/>
    </row>
    <row r="258">
      <c r="K258" s="34"/>
    </row>
    <row r="259">
      <c r="K259" s="34"/>
    </row>
    <row r="260">
      <c r="K260" s="34"/>
    </row>
    <row r="261">
      <c r="K261" s="34"/>
    </row>
    <row r="262">
      <c r="K262" s="34"/>
    </row>
    <row r="263">
      <c r="K263" s="34"/>
    </row>
    <row r="264">
      <c r="K264" s="34"/>
    </row>
    <row r="265">
      <c r="K265" s="34"/>
    </row>
    <row r="266">
      <c r="K266" s="34"/>
    </row>
    <row r="267">
      <c r="K267" s="34"/>
    </row>
    <row r="268">
      <c r="K268" s="34"/>
    </row>
    <row r="269">
      <c r="K269" s="34"/>
    </row>
    <row r="270">
      <c r="K270" s="34"/>
    </row>
    <row r="271">
      <c r="K271" s="34"/>
    </row>
    <row r="272">
      <c r="K272" s="34"/>
    </row>
    <row r="273">
      <c r="K273" s="34"/>
    </row>
    <row r="274">
      <c r="K274" s="34"/>
    </row>
    <row r="275">
      <c r="K275" s="34"/>
    </row>
    <row r="276">
      <c r="K276" s="34"/>
    </row>
    <row r="277">
      <c r="K277" s="34"/>
    </row>
    <row r="278">
      <c r="K278" s="34"/>
    </row>
    <row r="279">
      <c r="K279" s="34"/>
    </row>
    <row r="280">
      <c r="K280" s="34"/>
    </row>
    <row r="281">
      <c r="K281" s="34"/>
    </row>
    <row r="282">
      <c r="K282" s="34"/>
    </row>
    <row r="283">
      <c r="K283" s="34"/>
    </row>
    <row r="284">
      <c r="K284" s="34"/>
    </row>
    <row r="285">
      <c r="K285" s="34"/>
    </row>
    <row r="286">
      <c r="K286" s="34"/>
    </row>
    <row r="287">
      <c r="K287" s="34"/>
    </row>
    <row r="288">
      <c r="K288" s="34"/>
    </row>
    <row r="289">
      <c r="K289" s="34"/>
    </row>
    <row r="290">
      <c r="K290" s="34"/>
    </row>
    <row r="291">
      <c r="K291" s="34"/>
    </row>
    <row r="292">
      <c r="K292" s="34"/>
    </row>
    <row r="293">
      <c r="K293" s="34"/>
    </row>
    <row r="294">
      <c r="K294" s="34"/>
    </row>
    <row r="295">
      <c r="K295" s="34"/>
    </row>
    <row r="296">
      <c r="K296" s="34"/>
    </row>
    <row r="297">
      <c r="K297" s="34"/>
    </row>
    <row r="298">
      <c r="K298" s="34"/>
    </row>
    <row r="299">
      <c r="K299" s="34"/>
    </row>
    <row r="300">
      <c r="K300" s="34"/>
    </row>
    <row r="301">
      <c r="K301" s="34"/>
    </row>
    <row r="302">
      <c r="K302" s="34"/>
    </row>
    <row r="303">
      <c r="K303" s="34"/>
    </row>
    <row r="304">
      <c r="K304" s="34"/>
    </row>
    <row r="305">
      <c r="K305" s="34"/>
    </row>
    <row r="306">
      <c r="K306" s="34"/>
    </row>
    <row r="307">
      <c r="K307" s="34"/>
    </row>
    <row r="308">
      <c r="K308" s="34"/>
    </row>
    <row r="309">
      <c r="K309" s="34"/>
    </row>
    <row r="310">
      <c r="K310" s="34"/>
    </row>
    <row r="311">
      <c r="K311" s="34"/>
    </row>
    <row r="312">
      <c r="K312" s="34"/>
    </row>
    <row r="313">
      <c r="K313" s="34"/>
    </row>
    <row r="314">
      <c r="K314" s="34"/>
    </row>
    <row r="315">
      <c r="K315" s="34"/>
    </row>
    <row r="316">
      <c r="K316" s="34"/>
    </row>
    <row r="317">
      <c r="K317" s="34"/>
    </row>
    <row r="318">
      <c r="K318" s="34"/>
    </row>
    <row r="319">
      <c r="K319" s="34"/>
    </row>
    <row r="320">
      <c r="K320" s="34"/>
    </row>
    <row r="321">
      <c r="K321" s="34"/>
    </row>
    <row r="322">
      <c r="K322" s="34"/>
    </row>
    <row r="323">
      <c r="K323" s="34"/>
    </row>
    <row r="324">
      <c r="K324" s="34"/>
    </row>
    <row r="325">
      <c r="K325" s="34"/>
    </row>
    <row r="326">
      <c r="K326" s="34"/>
    </row>
    <row r="327">
      <c r="K327" s="34"/>
    </row>
    <row r="328">
      <c r="K328" s="34"/>
    </row>
    <row r="329">
      <c r="K329" s="34"/>
    </row>
    <row r="330">
      <c r="K330" s="34"/>
    </row>
    <row r="331">
      <c r="K331" s="34"/>
    </row>
    <row r="332">
      <c r="K332" s="34"/>
    </row>
    <row r="333">
      <c r="K333" s="34"/>
    </row>
    <row r="334">
      <c r="K334" s="34"/>
    </row>
    <row r="335">
      <c r="K335" s="34"/>
    </row>
    <row r="336">
      <c r="K336" s="34"/>
    </row>
    <row r="337">
      <c r="K337" s="34"/>
    </row>
    <row r="338">
      <c r="K338" s="34"/>
    </row>
    <row r="339">
      <c r="K339" s="34"/>
    </row>
    <row r="340">
      <c r="K340" s="34"/>
    </row>
    <row r="341">
      <c r="K341" s="34"/>
    </row>
    <row r="342">
      <c r="K342" s="34"/>
    </row>
    <row r="343">
      <c r="K343" s="34"/>
    </row>
    <row r="344">
      <c r="K344" s="34"/>
    </row>
    <row r="345">
      <c r="K345" s="34"/>
    </row>
    <row r="346">
      <c r="K346" s="34"/>
    </row>
    <row r="347">
      <c r="K347" s="34"/>
    </row>
    <row r="348">
      <c r="K348" s="34"/>
    </row>
    <row r="349">
      <c r="K349" s="34"/>
    </row>
    <row r="350">
      <c r="K350" s="34"/>
    </row>
    <row r="351">
      <c r="K351" s="34"/>
    </row>
    <row r="352">
      <c r="K352" s="34"/>
    </row>
    <row r="353">
      <c r="K353" s="34"/>
    </row>
    <row r="354">
      <c r="K354" s="34"/>
    </row>
    <row r="355">
      <c r="K355" s="34"/>
    </row>
    <row r="356">
      <c r="K356" s="34"/>
    </row>
    <row r="357">
      <c r="K357" s="34"/>
    </row>
    <row r="358">
      <c r="K358" s="34"/>
    </row>
    <row r="359">
      <c r="K359" s="34"/>
    </row>
    <row r="360">
      <c r="K360" s="34"/>
    </row>
    <row r="361">
      <c r="K361" s="34"/>
    </row>
    <row r="362">
      <c r="K362" s="34"/>
    </row>
    <row r="363">
      <c r="K363" s="34"/>
    </row>
    <row r="364">
      <c r="K364" s="34"/>
    </row>
    <row r="365">
      <c r="K365" s="34"/>
    </row>
    <row r="366">
      <c r="K366" s="34"/>
    </row>
    <row r="367">
      <c r="K367" s="34"/>
    </row>
    <row r="368">
      <c r="K368" s="34"/>
    </row>
    <row r="369">
      <c r="K369" s="34"/>
    </row>
    <row r="370">
      <c r="K370" s="34"/>
    </row>
    <row r="371">
      <c r="K371" s="34"/>
    </row>
    <row r="372">
      <c r="K372" s="34"/>
    </row>
    <row r="373">
      <c r="K373" s="34"/>
    </row>
    <row r="374">
      <c r="K374" s="34"/>
    </row>
    <row r="375">
      <c r="K375" s="34"/>
    </row>
    <row r="376">
      <c r="K376" s="34"/>
    </row>
    <row r="377">
      <c r="K377" s="34"/>
    </row>
    <row r="378">
      <c r="K378" s="34"/>
    </row>
    <row r="379">
      <c r="K379" s="34"/>
    </row>
    <row r="380">
      <c r="K380" s="34"/>
    </row>
    <row r="381">
      <c r="K381" s="34"/>
    </row>
    <row r="382">
      <c r="K382" s="34"/>
    </row>
    <row r="383">
      <c r="K383" s="34"/>
    </row>
    <row r="384">
      <c r="K384" s="34"/>
    </row>
    <row r="385">
      <c r="K385" s="34"/>
    </row>
    <row r="386">
      <c r="K386" s="34"/>
    </row>
    <row r="387">
      <c r="K387" s="34"/>
    </row>
    <row r="388">
      <c r="K388" s="34"/>
    </row>
    <row r="389">
      <c r="K389" s="34"/>
    </row>
    <row r="390">
      <c r="K390" s="34"/>
    </row>
    <row r="391">
      <c r="K391" s="34"/>
    </row>
    <row r="392">
      <c r="K392" s="34"/>
    </row>
    <row r="393">
      <c r="K393" s="34"/>
    </row>
    <row r="394">
      <c r="K394" s="34"/>
    </row>
    <row r="395">
      <c r="K395" s="34"/>
    </row>
    <row r="396">
      <c r="K396" s="34"/>
    </row>
    <row r="397">
      <c r="K397" s="34"/>
    </row>
    <row r="398">
      <c r="K398" s="34"/>
    </row>
    <row r="399">
      <c r="K399" s="34"/>
    </row>
    <row r="400">
      <c r="K400" s="34"/>
    </row>
    <row r="401">
      <c r="K401" s="34"/>
    </row>
    <row r="402">
      <c r="K402" s="34"/>
    </row>
    <row r="403">
      <c r="K403" s="34"/>
    </row>
    <row r="404">
      <c r="K404" s="34"/>
    </row>
    <row r="405">
      <c r="K405" s="34"/>
    </row>
    <row r="406">
      <c r="K406" s="34"/>
    </row>
    <row r="407">
      <c r="K407" s="34"/>
    </row>
    <row r="408">
      <c r="K408" s="34"/>
    </row>
    <row r="409">
      <c r="K409" s="34"/>
    </row>
    <row r="410">
      <c r="K410" s="34"/>
    </row>
    <row r="411">
      <c r="K411" s="34"/>
    </row>
    <row r="412">
      <c r="K412" s="34"/>
    </row>
    <row r="413">
      <c r="K413" s="34"/>
    </row>
    <row r="414">
      <c r="K414" s="34"/>
    </row>
    <row r="415">
      <c r="K415" s="34"/>
    </row>
    <row r="416">
      <c r="K416" s="34"/>
    </row>
    <row r="417">
      <c r="K417" s="34"/>
    </row>
    <row r="418">
      <c r="K418" s="34"/>
    </row>
    <row r="419">
      <c r="K419" s="34"/>
    </row>
    <row r="420">
      <c r="K420" s="34"/>
    </row>
    <row r="421">
      <c r="K421" s="34"/>
    </row>
    <row r="422">
      <c r="K422" s="34"/>
    </row>
    <row r="423">
      <c r="K423" s="34"/>
    </row>
    <row r="424">
      <c r="K424" s="34"/>
    </row>
    <row r="425">
      <c r="K425" s="34"/>
    </row>
    <row r="426">
      <c r="K426" s="34"/>
    </row>
    <row r="427">
      <c r="K427" s="34"/>
    </row>
    <row r="428">
      <c r="K428" s="34"/>
    </row>
    <row r="429">
      <c r="K429" s="34"/>
    </row>
    <row r="430">
      <c r="K430" s="34"/>
    </row>
    <row r="431">
      <c r="K431" s="34"/>
    </row>
    <row r="432">
      <c r="K432" s="34"/>
    </row>
    <row r="433">
      <c r="K433" s="34"/>
    </row>
    <row r="434">
      <c r="K434" s="34"/>
    </row>
    <row r="435">
      <c r="K435" s="34"/>
    </row>
    <row r="436">
      <c r="K436" s="34"/>
    </row>
    <row r="437">
      <c r="K437" s="34"/>
    </row>
    <row r="438">
      <c r="K438" s="34"/>
    </row>
    <row r="439">
      <c r="K439" s="34"/>
    </row>
    <row r="440">
      <c r="K440" s="34"/>
    </row>
    <row r="441">
      <c r="K441" s="34"/>
    </row>
    <row r="442">
      <c r="K442" s="34"/>
    </row>
    <row r="443">
      <c r="K443" s="34"/>
    </row>
    <row r="444">
      <c r="K444" s="34"/>
    </row>
    <row r="445">
      <c r="K445" s="34"/>
    </row>
    <row r="446">
      <c r="K446" s="34"/>
    </row>
    <row r="447">
      <c r="K447" s="34"/>
    </row>
    <row r="448">
      <c r="K448" s="34"/>
    </row>
    <row r="449">
      <c r="K449" s="34"/>
    </row>
    <row r="450">
      <c r="K450" s="34"/>
    </row>
    <row r="451">
      <c r="K451" s="34"/>
    </row>
    <row r="452">
      <c r="K452" s="34"/>
    </row>
    <row r="453">
      <c r="K453" s="34"/>
    </row>
    <row r="454">
      <c r="K454" s="34"/>
    </row>
    <row r="455">
      <c r="K455" s="34"/>
    </row>
    <row r="456">
      <c r="K456" s="34"/>
    </row>
    <row r="457">
      <c r="K457" s="34"/>
    </row>
    <row r="458">
      <c r="K458" s="34"/>
    </row>
    <row r="459">
      <c r="K459" s="34"/>
    </row>
    <row r="460">
      <c r="K460" s="34"/>
    </row>
    <row r="461">
      <c r="K461" s="34"/>
    </row>
    <row r="462">
      <c r="K462" s="34"/>
    </row>
    <row r="463">
      <c r="K463" s="34"/>
    </row>
    <row r="464">
      <c r="K464" s="34"/>
    </row>
    <row r="465">
      <c r="K465" s="34"/>
    </row>
    <row r="466">
      <c r="K466" s="34"/>
    </row>
    <row r="467">
      <c r="K467" s="34"/>
    </row>
    <row r="468">
      <c r="K468" s="34"/>
    </row>
    <row r="469">
      <c r="K469" s="34"/>
    </row>
    <row r="470">
      <c r="K470" s="34"/>
    </row>
    <row r="471">
      <c r="K471" s="34"/>
    </row>
    <row r="472">
      <c r="K472" s="34"/>
    </row>
    <row r="473">
      <c r="K473" s="34"/>
    </row>
    <row r="474">
      <c r="K474" s="34"/>
    </row>
    <row r="475">
      <c r="K475" s="34"/>
    </row>
    <row r="476">
      <c r="K476" s="34"/>
    </row>
    <row r="477">
      <c r="K477" s="34"/>
    </row>
    <row r="478">
      <c r="K478" s="34"/>
    </row>
    <row r="479">
      <c r="K479" s="34"/>
    </row>
    <row r="480">
      <c r="K480" s="34"/>
    </row>
    <row r="481">
      <c r="K481" s="34"/>
    </row>
    <row r="482">
      <c r="K482" s="34"/>
    </row>
    <row r="483">
      <c r="K483" s="34"/>
    </row>
    <row r="484">
      <c r="K484" s="34"/>
    </row>
    <row r="485">
      <c r="K485" s="34"/>
    </row>
    <row r="486">
      <c r="K486" s="34"/>
    </row>
    <row r="487">
      <c r="K487" s="34"/>
    </row>
    <row r="488">
      <c r="K488" s="34"/>
    </row>
    <row r="489">
      <c r="K489" s="34"/>
    </row>
    <row r="490">
      <c r="K490" s="34"/>
    </row>
    <row r="491">
      <c r="K491" s="34"/>
    </row>
    <row r="492">
      <c r="K492" s="34"/>
    </row>
    <row r="493">
      <c r="K493" s="34"/>
    </row>
    <row r="494">
      <c r="K494" s="34"/>
    </row>
    <row r="495">
      <c r="K495" s="34"/>
    </row>
    <row r="496">
      <c r="K496" s="34"/>
    </row>
    <row r="497">
      <c r="K497" s="34"/>
    </row>
    <row r="498">
      <c r="K498" s="34"/>
    </row>
    <row r="499">
      <c r="K499" s="34"/>
    </row>
    <row r="500">
      <c r="K500" s="34"/>
    </row>
    <row r="501">
      <c r="K501" s="34"/>
    </row>
    <row r="502">
      <c r="K502" s="34"/>
    </row>
    <row r="503">
      <c r="K503" s="34"/>
    </row>
    <row r="504">
      <c r="K504" s="34"/>
    </row>
    <row r="505">
      <c r="K505" s="34"/>
    </row>
    <row r="506">
      <c r="K506" s="34"/>
    </row>
    <row r="507">
      <c r="K507" s="34"/>
    </row>
    <row r="508">
      <c r="K508" s="34"/>
    </row>
    <row r="509">
      <c r="K509" s="34"/>
    </row>
    <row r="510">
      <c r="K510" s="34"/>
    </row>
    <row r="511">
      <c r="K511" s="34"/>
    </row>
    <row r="512">
      <c r="K512" s="34"/>
    </row>
    <row r="513">
      <c r="K513" s="34"/>
    </row>
    <row r="514">
      <c r="K514" s="34"/>
    </row>
    <row r="515">
      <c r="K515" s="34"/>
    </row>
    <row r="516">
      <c r="K516" s="34"/>
    </row>
    <row r="517">
      <c r="K517" s="34"/>
    </row>
    <row r="518">
      <c r="K518" s="34"/>
    </row>
    <row r="519">
      <c r="K519" s="34"/>
    </row>
    <row r="520">
      <c r="K520" s="34"/>
    </row>
    <row r="521">
      <c r="K521" s="34"/>
    </row>
    <row r="522">
      <c r="K522" s="34"/>
    </row>
    <row r="523">
      <c r="K523" s="34"/>
    </row>
    <row r="524">
      <c r="K524" s="34"/>
    </row>
    <row r="525">
      <c r="K525" s="34"/>
    </row>
    <row r="526">
      <c r="K526" s="34"/>
    </row>
    <row r="527">
      <c r="K527" s="34"/>
    </row>
    <row r="528">
      <c r="K528" s="34"/>
    </row>
    <row r="529">
      <c r="K529" s="34"/>
    </row>
    <row r="530">
      <c r="K530" s="34"/>
    </row>
    <row r="531">
      <c r="K531" s="34"/>
    </row>
    <row r="532">
      <c r="K532" s="34"/>
    </row>
    <row r="533">
      <c r="K533" s="34"/>
    </row>
    <row r="534">
      <c r="K534" s="34"/>
    </row>
    <row r="535">
      <c r="K535" s="34"/>
    </row>
    <row r="536">
      <c r="K536" s="34"/>
    </row>
    <row r="537">
      <c r="K537" s="34"/>
    </row>
    <row r="538">
      <c r="K538" s="34"/>
    </row>
    <row r="539">
      <c r="K539" s="34"/>
    </row>
    <row r="540">
      <c r="K540" s="34"/>
    </row>
    <row r="541">
      <c r="K541" s="34"/>
    </row>
    <row r="542">
      <c r="K542" s="34"/>
    </row>
    <row r="543">
      <c r="K543" s="34"/>
    </row>
    <row r="544">
      <c r="K544" s="34"/>
    </row>
    <row r="545">
      <c r="K545" s="34"/>
    </row>
    <row r="546">
      <c r="K546" s="34"/>
    </row>
    <row r="547">
      <c r="K547" s="34"/>
    </row>
    <row r="548">
      <c r="K548" s="34"/>
    </row>
    <row r="549">
      <c r="K549" s="34"/>
    </row>
    <row r="550">
      <c r="K550" s="34"/>
    </row>
    <row r="551">
      <c r="K551" s="34"/>
    </row>
    <row r="552">
      <c r="K552" s="34"/>
    </row>
    <row r="553">
      <c r="K553" s="34"/>
    </row>
    <row r="554">
      <c r="K554" s="34"/>
    </row>
    <row r="555">
      <c r="K555" s="34"/>
    </row>
    <row r="556">
      <c r="K556" s="34"/>
    </row>
    <row r="557">
      <c r="K557" s="34"/>
    </row>
    <row r="558">
      <c r="K558" s="34"/>
    </row>
    <row r="559">
      <c r="K559" s="34"/>
    </row>
    <row r="560">
      <c r="K560" s="34"/>
    </row>
    <row r="561">
      <c r="K561" s="34"/>
    </row>
    <row r="562">
      <c r="K562" s="34"/>
    </row>
    <row r="563">
      <c r="K563" s="34"/>
    </row>
    <row r="564">
      <c r="K564" s="34"/>
    </row>
    <row r="565">
      <c r="K565" s="34"/>
    </row>
    <row r="566">
      <c r="K566" s="34"/>
    </row>
    <row r="567">
      <c r="K567" s="34"/>
    </row>
    <row r="568">
      <c r="K568" s="34"/>
    </row>
    <row r="569">
      <c r="K569" s="34"/>
    </row>
    <row r="570">
      <c r="K570" s="34"/>
    </row>
    <row r="571">
      <c r="K571" s="34"/>
    </row>
    <row r="572">
      <c r="K572" s="34"/>
    </row>
    <row r="573">
      <c r="K573" s="34"/>
    </row>
    <row r="574">
      <c r="K574" s="34"/>
    </row>
    <row r="575">
      <c r="K575" s="34"/>
    </row>
    <row r="576">
      <c r="K576" s="34"/>
    </row>
    <row r="577">
      <c r="K577" s="34"/>
    </row>
    <row r="578">
      <c r="K578" s="34"/>
    </row>
    <row r="579">
      <c r="K579" s="34"/>
    </row>
    <row r="580">
      <c r="K580" s="34"/>
    </row>
    <row r="581">
      <c r="K581" s="34"/>
    </row>
    <row r="582">
      <c r="K582" s="34"/>
    </row>
    <row r="583">
      <c r="K583" s="34"/>
    </row>
    <row r="584">
      <c r="K584" s="34"/>
    </row>
    <row r="585">
      <c r="K585" s="34"/>
    </row>
    <row r="586">
      <c r="K586" s="34"/>
    </row>
    <row r="587">
      <c r="K587" s="34"/>
    </row>
    <row r="588">
      <c r="K588" s="34"/>
    </row>
    <row r="589">
      <c r="K589" s="34"/>
    </row>
    <row r="590">
      <c r="K590" s="34"/>
    </row>
    <row r="591">
      <c r="K591" s="34"/>
    </row>
    <row r="592">
      <c r="K592" s="34"/>
    </row>
    <row r="593">
      <c r="K593" s="34"/>
    </row>
    <row r="594">
      <c r="K594" s="34"/>
    </row>
    <row r="595">
      <c r="K595" s="34"/>
    </row>
    <row r="596">
      <c r="K596" s="34"/>
    </row>
    <row r="597">
      <c r="K597" s="34"/>
    </row>
    <row r="598">
      <c r="K598" s="34"/>
    </row>
    <row r="599">
      <c r="K599" s="34"/>
    </row>
    <row r="600">
      <c r="K600" s="34"/>
    </row>
    <row r="601">
      <c r="K601" s="34"/>
    </row>
    <row r="602">
      <c r="K602" s="34"/>
    </row>
    <row r="603">
      <c r="K603" s="34"/>
    </row>
    <row r="604">
      <c r="K604" s="34"/>
    </row>
    <row r="605">
      <c r="K605" s="34"/>
    </row>
    <row r="606">
      <c r="K606" s="34"/>
    </row>
    <row r="607">
      <c r="K607" s="34"/>
    </row>
    <row r="608">
      <c r="K608" s="34"/>
    </row>
    <row r="609">
      <c r="K609" s="34"/>
    </row>
    <row r="610">
      <c r="K610" s="34"/>
    </row>
    <row r="611">
      <c r="K611" s="34"/>
    </row>
    <row r="612">
      <c r="K612" s="34"/>
    </row>
    <row r="613">
      <c r="K613" s="34"/>
    </row>
    <row r="614">
      <c r="K614" s="34"/>
    </row>
    <row r="615">
      <c r="K615" s="34"/>
    </row>
    <row r="616">
      <c r="K616" s="34"/>
    </row>
    <row r="617">
      <c r="K617" s="34"/>
    </row>
    <row r="618">
      <c r="K618" s="34"/>
    </row>
    <row r="619">
      <c r="K619" s="34"/>
    </row>
    <row r="620">
      <c r="K620" s="34"/>
    </row>
    <row r="621">
      <c r="K621" s="34"/>
    </row>
    <row r="622">
      <c r="K622" s="34"/>
    </row>
    <row r="623">
      <c r="K623" s="34"/>
    </row>
    <row r="624">
      <c r="K624" s="34"/>
    </row>
    <row r="625">
      <c r="K625" s="34"/>
    </row>
    <row r="626">
      <c r="K626" s="34"/>
    </row>
    <row r="627">
      <c r="K627" s="34"/>
    </row>
    <row r="628">
      <c r="K628" s="34"/>
    </row>
    <row r="629">
      <c r="K629" s="34"/>
    </row>
    <row r="630">
      <c r="K630" s="34"/>
    </row>
    <row r="631">
      <c r="K631" s="34"/>
    </row>
    <row r="632">
      <c r="K632" s="34"/>
    </row>
    <row r="633">
      <c r="K633" s="34"/>
    </row>
    <row r="634">
      <c r="K634" s="34"/>
    </row>
    <row r="635">
      <c r="K635" s="34"/>
    </row>
    <row r="636">
      <c r="K636" s="34"/>
    </row>
    <row r="637">
      <c r="K637" s="34"/>
    </row>
    <row r="638">
      <c r="K638" s="34"/>
    </row>
    <row r="639">
      <c r="K639" s="34"/>
    </row>
    <row r="640">
      <c r="K640" s="34"/>
    </row>
    <row r="641">
      <c r="K641" s="34"/>
    </row>
    <row r="642">
      <c r="K642" s="34"/>
    </row>
    <row r="643">
      <c r="K643" s="34"/>
    </row>
    <row r="644">
      <c r="K644" s="34"/>
    </row>
    <row r="645">
      <c r="K645" s="34"/>
    </row>
    <row r="646">
      <c r="K646" s="34"/>
    </row>
    <row r="647">
      <c r="K647" s="34"/>
    </row>
    <row r="648">
      <c r="K648" s="34"/>
    </row>
    <row r="649">
      <c r="K649" s="34"/>
    </row>
    <row r="650">
      <c r="K650" s="34"/>
    </row>
    <row r="651">
      <c r="K651" s="34"/>
    </row>
    <row r="652">
      <c r="K652" s="34"/>
    </row>
    <row r="653">
      <c r="K653" s="34"/>
    </row>
    <row r="654">
      <c r="K654" s="34"/>
    </row>
    <row r="655">
      <c r="K655" s="34"/>
    </row>
    <row r="656">
      <c r="K656" s="34"/>
    </row>
    <row r="657">
      <c r="K657" s="34"/>
    </row>
    <row r="658">
      <c r="K658" s="34"/>
    </row>
    <row r="659">
      <c r="K659" s="34"/>
    </row>
    <row r="660">
      <c r="K660" s="34"/>
    </row>
    <row r="661">
      <c r="K661" s="34"/>
    </row>
    <row r="662">
      <c r="K662" s="34"/>
    </row>
    <row r="663">
      <c r="K663" s="34"/>
    </row>
    <row r="664">
      <c r="K664" s="34"/>
    </row>
    <row r="665">
      <c r="K665" s="34"/>
    </row>
    <row r="666">
      <c r="K666" s="34"/>
    </row>
    <row r="667">
      <c r="K667" s="34"/>
    </row>
    <row r="668">
      <c r="K668" s="34"/>
    </row>
    <row r="669">
      <c r="K669" s="34"/>
    </row>
    <row r="670">
      <c r="K670" s="34"/>
    </row>
    <row r="671">
      <c r="K671" s="34"/>
    </row>
    <row r="672">
      <c r="K672" s="34"/>
    </row>
    <row r="673">
      <c r="K673" s="34"/>
    </row>
    <row r="674">
      <c r="K674" s="34"/>
    </row>
    <row r="675">
      <c r="K675" s="34"/>
    </row>
    <row r="676">
      <c r="K676" s="34"/>
    </row>
    <row r="677">
      <c r="K677" s="34"/>
    </row>
    <row r="678">
      <c r="K678" s="34"/>
    </row>
    <row r="679">
      <c r="K679" s="34"/>
    </row>
    <row r="680">
      <c r="K680" s="34"/>
    </row>
    <row r="681">
      <c r="K681" s="34"/>
    </row>
    <row r="682">
      <c r="K682" s="34"/>
    </row>
    <row r="683">
      <c r="K683" s="34"/>
    </row>
    <row r="684">
      <c r="K684" s="34"/>
    </row>
    <row r="685">
      <c r="K685" s="34"/>
    </row>
    <row r="686">
      <c r="K686" s="34"/>
    </row>
    <row r="687">
      <c r="K687" s="34"/>
    </row>
    <row r="688">
      <c r="K688" s="34"/>
    </row>
    <row r="689">
      <c r="K689" s="34"/>
    </row>
    <row r="690">
      <c r="K690" s="34"/>
    </row>
    <row r="691">
      <c r="K691" s="34"/>
    </row>
    <row r="692">
      <c r="K692" s="34"/>
    </row>
    <row r="693">
      <c r="K693" s="34"/>
    </row>
    <row r="694">
      <c r="K694" s="34"/>
    </row>
    <row r="695">
      <c r="K695" s="34"/>
    </row>
    <row r="696">
      <c r="K696" s="34"/>
    </row>
    <row r="697">
      <c r="K697" s="34"/>
    </row>
    <row r="698">
      <c r="K698" s="34"/>
    </row>
    <row r="699">
      <c r="K699" s="34"/>
    </row>
    <row r="700">
      <c r="K700" s="34"/>
    </row>
    <row r="701">
      <c r="K701" s="34"/>
    </row>
    <row r="702">
      <c r="K702" s="34"/>
    </row>
    <row r="703">
      <c r="K703" s="34"/>
    </row>
    <row r="704">
      <c r="K704" s="34"/>
    </row>
    <row r="705">
      <c r="K705" s="34"/>
    </row>
    <row r="706">
      <c r="K706" s="34"/>
    </row>
    <row r="707">
      <c r="K707" s="34"/>
    </row>
    <row r="708">
      <c r="K708" s="34"/>
    </row>
    <row r="709">
      <c r="K709" s="34"/>
    </row>
    <row r="710">
      <c r="K710" s="34"/>
    </row>
    <row r="711">
      <c r="K711" s="34"/>
    </row>
    <row r="712">
      <c r="K712" s="34"/>
    </row>
    <row r="713">
      <c r="K713" s="34"/>
    </row>
    <row r="714">
      <c r="K714" s="34"/>
    </row>
    <row r="715">
      <c r="K715" s="34"/>
    </row>
    <row r="716">
      <c r="K716" s="34"/>
    </row>
    <row r="717">
      <c r="K717" s="34"/>
    </row>
    <row r="718">
      <c r="K718" s="34"/>
    </row>
    <row r="719">
      <c r="K719" s="34"/>
    </row>
    <row r="720">
      <c r="K720" s="34"/>
    </row>
    <row r="721">
      <c r="K721" s="34"/>
    </row>
    <row r="722">
      <c r="K722" s="34"/>
    </row>
    <row r="723">
      <c r="K723" s="34"/>
    </row>
    <row r="724">
      <c r="K724" s="34"/>
    </row>
    <row r="725">
      <c r="K725" s="34"/>
    </row>
    <row r="726">
      <c r="K726" s="34"/>
    </row>
    <row r="727">
      <c r="K727" s="34"/>
    </row>
    <row r="728">
      <c r="K728" s="34"/>
    </row>
    <row r="729">
      <c r="K729" s="34"/>
    </row>
    <row r="730">
      <c r="K730" s="34"/>
    </row>
    <row r="731">
      <c r="K731" s="34"/>
    </row>
    <row r="732">
      <c r="K732" s="34"/>
    </row>
    <row r="733">
      <c r="K733" s="34"/>
    </row>
    <row r="734">
      <c r="K734" s="34"/>
    </row>
    <row r="735">
      <c r="K735" s="34"/>
    </row>
    <row r="736">
      <c r="K736" s="34"/>
    </row>
    <row r="737">
      <c r="K737" s="34"/>
    </row>
    <row r="738">
      <c r="K738" s="34"/>
    </row>
    <row r="739">
      <c r="K739" s="34"/>
    </row>
    <row r="740">
      <c r="K740" s="34"/>
    </row>
    <row r="741">
      <c r="K741" s="34"/>
    </row>
    <row r="742">
      <c r="K742" s="34"/>
    </row>
    <row r="743">
      <c r="K743" s="34"/>
    </row>
    <row r="744">
      <c r="K744" s="34"/>
    </row>
    <row r="745">
      <c r="K745" s="34"/>
    </row>
    <row r="746">
      <c r="K746" s="34"/>
    </row>
    <row r="747">
      <c r="K747" s="34"/>
    </row>
    <row r="748">
      <c r="K748" s="34"/>
    </row>
    <row r="749">
      <c r="K749" s="34"/>
    </row>
    <row r="750">
      <c r="K750" s="34"/>
    </row>
    <row r="751">
      <c r="K751" s="34"/>
    </row>
    <row r="752">
      <c r="K752" s="34"/>
    </row>
    <row r="753">
      <c r="K753" s="34"/>
    </row>
    <row r="754">
      <c r="K754" s="34"/>
    </row>
    <row r="755">
      <c r="K755" s="34"/>
    </row>
    <row r="756">
      <c r="K756" s="34"/>
    </row>
    <row r="757">
      <c r="K757" s="34"/>
    </row>
    <row r="758">
      <c r="K758" s="34"/>
    </row>
    <row r="759">
      <c r="K759" s="34"/>
    </row>
    <row r="760">
      <c r="K760" s="34"/>
    </row>
    <row r="761">
      <c r="K761" s="34"/>
    </row>
    <row r="762">
      <c r="K762" s="34"/>
    </row>
    <row r="763">
      <c r="K763" s="34"/>
    </row>
    <row r="764">
      <c r="K764" s="34"/>
    </row>
    <row r="765">
      <c r="K765" s="34"/>
    </row>
    <row r="766">
      <c r="K766" s="34"/>
    </row>
    <row r="767">
      <c r="K767" s="34"/>
    </row>
    <row r="768">
      <c r="K768" s="34"/>
    </row>
    <row r="769">
      <c r="K769" s="34"/>
    </row>
    <row r="770">
      <c r="K770" s="34"/>
    </row>
    <row r="771">
      <c r="K771" s="34"/>
    </row>
    <row r="772">
      <c r="K772" s="34"/>
    </row>
    <row r="773">
      <c r="K773" s="34"/>
    </row>
    <row r="774">
      <c r="K774" s="34"/>
    </row>
    <row r="775">
      <c r="K775" s="34"/>
    </row>
    <row r="776">
      <c r="K776" s="34"/>
    </row>
    <row r="777">
      <c r="K777" s="34"/>
    </row>
    <row r="778">
      <c r="K778" s="34"/>
    </row>
    <row r="779">
      <c r="K779" s="34"/>
    </row>
    <row r="780">
      <c r="K780" s="34"/>
    </row>
    <row r="781">
      <c r="K781" s="34"/>
    </row>
    <row r="782">
      <c r="K782" s="34"/>
    </row>
    <row r="783">
      <c r="K783" s="34"/>
    </row>
    <row r="784">
      <c r="K784" s="34"/>
    </row>
    <row r="785">
      <c r="K785" s="34"/>
    </row>
    <row r="786">
      <c r="K786" s="34"/>
    </row>
    <row r="787">
      <c r="K787" s="34"/>
    </row>
    <row r="788">
      <c r="K788" s="34"/>
    </row>
    <row r="789">
      <c r="K789" s="34"/>
    </row>
    <row r="790">
      <c r="K790" s="34"/>
    </row>
    <row r="791">
      <c r="K791" s="34"/>
    </row>
    <row r="792">
      <c r="K792" s="34"/>
    </row>
    <row r="793">
      <c r="K793" s="34"/>
    </row>
    <row r="794">
      <c r="K794" s="34"/>
    </row>
    <row r="795">
      <c r="K795" s="34"/>
    </row>
    <row r="796">
      <c r="K796" s="34"/>
    </row>
    <row r="797">
      <c r="K797" s="34"/>
    </row>
    <row r="798">
      <c r="K798" s="34"/>
    </row>
    <row r="799">
      <c r="K799" s="34"/>
    </row>
    <row r="800">
      <c r="K800" s="34"/>
    </row>
    <row r="801">
      <c r="K801" s="34"/>
    </row>
    <row r="802">
      <c r="K802" s="34"/>
    </row>
    <row r="803">
      <c r="K803" s="34"/>
    </row>
    <row r="804">
      <c r="K804" s="34"/>
    </row>
    <row r="805">
      <c r="K805" s="34"/>
    </row>
    <row r="806">
      <c r="K806" s="34"/>
    </row>
    <row r="807">
      <c r="K807" s="34"/>
    </row>
    <row r="808">
      <c r="K808" s="34"/>
    </row>
    <row r="809">
      <c r="K809" s="34"/>
    </row>
    <row r="810">
      <c r="K810" s="34"/>
    </row>
    <row r="811">
      <c r="K811" s="34"/>
    </row>
    <row r="812">
      <c r="K812" s="34"/>
    </row>
    <row r="813">
      <c r="K813" s="34"/>
    </row>
    <row r="814">
      <c r="K814" s="34"/>
    </row>
    <row r="815">
      <c r="K815" s="34"/>
    </row>
    <row r="816">
      <c r="K816" s="34"/>
    </row>
    <row r="817">
      <c r="K817" s="34"/>
    </row>
    <row r="818">
      <c r="K818" s="34"/>
    </row>
    <row r="819">
      <c r="K819" s="34"/>
    </row>
    <row r="820">
      <c r="K820" s="34"/>
    </row>
    <row r="821">
      <c r="K821" s="34"/>
    </row>
    <row r="822">
      <c r="K822" s="34"/>
    </row>
    <row r="823">
      <c r="K823" s="34"/>
    </row>
    <row r="824">
      <c r="K824" s="34"/>
    </row>
    <row r="825">
      <c r="K825" s="34"/>
    </row>
    <row r="826">
      <c r="K826" s="34"/>
    </row>
    <row r="827">
      <c r="K827" s="34"/>
    </row>
    <row r="828">
      <c r="K828" s="34"/>
    </row>
    <row r="829">
      <c r="K829" s="34"/>
    </row>
    <row r="830">
      <c r="K830" s="34"/>
    </row>
    <row r="831">
      <c r="K831" s="34"/>
    </row>
    <row r="832">
      <c r="K832" s="34"/>
    </row>
    <row r="833">
      <c r="K833" s="34"/>
    </row>
    <row r="834">
      <c r="K834" s="34"/>
    </row>
    <row r="835">
      <c r="K835" s="34"/>
    </row>
    <row r="836">
      <c r="K836" s="34"/>
    </row>
    <row r="837">
      <c r="K837" s="34"/>
    </row>
    <row r="838">
      <c r="K838" s="34"/>
    </row>
    <row r="839">
      <c r="K839" s="34"/>
    </row>
    <row r="840">
      <c r="K840" s="34"/>
    </row>
    <row r="841">
      <c r="K841" s="34"/>
    </row>
    <row r="842">
      <c r="K842" s="34"/>
    </row>
    <row r="843">
      <c r="K843" s="34"/>
    </row>
    <row r="844">
      <c r="K844" s="34"/>
    </row>
    <row r="845">
      <c r="K845" s="34"/>
    </row>
    <row r="846">
      <c r="K846" s="34"/>
    </row>
    <row r="847">
      <c r="K847" s="34"/>
    </row>
    <row r="848">
      <c r="K848" s="34"/>
    </row>
    <row r="849">
      <c r="K849" s="34"/>
    </row>
    <row r="850">
      <c r="K850" s="34"/>
    </row>
    <row r="851">
      <c r="K851" s="34"/>
    </row>
    <row r="852">
      <c r="K852" s="34"/>
    </row>
    <row r="853">
      <c r="K853" s="34"/>
    </row>
    <row r="854">
      <c r="K854" s="34"/>
    </row>
    <row r="855">
      <c r="K855" s="34"/>
    </row>
    <row r="856">
      <c r="K856" s="34"/>
    </row>
    <row r="857">
      <c r="K857" s="34"/>
    </row>
    <row r="858">
      <c r="K858" s="34"/>
    </row>
    <row r="859">
      <c r="K859" s="34"/>
    </row>
    <row r="860">
      <c r="K860" s="34"/>
    </row>
    <row r="861">
      <c r="K861" s="34"/>
    </row>
    <row r="862">
      <c r="K862" s="34"/>
    </row>
    <row r="863">
      <c r="K863" s="34"/>
    </row>
    <row r="864">
      <c r="K864" s="34"/>
    </row>
    <row r="865">
      <c r="K865" s="34"/>
    </row>
    <row r="866">
      <c r="K866" s="34"/>
    </row>
    <row r="867">
      <c r="K867" s="34"/>
    </row>
    <row r="868">
      <c r="K868" s="34"/>
    </row>
    <row r="869">
      <c r="K869" s="34"/>
    </row>
    <row r="870">
      <c r="K870" s="34"/>
    </row>
    <row r="871">
      <c r="K871" s="34"/>
    </row>
    <row r="872">
      <c r="K872" s="34"/>
    </row>
    <row r="873">
      <c r="K873" s="34"/>
    </row>
    <row r="874">
      <c r="K874" s="34"/>
    </row>
    <row r="875">
      <c r="K875" s="34"/>
    </row>
    <row r="876">
      <c r="K876" s="34"/>
    </row>
    <row r="877">
      <c r="K877" s="34"/>
    </row>
    <row r="878">
      <c r="K878" s="34"/>
    </row>
    <row r="879">
      <c r="K879" s="34"/>
    </row>
    <row r="880">
      <c r="K880" s="34"/>
    </row>
    <row r="881">
      <c r="K881" s="34"/>
    </row>
    <row r="882">
      <c r="K882" s="34"/>
    </row>
    <row r="883">
      <c r="K883" s="34"/>
    </row>
    <row r="884">
      <c r="K884" s="34"/>
    </row>
    <row r="885">
      <c r="K885" s="34"/>
    </row>
    <row r="886">
      <c r="K886" s="34"/>
    </row>
    <row r="887">
      <c r="K887" s="34"/>
    </row>
    <row r="888">
      <c r="K888" s="34"/>
    </row>
    <row r="889">
      <c r="K889" s="34"/>
    </row>
    <row r="890">
      <c r="K890" s="34"/>
    </row>
    <row r="891">
      <c r="K891" s="34"/>
    </row>
    <row r="892">
      <c r="K892" s="34"/>
    </row>
    <row r="893">
      <c r="K893" s="34"/>
    </row>
    <row r="894">
      <c r="K894" s="34"/>
    </row>
    <row r="895">
      <c r="K895" s="34"/>
    </row>
    <row r="896">
      <c r="K896" s="34"/>
    </row>
    <row r="897">
      <c r="K897" s="34"/>
    </row>
    <row r="898">
      <c r="K898" s="34"/>
    </row>
    <row r="899">
      <c r="K899" s="34"/>
    </row>
    <row r="900">
      <c r="K900" s="34"/>
    </row>
    <row r="901">
      <c r="K901" s="34"/>
    </row>
    <row r="902">
      <c r="K902" s="34"/>
    </row>
    <row r="903">
      <c r="K903" s="34"/>
    </row>
    <row r="904">
      <c r="K904" s="34"/>
    </row>
    <row r="905">
      <c r="K905" s="34"/>
    </row>
    <row r="906">
      <c r="K906" s="34"/>
    </row>
    <row r="907">
      <c r="K907" s="34"/>
    </row>
    <row r="908">
      <c r="K908" s="34"/>
    </row>
    <row r="909">
      <c r="K909" s="34"/>
    </row>
    <row r="910">
      <c r="K910" s="34"/>
    </row>
    <row r="911">
      <c r="K911" s="34"/>
    </row>
    <row r="912">
      <c r="K912" s="34"/>
    </row>
    <row r="913">
      <c r="K913" s="34"/>
    </row>
    <row r="914">
      <c r="K914" s="34"/>
    </row>
    <row r="915">
      <c r="K915" s="34"/>
    </row>
    <row r="916">
      <c r="K916" s="34"/>
    </row>
    <row r="917">
      <c r="K917" s="34"/>
    </row>
    <row r="918">
      <c r="K918" s="34"/>
    </row>
    <row r="919">
      <c r="K919" s="34"/>
    </row>
    <row r="920">
      <c r="K920" s="34"/>
    </row>
    <row r="921">
      <c r="K921" s="34"/>
    </row>
    <row r="922">
      <c r="K922" s="34"/>
    </row>
    <row r="923">
      <c r="K923" s="34"/>
    </row>
    <row r="924">
      <c r="K924" s="34"/>
    </row>
    <row r="925">
      <c r="K925" s="34"/>
    </row>
    <row r="926">
      <c r="K926" s="34"/>
    </row>
    <row r="927">
      <c r="K927" s="34"/>
    </row>
    <row r="928">
      <c r="K928" s="34"/>
    </row>
    <row r="929">
      <c r="K929" s="34"/>
    </row>
    <row r="930">
      <c r="K930" s="34"/>
    </row>
    <row r="931">
      <c r="K931" s="34"/>
    </row>
    <row r="932">
      <c r="K932" s="34"/>
    </row>
    <row r="933">
      <c r="K933" s="34"/>
    </row>
    <row r="934">
      <c r="K934" s="34"/>
    </row>
    <row r="935">
      <c r="K935" s="34"/>
    </row>
    <row r="936">
      <c r="K936" s="34"/>
    </row>
    <row r="937">
      <c r="K937" s="34"/>
    </row>
    <row r="938">
      <c r="K938" s="34"/>
    </row>
    <row r="939">
      <c r="K939" s="34"/>
    </row>
    <row r="940">
      <c r="K940" s="34"/>
    </row>
    <row r="941">
      <c r="K941" s="34"/>
    </row>
    <row r="942">
      <c r="K942" s="34"/>
    </row>
    <row r="943">
      <c r="K943" s="34"/>
    </row>
    <row r="944">
      <c r="K944" s="34"/>
    </row>
    <row r="945">
      <c r="K945" s="34"/>
    </row>
    <row r="946">
      <c r="K946" s="34"/>
    </row>
    <row r="947">
      <c r="K947" s="34"/>
    </row>
    <row r="948">
      <c r="K948" s="34"/>
    </row>
    <row r="949">
      <c r="K949" s="34"/>
    </row>
    <row r="950">
      <c r="K950" s="34"/>
    </row>
    <row r="951">
      <c r="K951" s="34"/>
    </row>
    <row r="952">
      <c r="K952" s="34"/>
    </row>
    <row r="953">
      <c r="K953" s="34"/>
    </row>
    <row r="954">
      <c r="K954" s="34"/>
    </row>
    <row r="955">
      <c r="K955" s="34"/>
    </row>
    <row r="956">
      <c r="K956" s="34"/>
    </row>
    <row r="957">
      <c r="K957" s="34"/>
    </row>
    <row r="958">
      <c r="K958" s="34"/>
    </row>
    <row r="959">
      <c r="K959" s="34"/>
    </row>
    <row r="960">
      <c r="K960" s="34"/>
    </row>
    <row r="961">
      <c r="K961" s="34"/>
    </row>
    <row r="962">
      <c r="K962" s="34"/>
    </row>
    <row r="963">
      <c r="K963" s="34"/>
    </row>
    <row r="964">
      <c r="K964" s="34"/>
    </row>
    <row r="965">
      <c r="K965" s="34"/>
    </row>
    <row r="966">
      <c r="K966" s="34"/>
    </row>
    <row r="967">
      <c r="K967" s="34"/>
    </row>
    <row r="968">
      <c r="K968" s="34"/>
    </row>
    <row r="969">
      <c r="K969" s="34"/>
    </row>
    <row r="970">
      <c r="K970" s="34"/>
    </row>
    <row r="971">
      <c r="K971" s="34"/>
    </row>
    <row r="972">
      <c r="K972" s="34"/>
    </row>
    <row r="973">
      <c r="K973" s="34"/>
    </row>
    <row r="974">
      <c r="K974" s="34"/>
    </row>
    <row r="975">
      <c r="K975" s="34"/>
    </row>
    <row r="976">
      <c r="K976" s="34"/>
    </row>
    <row r="977">
      <c r="K977" s="34"/>
    </row>
    <row r="978">
      <c r="K978" s="34"/>
    </row>
    <row r="979">
      <c r="K979" s="34"/>
    </row>
    <row r="980">
      <c r="K980" s="34"/>
    </row>
    <row r="981">
      <c r="K981" s="34"/>
    </row>
    <row r="982">
      <c r="K982" s="34"/>
    </row>
    <row r="983">
      <c r="K983" s="34"/>
    </row>
    <row r="984">
      <c r="K984" s="34"/>
    </row>
    <row r="985">
      <c r="K985" s="34"/>
    </row>
    <row r="986">
      <c r="K986" s="34"/>
    </row>
    <row r="987">
      <c r="K987" s="34"/>
    </row>
    <row r="988">
      <c r="K988" s="34"/>
    </row>
    <row r="989">
      <c r="K989" s="34"/>
    </row>
    <row r="990">
      <c r="K990" s="34"/>
    </row>
    <row r="991">
      <c r="K991" s="34"/>
    </row>
    <row r="992">
      <c r="K992" s="34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4" max="4" width="5.5"/>
    <col customWidth="1" min="5" max="5" width="17.5"/>
    <col customWidth="1" min="8" max="8" width="4.25"/>
    <col customWidth="1" min="9" max="9" width="27.5"/>
    <col customWidth="1" min="11" max="11" width="16.38"/>
    <col customWidth="1" min="12" max="12" width="12.13"/>
    <col customWidth="1" min="13" max="13" width="28.63"/>
  </cols>
  <sheetData>
    <row r="1">
      <c r="A1" s="2" t="s">
        <v>2</v>
      </c>
      <c r="B1" s="2" t="s">
        <v>3</v>
      </c>
      <c r="C1" s="2" t="s">
        <v>4</v>
      </c>
      <c r="E1" s="69" t="s">
        <v>30</v>
      </c>
      <c r="F1" s="70" t="s">
        <v>3</v>
      </c>
      <c r="G1" s="70" t="s">
        <v>4</v>
      </c>
      <c r="I1" s="7" t="s">
        <v>98</v>
      </c>
      <c r="J1" s="8" t="s">
        <v>3</v>
      </c>
      <c r="K1" s="9" t="s">
        <v>12</v>
      </c>
      <c r="L1" s="12"/>
      <c r="M1" s="1"/>
      <c r="N1" s="1"/>
    </row>
    <row r="2">
      <c r="A2" s="5" t="s">
        <v>6</v>
      </c>
      <c r="B2" s="5">
        <v>1.0</v>
      </c>
      <c r="C2" s="5">
        <f t="shared" ref="C2:C8" si="1">round(B2/$B$15%, 2)</f>
        <v>11.11</v>
      </c>
      <c r="E2" s="11" t="str">
        <f>IFERROR(__xludf.DUMMYFUNCTION("transpose(query('Workshop Data'!$A:$L, ""select count(D) where B = date '2023-04-15' pivot E "",-1))"),"14")</f>
        <v>14</v>
      </c>
      <c r="F2" s="41">
        <f>IFERROR(__xludf.DUMMYFUNCTION("""COMPUTED_VALUE"""),1.0)</f>
        <v>1</v>
      </c>
      <c r="G2" s="4">
        <f t="shared" ref="G2:G12" si="2">round(F2/$B$15%, 2)</f>
        <v>11.11</v>
      </c>
      <c r="I2" s="10" t="s">
        <v>14</v>
      </c>
      <c r="J2" s="11">
        <f>IFERROR(__xludf.DUMMYFUNCTION("QUERY('Workshop Data'!$A:$L, ""Select count(G) where B = date '2023-04-15' and (G is not null and H is not null) label count(G) ''"")"),7.0)</f>
        <v>7</v>
      </c>
      <c r="K2" s="11">
        <f>IFERROR(__xludf.DUMMYFUNCTION("QUERY('Workshop Data'!$A:$L, ""Select avg(G) where B = date '2023-04-15' and (G is not null and H is not null) label avg(G) ''"")"),3.0)</f>
        <v>3</v>
      </c>
      <c r="L2" s="12"/>
      <c r="N2" s="26"/>
    </row>
    <row r="3">
      <c r="A3" s="5" t="s">
        <v>7</v>
      </c>
      <c r="B3" s="5">
        <v>2.0</v>
      </c>
      <c r="C3" s="5">
        <f t="shared" si="1"/>
        <v>22.22</v>
      </c>
      <c r="E3" s="3" t="str">
        <f>IFERROR(__xludf.DUMMYFUNCTION("""COMPUTED_VALUE"""),"15")</f>
        <v>15</v>
      </c>
      <c r="F3" s="3">
        <f>IFERROR(__xludf.DUMMYFUNCTION("""COMPUTED_VALUE"""),1.0)</f>
        <v>1</v>
      </c>
      <c r="G3" s="4">
        <f t="shared" si="2"/>
        <v>11.11</v>
      </c>
      <c r="I3" s="10" t="s">
        <v>16</v>
      </c>
      <c r="J3" s="11">
        <f>IFERROR(__xludf.DUMMYFUNCTION("QUERY('Workshop Data'!$A:$L, ""Select count(G) where B = date '2023-04-15' and (G is not null and H is not null) label count(G) ''"")"),7.0)</f>
        <v>7</v>
      </c>
      <c r="K3" s="11">
        <f>IFERROR(__xludf.DUMMYFUNCTION("QUERY('Workshop Data'!$A:$L, ""Select avg(H) where B = date '2023-04-15' and (G is not null and H is not null) label avg(H) ''"")"),4.714285714285714)</f>
        <v>4.714285714</v>
      </c>
      <c r="L3" s="12"/>
    </row>
    <row r="4">
      <c r="A4" s="5" t="s">
        <v>9</v>
      </c>
      <c r="B4" s="5">
        <v>3.0</v>
      </c>
      <c r="C4" s="5">
        <f t="shared" si="1"/>
        <v>33.33</v>
      </c>
      <c r="E4" s="3" t="str">
        <f>IFERROR(__xludf.DUMMYFUNCTION("""COMPUTED_VALUE"""),"16")</f>
        <v>16</v>
      </c>
      <c r="F4" s="3">
        <f>IFERROR(__xludf.DUMMYFUNCTION("""COMPUTED_VALUE"""),1.0)</f>
        <v>1</v>
      </c>
      <c r="G4" s="4">
        <f t="shared" si="2"/>
        <v>11.11</v>
      </c>
      <c r="I4" s="12"/>
      <c r="J4" s="12"/>
      <c r="K4" s="12"/>
    </row>
    <row r="5">
      <c r="A5" s="5" t="s">
        <v>10</v>
      </c>
      <c r="B5" s="5">
        <v>1.0</v>
      </c>
      <c r="C5" s="5">
        <f t="shared" si="1"/>
        <v>11.11</v>
      </c>
      <c r="E5" s="3" t="str">
        <f>IFERROR(__xludf.DUMMYFUNCTION("""COMPUTED_VALUE"""),"17")</f>
        <v>17</v>
      </c>
      <c r="F5" s="3">
        <f>IFERROR(__xludf.DUMMYFUNCTION("""COMPUTED_VALUE"""),1.0)</f>
        <v>1</v>
      </c>
      <c r="G5" s="4">
        <f t="shared" si="2"/>
        <v>11.11</v>
      </c>
      <c r="I5" s="13" t="s">
        <v>18</v>
      </c>
      <c r="J5" s="14" t="s">
        <v>3</v>
      </c>
      <c r="K5" s="14" t="s">
        <v>4</v>
      </c>
      <c r="L5" s="1"/>
      <c r="M5" s="1"/>
    </row>
    <row r="6">
      <c r="A6" s="5" t="s">
        <v>13</v>
      </c>
      <c r="B6" s="5">
        <v>1.0</v>
      </c>
      <c r="C6" s="5">
        <f t="shared" si="1"/>
        <v>11.11</v>
      </c>
      <c r="E6" s="3" t="str">
        <f>IFERROR(__xludf.DUMMYFUNCTION("""COMPUTED_VALUE"""),"18")</f>
        <v>18</v>
      </c>
      <c r="F6" s="3">
        <f>IFERROR(__xludf.DUMMYFUNCTION("""COMPUTED_VALUE"""),1.0)</f>
        <v>1</v>
      </c>
      <c r="G6" s="4">
        <f t="shared" si="2"/>
        <v>11.11</v>
      </c>
      <c r="I6" s="15" t="s">
        <v>20</v>
      </c>
      <c r="J6" s="11">
        <f>IFERROR(__xludf.DUMMYFUNCTION("QUERY('Workshop Data'!$A:$L, ""Select count(B) where B = date '2023-04-15' and (I is not null or J is not null or K is not null or L is not null) label count(B) ''"")"),8.0)</f>
        <v>8</v>
      </c>
      <c r="K6" s="16">
        <f>round(J6/$B$15%, 2)</f>
        <v>88.89</v>
      </c>
      <c r="L6" s="49"/>
      <c r="M6" s="49"/>
    </row>
    <row r="7">
      <c r="A7" s="5" t="s">
        <v>15</v>
      </c>
      <c r="B7" s="5">
        <v>1.0</v>
      </c>
      <c r="C7" s="5">
        <f t="shared" si="1"/>
        <v>11.11</v>
      </c>
      <c r="E7" s="3" t="str">
        <f>IFERROR(__xludf.DUMMYFUNCTION("""COMPUTED_VALUE"""),"20")</f>
        <v>20</v>
      </c>
      <c r="F7" s="3">
        <f>IFERROR(__xludf.DUMMYFUNCTION("""COMPUTED_VALUE"""),1.0)</f>
        <v>1</v>
      </c>
      <c r="G7" s="4">
        <f t="shared" si="2"/>
        <v>11.11</v>
      </c>
      <c r="I7" s="15" t="s">
        <v>22</v>
      </c>
      <c r="J7" s="18">
        <f>IFERROR(__xludf.DUMMYFUNCTION("QUERY('Workshop Data'!$A:$L, ""Select count(I) where B = date '2023-04-15' and (I &gt;= 4) label count(I) ''"")"),8.0)</f>
        <v>8</v>
      </c>
      <c r="K7" s="71">
        <f t="shared" ref="K7:K10" si="3">round(J7/$J$6%, 2)</f>
        <v>100</v>
      </c>
      <c r="L7" s="49"/>
      <c r="M7" s="49"/>
    </row>
    <row r="8">
      <c r="A8" s="5" t="s">
        <v>17</v>
      </c>
      <c r="B8" s="5">
        <v>0.0</v>
      </c>
      <c r="C8" s="5">
        <f t="shared" si="1"/>
        <v>0</v>
      </c>
      <c r="E8" s="3" t="str">
        <f>IFERROR(__xludf.DUMMYFUNCTION("""COMPUTED_VALUE"""),"21")</f>
        <v>21</v>
      </c>
      <c r="F8" s="3">
        <f>IFERROR(__xludf.DUMMYFUNCTION("""COMPUTED_VALUE"""),1.0)</f>
        <v>1</v>
      </c>
      <c r="G8" s="4">
        <f t="shared" si="2"/>
        <v>11.11</v>
      </c>
      <c r="I8" s="15" t="s">
        <v>24</v>
      </c>
      <c r="J8" s="19">
        <f>IFERROR(__xludf.DUMMYFUNCTION("QUERY('Workshop Data'!$A:$L, ""Select count(J) where B = date '2023-04-15' and (J = 1) label count(J) ''"")"),7.0)</f>
        <v>7</v>
      </c>
      <c r="K8" s="71">
        <f t="shared" si="3"/>
        <v>87.5</v>
      </c>
      <c r="L8" s="49"/>
      <c r="M8" s="49"/>
    </row>
    <row r="9">
      <c r="C9" s="5"/>
      <c r="E9" s="3" t="str">
        <f>IFERROR(__xludf.DUMMYFUNCTION("""COMPUTED_VALUE"""),"22")</f>
        <v>22</v>
      </c>
      <c r="F9" s="3">
        <f>IFERROR(__xludf.DUMMYFUNCTION("""COMPUTED_VALUE"""),1.0)</f>
        <v>1</v>
      </c>
      <c r="G9" s="4">
        <f t="shared" si="2"/>
        <v>11.11</v>
      </c>
      <c r="I9" s="15" t="s">
        <v>94</v>
      </c>
      <c r="J9" s="19">
        <f>IFERROR(__xludf.DUMMYFUNCTION("QUERY('Workshop Data'!$A:$L, ""Select count(K) where B = date '2023-04-15' and (K =1) label count(K) ''"")"),5.0)</f>
        <v>5</v>
      </c>
      <c r="K9" s="71">
        <f t="shared" si="3"/>
        <v>62.5</v>
      </c>
      <c r="L9" s="49"/>
      <c r="M9" s="49"/>
    </row>
    <row r="10">
      <c r="A10" s="2" t="s">
        <v>19</v>
      </c>
      <c r="B10" s="2" t="s">
        <v>3</v>
      </c>
      <c r="C10" s="2" t="s">
        <v>4</v>
      </c>
      <c r="E10" s="3" t="str">
        <f>IFERROR(__xludf.DUMMYFUNCTION("""COMPUTED_VALUE"""),"23")</f>
        <v>23</v>
      </c>
      <c r="F10" s="3">
        <f>IFERROR(__xludf.DUMMYFUNCTION("""COMPUTED_VALUE"""),1.0)</f>
        <v>1</v>
      </c>
      <c r="G10" s="4">
        <f t="shared" si="2"/>
        <v>11.11</v>
      </c>
      <c r="I10" s="21" t="s">
        <v>26</v>
      </c>
      <c r="J10" s="19">
        <f>IFERROR(__xludf.DUMMYFUNCTION("QUERY('Workshop Data'!$A:$L, ""Select count(L) where B = date '2023-04-15' and (L = 1) label count(L) ''"")"),6.0)</f>
        <v>6</v>
      </c>
      <c r="K10" s="71">
        <f t="shared" si="3"/>
        <v>75</v>
      </c>
      <c r="L10" s="26"/>
      <c r="M10" s="26"/>
    </row>
    <row r="11">
      <c r="A11" s="5" t="s">
        <v>21</v>
      </c>
      <c r="B11" s="5">
        <v>3.0</v>
      </c>
      <c r="C11" s="17">
        <f t="shared" ref="C11:C12" si="4">round(B11/$B$15%, 2)</f>
        <v>33.33</v>
      </c>
      <c r="E11" s="3"/>
      <c r="F11" s="3"/>
      <c r="G11" s="4">
        <f t="shared" si="2"/>
        <v>0</v>
      </c>
      <c r="I11" s="12"/>
      <c r="J11" s="12"/>
      <c r="K11" s="12"/>
    </row>
    <row r="12">
      <c r="A12" s="5" t="s">
        <v>23</v>
      </c>
      <c r="B12" s="5">
        <v>6.0</v>
      </c>
      <c r="C12" s="17">
        <f t="shared" si="4"/>
        <v>66.67</v>
      </c>
      <c r="E12" s="3"/>
      <c r="F12" s="3"/>
      <c r="G12" s="4">
        <f t="shared" si="2"/>
        <v>0</v>
      </c>
      <c r="I12" s="58"/>
      <c r="J12" s="57"/>
      <c r="K12" s="58"/>
      <c r="L12" s="56"/>
      <c r="M12" s="54"/>
      <c r="N12" s="57"/>
      <c r="O12" s="58"/>
    </row>
    <row r="13">
      <c r="E13" s="59"/>
      <c r="I13" s="6"/>
      <c r="J13" s="49"/>
      <c r="K13" s="12"/>
      <c r="L13" s="12"/>
      <c r="M13" s="12"/>
      <c r="N13" s="49"/>
      <c r="O13" s="12"/>
    </row>
    <row r="14">
      <c r="A14" s="33" t="s">
        <v>95</v>
      </c>
      <c r="B14" s="5">
        <v>9.0</v>
      </c>
      <c r="E14" s="70" t="s">
        <v>96</v>
      </c>
      <c r="F14" s="72">
        <f>IFERROR(__xludf.DUMMYFUNCTION("round(transpose(query('Workshop Data'!$A:$L, ""select avg(E) where B = date '2023-04-15' label avg(E) ''"", -1)),1)"),18.4)</f>
        <v>18.4</v>
      </c>
      <c r="I14" s="12"/>
      <c r="J14" s="49"/>
      <c r="K14" s="12"/>
      <c r="L14" s="12"/>
      <c r="M14" s="12"/>
      <c r="N14" s="49"/>
      <c r="O14" s="12"/>
    </row>
    <row r="15">
      <c r="A15" s="33" t="s">
        <v>97</v>
      </c>
      <c r="B15" s="73">
        <f>COUNTIF('Workshop Data'!B:B, "=4/15/23")</f>
        <v>9</v>
      </c>
      <c r="I15" s="65"/>
      <c r="J15" s="49"/>
      <c r="K15" s="12"/>
      <c r="L15" s="12"/>
      <c r="M15" s="65"/>
      <c r="N15" s="49"/>
      <c r="O15" s="12"/>
    </row>
    <row r="16">
      <c r="E16" s="56"/>
      <c r="F16" s="56"/>
      <c r="G16" s="57"/>
      <c r="I16" s="65"/>
      <c r="J16" s="49"/>
      <c r="K16" s="12"/>
      <c r="L16" s="12"/>
      <c r="M16" s="65"/>
      <c r="N16" s="49"/>
      <c r="O16" s="12"/>
    </row>
    <row r="17">
      <c r="A17" s="57"/>
      <c r="B17" s="57"/>
      <c r="C17" s="57"/>
      <c r="E17" s="57"/>
      <c r="F17" s="57"/>
      <c r="G17" s="57"/>
      <c r="I17" s="45"/>
      <c r="J17" s="49"/>
      <c r="K17" s="12"/>
      <c r="L17" s="12"/>
      <c r="M17" s="45"/>
      <c r="N17" s="49"/>
      <c r="O17" s="12"/>
    </row>
    <row r="18">
      <c r="A18" s="12"/>
      <c r="B18" s="12"/>
      <c r="C18" s="12"/>
      <c r="E18" s="12"/>
      <c r="F18" s="12"/>
      <c r="G18" s="12"/>
      <c r="K18" s="45"/>
      <c r="L18" s="12"/>
      <c r="M18" s="1"/>
      <c r="N18" s="1"/>
    </row>
    <row r="19">
      <c r="A19" s="12"/>
      <c r="B19" s="12"/>
      <c r="C19" s="12"/>
      <c r="D19" s="6"/>
      <c r="E19" s="12"/>
      <c r="F19" s="12"/>
      <c r="G19" s="12"/>
      <c r="I19" s="54"/>
      <c r="J19" s="57"/>
      <c r="K19" s="58"/>
      <c r="N19" s="26"/>
    </row>
    <row r="20">
      <c r="A20" s="12"/>
      <c r="B20" s="12"/>
      <c r="C20" s="6"/>
      <c r="D20" s="6"/>
      <c r="E20" s="12"/>
      <c r="F20" s="12"/>
      <c r="G20" s="12"/>
      <c r="I20" s="12"/>
      <c r="J20" s="49"/>
      <c r="K20" s="12"/>
      <c r="L20" s="56"/>
      <c r="N20" s="66"/>
      <c r="O20" s="1"/>
      <c r="P20" s="1"/>
    </row>
    <row r="21">
      <c r="A21" s="12"/>
      <c r="B21" s="12"/>
      <c r="C21" s="6"/>
      <c r="D21" s="6"/>
      <c r="E21" s="12"/>
      <c r="F21" s="12"/>
      <c r="G21" s="12"/>
      <c r="I21" s="12"/>
      <c r="J21" s="49"/>
      <c r="K21" s="12"/>
      <c r="L21" s="67"/>
      <c r="N21" s="59"/>
      <c r="P21" s="26"/>
    </row>
    <row r="22">
      <c r="A22" s="45"/>
      <c r="B22" s="12"/>
      <c r="C22" s="12"/>
      <c r="D22" s="6"/>
      <c r="E22" s="12"/>
      <c r="F22" s="12"/>
      <c r="G22" s="12"/>
      <c r="I22" s="65"/>
      <c r="J22" s="49"/>
      <c r="K22" s="12"/>
      <c r="L22" s="67"/>
      <c r="N22" s="59"/>
    </row>
    <row r="23">
      <c r="C23" s="6"/>
      <c r="E23" s="68"/>
      <c r="I23" s="65"/>
      <c r="J23" s="49"/>
      <c r="K23" s="12"/>
      <c r="L23" s="67"/>
      <c r="N23" s="59"/>
    </row>
    <row r="24">
      <c r="I24" s="45"/>
      <c r="J24" s="49"/>
      <c r="K24" s="12"/>
      <c r="L24" s="12"/>
      <c r="N24" s="59"/>
    </row>
    <row r="25">
      <c r="K25" s="12"/>
      <c r="L25" s="45"/>
      <c r="N25" s="59"/>
    </row>
    <row r="26">
      <c r="K26" s="34"/>
    </row>
    <row r="27">
      <c r="G27" s="12"/>
      <c r="H27" s="57"/>
      <c r="I27" s="57"/>
      <c r="K27" s="55"/>
      <c r="L27" s="12"/>
      <c r="M27" s="57"/>
      <c r="N27" s="57"/>
    </row>
    <row r="28">
      <c r="G28" s="57"/>
      <c r="H28" s="12"/>
      <c r="I28" s="12"/>
      <c r="K28" s="45"/>
      <c r="L28" s="12"/>
      <c r="M28" s="12"/>
      <c r="N28" s="12"/>
    </row>
    <row r="29">
      <c r="G29" s="57"/>
      <c r="H29" s="12"/>
      <c r="I29" s="12"/>
      <c r="K29" s="45"/>
      <c r="L29" s="12"/>
      <c r="M29" s="12"/>
      <c r="N29" s="12"/>
    </row>
    <row r="30">
      <c r="K30" s="12"/>
      <c r="L30" s="12"/>
      <c r="M30" s="12"/>
      <c r="N30" s="12"/>
    </row>
    <row r="31">
      <c r="A31" s="59"/>
      <c r="K31" s="55"/>
      <c r="L31" s="12"/>
      <c r="M31" s="12"/>
      <c r="N31" s="12"/>
    </row>
    <row r="32">
      <c r="A32" s="59"/>
      <c r="K32" s="45"/>
      <c r="L32" s="12"/>
      <c r="M32" s="12"/>
      <c r="N32" s="12"/>
    </row>
    <row r="33">
      <c r="A33" s="59"/>
      <c r="K33" s="45"/>
      <c r="L33" s="12"/>
      <c r="M33" s="12"/>
      <c r="N33" s="12"/>
    </row>
    <row r="34">
      <c r="K34" s="34"/>
      <c r="M34" s="57"/>
      <c r="N34" s="57"/>
    </row>
    <row r="35">
      <c r="A35" s="56"/>
      <c r="B35" s="56"/>
      <c r="C35" s="57"/>
      <c r="K35" s="66"/>
      <c r="L35" s="1"/>
      <c r="M35" s="12"/>
      <c r="N35" s="12"/>
    </row>
    <row r="36">
      <c r="A36" s="67"/>
      <c r="B36" s="12"/>
      <c r="C36" s="12"/>
      <c r="K36" s="59"/>
      <c r="M36" s="12"/>
      <c r="N36" s="12"/>
    </row>
    <row r="37">
      <c r="A37" s="67"/>
      <c r="B37" s="12"/>
      <c r="C37" s="12"/>
      <c r="K37" s="59"/>
      <c r="M37" s="12"/>
      <c r="N37" s="12"/>
    </row>
    <row r="38">
      <c r="A38" s="67"/>
      <c r="B38" s="12"/>
      <c r="C38" s="12"/>
      <c r="K38" s="59"/>
      <c r="M38" s="12"/>
      <c r="N38" s="12"/>
    </row>
    <row r="39">
      <c r="A39" s="12"/>
      <c r="B39" s="12"/>
      <c r="C39" s="12"/>
      <c r="K39" s="59"/>
      <c r="M39" s="12"/>
      <c r="N39" s="12"/>
    </row>
    <row r="40">
      <c r="A40" s="45"/>
      <c r="B40" s="12"/>
      <c r="C40" s="12"/>
      <c r="K40" s="59"/>
    </row>
    <row r="41">
      <c r="K41" s="34"/>
    </row>
    <row r="42">
      <c r="K42" s="34"/>
    </row>
    <row r="43">
      <c r="K43" s="34"/>
    </row>
    <row r="44">
      <c r="K44" s="34"/>
    </row>
    <row r="45">
      <c r="K45" s="34"/>
    </row>
    <row r="46">
      <c r="K46" s="34"/>
    </row>
    <row r="47">
      <c r="K47" s="34"/>
    </row>
    <row r="48">
      <c r="K48" s="34"/>
    </row>
    <row r="49">
      <c r="K49" s="34"/>
    </row>
    <row r="50">
      <c r="K50" s="34"/>
    </row>
    <row r="51">
      <c r="K51" s="34"/>
    </row>
    <row r="52">
      <c r="K52" s="34"/>
    </row>
    <row r="53">
      <c r="K53" s="34"/>
    </row>
    <row r="54">
      <c r="K54" s="34"/>
    </row>
    <row r="55">
      <c r="K55" s="34"/>
    </row>
    <row r="56">
      <c r="K56" s="34"/>
    </row>
    <row r="57">
      <c r="K57" s="34"/>
    </row>
    <row r="58">
      <c r="K58" s="34"/>
    </row>
    <row r="59">
      <c r="K59" s="34"/>
    </row>
    <row r="60">
      <c r="K60" s="34"/>
    </row>
    <row r="61">
      <c r="K61" s="34"/>
    </row>
    <row r="62">
      <c r="K62" s="34"/>
    </row>
    <row r="63">
      <c r="K63" s="34"/>
    </row>
    <row r="64">
      <c r="K64" s="34"/>
    </row>
    <row r="65">
      <c r="K65" s="34"/>
    </row>
    <row r="66">
      <c r="K66" s="34"/>
    </row>
    <row r="67">
      <c r="K67" s="34"/>
    </row>
    <row r="68">
      <c r="K68" s="34"/>
    </row>
    <row r="69">
      <c r="K69" s="34"/>
    </row>
    <row r="70">
      <c r="K70" s="34"/>
    </row>
    <row r="71">
      <c r="K71" s="34"/>
    </row>
    <row r="72">
      <c r="K72" s="34"/>
    </row>
    <row r="73">
      <c r="K73" s="34"/>
    </row>
    <row r="74">
      <c r="K74" s="34"/>
    </row>
    <row r="75">
      <c r="K75" s="34"/>
    </row>
    <row r="76">
      <c r="K76" s="34"/>
    </row>
    <row r="77">
      <c r="K77" s="34"/>
    </row>
    <row r="78">
      <c r="K78" s="34"/>
    </row>
    <row r="79">
      <c r="K79" s="34"/>
    </row>
    <row r="80">
      <c r="K80" s="34"/>
    </row>
    <row r="81">
      <c r="K81" s="34"/>
    </row>
    <row r="82">
      <c r="K82" s="34"/>
    </row>
    <row r="83">
      <c r="K83" s="34"/>
    </row>
    <row r="84">
      <c r="K84" s="34"/>
    </row>
    <row r="85">
      <c r="K85" s="34"/>
    </row>
    <row r="86">
      <c r="K86" s="34"/>
    </row>
    <row r="87">
      <c r="K87" s="34"/>
    </row>
    <row r="88">
      <c r="K88" s="34"/>
    </row>
    <row r="89">
      <c r="K89" s="34"/>
    </row>
    <row r="90">
      <c r="K90" s="34"/>
    </row>
    <row r="91">
      <c r="K91" s="34"/>
    </row>
    <row r="92">
      <c r="K92" s="34"/>
    </row>
    <row r="93">
      <c r="K93" s="34"/>
    </row>
    <row r="94">
      <c r="K94" s="34"/>
    </row>
    <row r="95">
      <c r="K95" s="34"/>
    </row>
    <row r="96">
      <c r="K96" s="34"/>
    </row>
    <row r="97">
      <c r="K97" s="34"/>
    </row>
    <row r="98">
      <c r="K98" s="34"/>
    </row>
    <row r="99">
      <c r="K99" s="34"/>
    </row>
    <row r="100">
      <c r="K100" s="34"/>
    </row>
    <row r="101">
      <c r="K101" s="34"/>
    </row>
    <row r="102">
      <c r="K102" s="34"/>
    </row>
    <row r="103">
      <c r="K103" s="34"/>
    </row>
    <row r="104">
      <c r="K104" s="34"/>
    </row>
    <row r="105">
      <c r="K105" s="34"/>
    </row>
    <row r="106">
      <c r="K106" s="34"/>
    </row>
    <row r="107">
      <c r="K107" s="34"/>
    </row>
    <row r="108">
      <c r="K108" s="34"/>
    </row>
    <row r="109">
      <c r="K109" s="34"/>
    </row>
    <row r="110">
      <c r="K110" s="34"/>
    </row>
    <row r="111">
      <c r="K111" s="34"/>
    </row>
    <row r="112">
      <c r="K112" s="34"/>
    </row>
    <row r="113">
      <c r="K113" s="34"/>
    </row>
    <row r="114">
      <c r="K114" s="34"/>
    </row>
    <row r="115">
      <c r="K115" s="34"/>
    </row>
    <row r="116">
      <c r="K116" s="34"/>
    </row>
    <row r="117">
      <c r="K117" s="34"/>
    </row>
    <row r="118">
      <c r="K118" s="34"/>
    </row>
    <row r="119">
      <c r="K119" s="34"/>
    </row>
    <row r="120">
      <c r="K120" s="34"/>
    </row>
    <row r="121">
      <c r="K121" s="34"/>
    </row>
    <row r="122">
      <c r="K122" s="34"/>
    </row>
    <row r="123">
      <c r="K123" s="34"/>
    </row>
    <row r="124">
      <c r="K124" s="34"/>
    </row>
    <row r="125">
      <c r="K125" s="34"/>
    </row>
    <row r="126">
      <c r="K126" s="34"/>
    </row>
    <row r="127">
      <c r="K127" s="34"/>
    </row>
    <row r="128">
      <c r="K128" s="34"/>
    </row>
    <row r="129">
      <c r="K129" s="34"/>
    </row>
    <row r="130">
      <c r="K130" s="34"/>
    </row>
    <row r="131">
      <c r="K131" s="34"/>
    </row>
    <row r="132">
      <c r="K132" s="34"/>
    </row>
    <row r="133">
      <c r="K133" s="34"/>
    </row>
    <row r="134">
      <c r="K134" s="34"/>
    </row>
    <row r="135">
      <c r="K135" s="34"/>
    </row>
    <row r="136">
      <c r="K136" s="34"/>
    </row>
    <row r="137">
      <c r="K137" s="34"/>
    </row>
    <row r="138">
      <c r="K138" s="34"/>
    </row>
    <row r="139">
      <c r="K139" s="34"/>
    </row>
    <row r="140">
      <c r="K140" s="34"/>
    </row>
    <row r="141">
      <c r="K141" s="34"/>
    </row>
    <row r="142">
      <c r="K142" s="34"/>
    </row>
    <row r="143">
      <c r="K143" s="34"/>
    </row>
    <row r="144">
      <c r="K144" s="34"/>
    </row>
    <row r="145">
      <c r="K145" s="34"/>
    </row>
    <row r="146">
      <c r="K146" s="34"/>
    </row>
    <row r="147">
      <c r="K147" s="34"/>
    </row>
    <row r="148">
      <c r="K148" s="34"/>
    </row>
    <row r="149">
      <c r="K149" s="34"/>
    </row>
    <row r="150">
      <c r="K150" s="34"/>
    </row>
    <row r="151">
      <c r="K151" s="34"/>
    </row>
    <row r="152">
      <c r="K152" s="34"/>
    </row>
    <row r="153">
      <c r="K153" s="34"/>
    </row>
    <row r="154">
      <c r="K154" s="34"/>
    </row>
    <row r="155">
      <c r="K155" s="34"/>
    </row>
    <row r="156">
      <c r="K156" s="34"/>
    </row>
    <row r="157">
      <c r="K157" s="34"/>
    </row>
    <row r="158">
      <c r="K158" s="34"/>
    </row>
    <row r="159">
      <c r="K159" s="34"/>
    </row>
    <row r="160">
      <c r="K160" s="34"/>
    </row>
    <row r="161">
      <c r="K161" s="34"/>
    </row>
    <row r="162">
      <c r="K162" s="34"/>
    </row>
    <row r="163">
      <c r="K163" s="34"/>
    </row>
    <row r="164">
      <c r="K164" s="34"/>
    </row>
    <row r="165">
      <c r="K165" s="34"/>
    </row>
    <row r="166">
      <c r="K166" s="34"/>
    </row>
    <row r="167">
      <c r="K167" s="34"/>
    </row>
    <row r="168">
      <c r="K168" s="34"/>
    </row>
    <row r="169">
      <c r="K169" s="34"/>
    </row>
    <row r="170">
      <c r="K170" s="34"/>
    </row>
    <row r="171">
      <c r="K171" s="34"/>
    </row>
    <row r="172">
      <c r="K172" s="34"/>
    </row>
    <row r="173">
      <c r="K173" s="34"/>
    </row>
    <row r="174">
      <c r="K174" s="34"/>
    </row>
    <row r="175">
      <c r="K175" s="34"/>
    </row>
    <row r="176">
      <c r="K176" s="34"/>
    </row>
    <row r="177">
      <c r="K177" s="34"/>
    </row>
    <row r="178">
      <c r="K178" s="34"/>
    </row>
    <row r="179">
      <c r="K179" s="34"/>
    </row>
    <row r="180">
      <c r="K180" s="34"/>
    </row>
    <row r="181">
      <c r="K181" s="34"/>
    </row>
    <row r="182">
      <c r="K182" s="34"/>
    </row>
    <row r="183">
      <c r="K183" s="34"/>
    </row>
    <row r="184">
      <c r="K184" s="34"/>
    </row>
    <row r="185">
      <c r="K185" s="34"/>
    </row>
    <row r="186">
      <c r="K186" s="34"/>
    </row>
    <row r="187">
      <c r="K187" s="34"/>
    </row>
    <row r="188">
      <c r="K188" s="34"/>
    </row>
    <row r="189">
      <c r="K189" s="34"/>
    </row>
    <row r="190">
      <c r="K190" s="34"/>
    </row>
    <row r="191">
      <c r="K191" s="34"/>
    </row>
    <row r="192">
      <c r="K192" s="34"/>
    </row>
    <row r="193">
      <c r="K193" s="34"/>
    </row>
    <row r="194">
      <c r="K194" s="34"/>
    </row>
    <row r="195">
      <c r="K195" s="34"/>
    </row>
    <row r="196">
      <c r="K196" s="34"/>
    </row>
    <row r="197">
      <c r="K197" s="34"/>
    </row>
    <row r="198">
      <c r="K198" s="34"/>
    </row>
    <row r="199">
      <c r="K199" s="34"/>
    </row>
    <row r="200">
      <c r="K200" s="34"/>
    </row>
    <row r="201">
      <c r="K201" s="34"/>
    </row>
    <row r="202">
      <c r="K202" s="34"/>
    </row>
    <row r="203">
      <c r="K203" s="34"/>
    </row>
    <row r="204">
      <c r="K204" s="34"/>
    </row>
    <row r="205">
      <c r="K205" s="34"/>
    </row>
    <row r="206">
      <c r="K206" s="34"/>
    </row>
    <row r="207">
      <c r="K207" s="34"/>
    </row>
    <row r="208">
      <c r="K208" s="34"/>
    </row>
    <row r="209">
      <c r="K209" s="34"/>
    </row>
    <row r="210">
      <c r="K210" s="34"/>
    </row>
    <row r="211">
      <c r="K211" s="34"/>
    </row>
    <row r="212">
      <c r="K212" s="34"/>
    </row>
    <row r="213">
      <c r="K213" s="34"/>
    </row>
    <row r="214">
      <c r="K214" s="34"/>
    </row>
    <row r="215">
      <c r="K215" s="34"/>
    </row>
    <row r="216">
      <c r="K216" s="34"/>
    </row>
    <row r="217">
      <c r="K217" s="34"/>
    </row>
    <row r="218">
      <c r="K218" s="34"/>
    </row>
    <row r="219">
      <c r="K219" s="34"/>
    </row>
    <row r="220">
      <c r="K220" s="34"/>
    </row>
    <row r="221">
      <c r="K221" s="34"/>
    </row>
    <row r="222">
      <c r="K222" s="34"/>
    </row>
    <row r="223">
      <c r="K223" s="34"/>
    </row>
    <row r="224">
      <c r="K224" s="34"/>
    </row>
    <row r="225">
      <c r="K225" s="34"/>
    </row>
    <row r="226">
      <c r="K226" s="34"/>
    </row>
    <row r="227">
      <c r="K227" s="34"/>
    </row>
    <row r="228">
      <c r="K228" s="34"/>
    </row>
    <row r="229">
      <c r="K229" s="34"/>
    </row>
    <row r="230">
      <c r="K230" s="34"/>
    </row>
    <row r="231">
      <c r="K231" s="34"/>
    </row>
    <row r="232">
      <c r="K232" s="34"/>
    </row>
    <row r="233">
      <c r="K233" s="34"/>
    </row>
    <row r="234">
      <c r="K234" s="34"/>
    </row>
    <row r="235">
      <c r="K235" s="34"/>
    </row>
    <row r="236">
      <c r="K236" s="34"/>
    </row>
    <row r="237">
      <c r="K237" s="34"/>
    </row>
    <row r="238">
      <c r="K238" s="34"/>
    </row>
    <row r="239">
      <c r="K239" s="34"/>
    </row>
    <row r="240">
      <c r="K240" s="34"/>
    </row>
    <row r="241">
      <c r="K241" s="34"/>
    </row>
    <row r="242">
      <c r="K242" s="34"/>
    </row>
    <row r="243">
      <c r="K243" s="34"/>
    </row>
    <row r="244">
      <c r="K244" s="34"/>
    </row>
    <row r="245">
      <c r="K245" s="34"/>
    </row>
    <row r="246">
      <c r="K246" s="34"/>
    </row>
    <row r="247">
      <c r="K247" s="34"/>
    </row>
    <row r="248">
      <c r="K248" s="34"/>
    </row>
    <row r="249">
      <c r="K249" s="34"/>
    </row>
    <row r="250">
      <c r="K250" s="34"/>
    </row>
    <row r="251">
      <c r="K251" s="34"/>
    </row>
    <row r="252">
      <c r="K252" s="34"/>
    </row>
    <row r="253">
      <c r="K253" s="34"/>
    </row>
    <row r="254">
      <c r="K254" s="34"/>
    </row>
    <row r="255">
      <c r="K255" s="34"/>
    </row>
    <row r="256">
      <c r="K256" s="34"/>
    </row>
    <row r="257">
      <c r="K257" s="34"/>
    </row>
    <row r="258">
      <c r="K258" s="34"/>
    </row>
    <row r="259">
      <c r="K259" s="34"/>
    </row>
    <row r="260">
      <c r="K260" s="34"/>
    </row>
    <row r="261">
      <c r="K261" s="34"/>
    </row>
    <row r="262">
      <c r="K262" s="34"/>
    </row>
    <row r="263">
      <c r="K263" s="34"/>
    </row>
    <row r="264">
      <c r="K264" s="34"/>
    </row>
    <row r="265">
      <c r="K265" s="34"/>
    </row>
    <row r="266">
      <c r="K266" s="34"/>
    </row>
    <row r="267">
      <c r="K267" s="34"/>
    </row>
    <row r="268">
      <c r="K268" s="34"/>
    </row>
    <row r="269">
      <c r="K269" s="34"/>
    </row>
    <row r="270">
      <c r="K270" s="34"/>
    </row>
    <row r="271">
      <c r="K271" s="34"/>
    </row>
    <row r="272">
      <c r="K272" s="34"/>
    </row>
    <row r="273">
      <c r="K273" s="34"/>
    </row>
    <row r="274">
      <c r="K274" s="34"/>
    </row>
    <row r="275">
      <c r="K275" s="34"/>
    </row>
    <row r="276">
      <c r="K276" s="34"/>
    </row>
    <row r="277">
      <c r="K277" s="34"/>
    </row>
    <row r="278">
      <c r="K278" s="34"/>
    </row>
    <row r="279">
      <c r="K279" s="34"/>
    </row>
    <row r="280">
      <c r="K280" s="34"/>
    </row>
    <row r="281">
      <c r="K281" s="34"/>
    </row>
    <row r="282">
      <c r="K282" s="34"/>
    </row>
    <row r="283">
      <c r="K283" s="34"/>
    </row>
    <row r="284">
      <c r="K284" s="34"/>
    </row>
    <row r="285">
      <c r="K285" s="34"/>
    </row>
    <row r="286">
      <c r="K286" s="34"/>
    </row>
    <row r="287">
      <c r="K287" s="34"/>
    </row>
    <row r="288">
      <c r="K288" s="34"/>
    </row>
    <row r="289">
      <c r="K289" s="34"/>
    </row>
    <row r="290">
      <c r="K290" s="34"/>
    </row>
    <row r="291">
      <c r="K291" s="34"/>
    </row>
    <row r="292">
      <c r="K292" s="34"/>
    </row>
    <row r="293">
      <c r="K293" s="34"/>
    </row>
    <row r="294">
      <c r="K294" s="34"/>
    </row>
    <row r="295">
      <c r="K295" s="34"/>
    </row>
    <row r="296">
      <c r="K296" s="34"/>
    </row>
    <row r="297">
      <c r="K297" s="34"/>
    </row>
    <row r="298">
      <c r="K298" s="34"/>
    </row>
    <row r="299">
      <c r="K299" s="34"/>
    </row>
    <row r="300">
      <c r="K300" s="34"/>
    </row>
    <row r="301">
      <c r="K301" s="34"/>
    </row>
    <row r="302">
      <c r="K302" s="34"/>
    </row>
    <row r="303">
      <c r="K303" s="34"/>
    </row>
    <row r="304">
      <c r="K304" s="34"/>
    </row>
    <row r="305">
      <c r="K305" s="34"/>
    </row>
    <row r="306">
      <c r="K306" s="34"/>
    </row>
    <row r="307">
      <c r="K307" s="34"/>
    </row>
    <row r="308">
      <c r="K308" s="34"/>
    </row>
    <row r="309">
      <c r="K309" s="34"/>
    </row>
    <row r="310">
      <c r="K310" s="34"/>
    </row>
    <row r="311">
      <c r="K311" s="34"/>
    </row>
    <row r="312">
      <c r="K312" s="34"/>
    </row>
    <row r="313">
      <c r="K313" s="34"/>
    </row>
    <row r="314">
      <c r="K314" s="34"/>
    </row>
    <row r="315">
      <c r="K315" s="34"/>
    </row>
    <row r="316">
      <c r="K316" s="34"/>
    </row>
    <row r="317">
      <c r="K317" s="34"/>
    </row>
    <row r="318">
      <c r="K318" s="34"/>
    </row>
    <row r="319">
      <c r="K319" s="34"/>
    </row>
    <row r="320">
      <c r="K320" s="34"/>
    </row>
    <row r="321">
      <c r="K321" s="34"/>
    </row>
    <row r="322">
      <c r="K322" s="34"/>
    </row>
    <row r="323">
      <c r="K323" s="34"/>
    </row>
    <row r="324">
      <c r="K324" s="34"/>
    </row>
    <row r="325">
      <c r="K325" s="34"/>
    </row>
    <row r="326">
      <c r="K326" s="34"/>
    </row>
    <row r="327">
      <c r="K327" s="34"/>
    </row>
    <row r="328">
      <c r="K328" s="34"/>
    </row>
    <row r="329">
      <c r="K329" s="34"/>
    </row>
    <row r="330">
      <c r="K330" s="34"/>
    </row>
    <row r="331">
      <c r="K331" s="34"/>
    </row>
    <row r="332">
      <c r="K332" s="34"/>
    </row>
    <row r="333">
      <c r="K333" s="34"/>
    </row>
    <row r="334">
      <c r="K334" s="34"/>
    </row>
    <row r="335">
      <c r="K335" s="34"/>
    </row>
    <row r="336">
      <c r="K336" s="34"/>
    </row>
    <row r="337">
      <c r="K337" s="34"/>
    </row>
    <row r="338">
      <c r="K338" s="34"/>
    </row>
    <row r="339">
      <c r="K339" s="34"/>
    </row>
    <row r="340">
      <c r="K340" s="34"/>
    </row>
    <row r="341">
      <c r="K341" s="34"/>
    </row>
    <row r="342">
      <c r="K342" s="34"/>
    </row>
    <row r="343">
      <c r="K343" s="34"/>
    </row>
    <row r="344">
      <c r="K344" s="34"/>
    </row>
    <row r="345">
      <c r="K345" s="34"/>
    </row>
    <row r="346">
      <c r="K346" s="34"/>
    </row>
    <row r="347">
      <c r="K347" s="34"/>
    </row>
    <row r="348">
      <c r="K348" s="34"/>
    </row>
    <row r="349">
      <c r="K349" s="34"/>
    </row>
    <row r="350">
      <c r="K350" s="34"/>
    </row>
    <row r="351">
      <c r="K351" s="34"/>
    </row>
    <row r="352">
      <c r="K352" s="34"/>
    </row>
    <row r="353">
      <c r="K353" s="34"/>
    </row>
    <row r="354">
      <c r="K354" s="34"/>
    </row>
    <row r="355">
      <c r="K355" s="34"/>
    </row>
    <row r="356">
      <c r="K356" s="34"/>
    </row>
    <row r="357">
      <c r="K357" s="34"/>
    </row>
    <row r="358">
      <c r="K358" s="34"/>
    </row>
    <row r="359">
      <c r="K359" s="34"/>
    </row>
    <row r="360">
      <c r="K360" s="34"/>
    </row>
    <row r="361">
      <c r="K361" s="34"/>
    </row>
    <row r="362">
      <c r="K362" s="34"/>
    </row>
    <row r="363">
      <c r="K363" s="34"/>
    </row>
    <row r="364">
      <c r="K364" s="34"/>
    </row>
    <row r="365">
      <c r="K365" s="34"/>
    </row>
    <row r="366">
      <c r="K366" s="34"/>
    </row>
    <row r="367">
      <c r="K367" s="34"/>
    </row>
    <row r="368">
      <c r="K368" s="34"/>
    </row>
    <row r="369">
      <c r="K369" s="34"/>
    </row>
    <row r="370">
      <c r="K370" s="34"/>
    </row>
    <row r="371">
      <c r="K371" s="34"/>
    </row>
    <row r="372">
      <c r="K372" s="34"/>
    </row>
    <row r="373">
      <c r="K373" s="34"/>
    </row>
    <row r="374">
      <c r="K374" s="34"/>
    </row>
    <row r="375">
      <c r="K375" s="34"/>
    </row>
    <row r="376">
      <c r="K376" s="34"/>
    </row>
    <row r="377">
      <c r="K377" s="34"/>
    </row>
    <row r="378">
      <c r="K378" s="34"/>
    </row>
    <row r="379">
      <c r="K379" s="34"/>
    </row>
    <row r="380">
      <c r="K380" s="34"/>
    </row>
    <row r="381">
      <c r="K381" s="34"/>
    </row>
    <row r="382">
      <c r="K382" s="34"/>
    </row>
    <row r="383">
      <c r="K383" s="34"/>
    </row>
    <row r="384">
      <c r="K384" s="34"/>
    </row>
    <row r="385">
      <c r="K385" s="34"/>
    </row>
    <row r="386">
      <c r="K386" s="34"/>
    </row>
    <row r="387">
      <c r="K387" s="34"/>
    </row>
    <row r="388">
      <c r="K388" s="34"/>
    </row>
    <row r="389">
      <c r="K389" s="34"/>
    </row>
    <row r="390">
      <c r="K390" s="34"/>
    </row>
    <row r="391">
      <c r="K391" s="34"/>
    </row>
    <row r="392">
      <c r="K392" s="34"/>
    </row>
    <row r="393">
      <c r="K393" s="34"/>
    </row>
    <row r="394">
      <c r="K394" s="34"/>
    </row>
    <row r="395">
      <c r="K395" s="34"/>
    </row>
    <row r="396">
      <c r="K396" s="34"/>
    </row>
    <row r="397">
      <c r="K397" s="34"/>
    </row>
    <row r="398">
      <c r="K398" s="34"/>
    </row>
    <row r="399">
      <c r="K399" s="34"/>
    </row>
    <row r="400">
      <c r="K400" s="34"/>
    </row>
    <row r="401">
      <c r="K401" s="34"/>
    </row>
    <row r="402">
      <c r="K402" s="34"/>
    </row>
    <row r="403">
      <c r="K403" s="34"/>
    </row>
    <row r="404">
      <c r="K404" s="34"/>
    </row>
    <row r="405">
      <c r="K405" s="34"/>
    </row>
    <row r="406">
      <c r="K406" s="34"/>
    </row>
    <row r="407">
      <c r="K407" s="34"/>
    </row>
    <row r="408">
      <c r="K408" s="34"/>
    </row>
    <row r="409">
      <c r="K409" s="34"/>
    </row>
    <row r="410">
      <c r="K410" s="34"/>
    </row>
    <row r="411">
      <c r="K411" s="34"/>
    </row>
    <row r="412">
      <c r="K412" s="34"/>
    </row>
    <row r="413">
      <c r="K413" s="34"/>
    </row>
    <row r="414">
      <c r="K414" s="34"/>
    </row>
    <row r="415">
      <c r="K415" s="34"/>
    </row>
    <row r="416">
      <c r="K416" s="34"/>
    </row>
    <row r="417">
      <c r="K417" s="34"/>
    </row>
    <row r="418">
      <c r="K418" s="34"/>
    </row>
    <row r="419">
      <c r="K419" s="34"/>
    </row>
    <row r="420">
      <c r="K420" s="34"/>
    </row>
    <row r="421">
      <c r="K421" s="34"/>
    </row>
    <row r="422">
      <c r="K422" s="34"/>
    </row>
    <row r="423">
      <c r="K423" s="34"/>
    </row>
    <row r="424">
      <c r="K424" s="34"/>
    </row>
    <row r="425">
      <c r="K425" s="34"/>
    </row>
    <row r="426">
      <c r="K426" s="34"/>
    </row>
    <row r="427">
      <c r="K427" s="34"/>
    </row>
    <row r="428">
      <c r="K428" s="34"/>
    </row>
    <row r="429">
      <c r="K429" s="34"/>
    </row>
    <row r="430">
      <c r="K430" s="34"/>
    </row>
    <row r="431">
      <c r="K431" s="34"/>
    </row>
    <row r="432">
      <c r="K432" s="34"/>
    </row>
    <row r="433">
      <c r="K433" s="34"/>
    </row>
    <row r="434">
      <c r="K434" s="34"/>
    </row>
    <row r="435">
      <c r="K435" s="34"/>
    </row>
    <row r="436">
      <c r="K436" s="34"/>
    </row>
    <row r="437">
      <c r="K437" s="34"/>
    </row>
    <row r="438">
      <c r="K438" s="34"/>
    </row>
    <row r="439">
      <c r="K439" s="34"/>
    </row>
    <row r="440">
      <c r="K440" s="34"/>
    </row>
    <row r="441">
      <c r="K441" s="34"/>
    </row>
    <row r="442">
      <c r="K442" s="34"/>
    </row>
    <row r="443">
      <c r="K443" s="34"/>
    </row>
    <row r="444">
      <c r="K444" s="34"/>
    </row>
    <row r="445">
      <c r="K445" s="34"/>
    </row>
    <row r="446">
      <c r="K446" s="34"/>
    </row>
    <row r="447">
      <c r="K447" s="34"/>
    </row>
    <row r="448">
      <c r="K448" s="34"/>
    </row>
    <row r="449">
      <c r="K449" s="34"/>
    </row>
    <row r="450">
      <c r="K450" s="34"/>
    </row>
    <row r="451">
      <c r="K451" s="34"/>
    </row>
    <row r="452">
      <c r="K452" s="34"/>
    </row>
    <row r="453">
      <c r="K453" s="34"/>
    </row>
    <row r="454">
      <c r="K454" s="34"/>
    </row>
    <row r="455">
      <c r="K455" s="34"/>
    </row>
    <row r="456">
      <c r="K456" s="34"/>
    </row>
    <row r="457">
      <c r="K457" s="34"/>
    </row>
    <row r="458">
      <c r="K458" s="34"/>
    </row>
    <row r="459">
      <c r="K459" s="34"/>
    </row>
    <row r="460">
      <c r="K460" s="34"/>
    </row>
    <row r="461">
      <c r="K461" s="34"/>
    </row>
    <row r="462">
      <c r="K462" s="34"/>
    </row>
    <row r="463">
      <c r="K463" s="34"/>
    </row>
    <row r="464">
      <c r="K464" s="34"/>
    </row>
    <row r="465">
      <c r="K465" s="34"/>
    </row>
    <row r="466">
      <c r="K466" s="34"/>
    </row>
    <row r="467">
      <c r="K467" s="34"/>
    </row>
    <row r="468">
      <c r="K468" s="34"/>
    </row>
    <row r="469">
      <c r="K469" s="34"/>
    </row>
    <row r="470">
      <c r="K470" s="34"/>
    </row>
    <row r="471">
      <c r="K471" s="34"/>
    </row>
    <row r="472">
      <c r="K472" s="34"/>
    </row>
    <row r="473">
      <c r="K473" s="34"/>
    </row>
    <row r="474">
      <c r="K474" s="34"/>
    </row>
    <row r="475">
      <c r="K475" s="34"/>
    </row>
    <row r="476">
      <c r="K476" s="34"/>
    </row>
    <row r="477">
      <c r="K477" s="34"/>
    </row>
    <row r="478">
      <c r="K478" s="34"/>
    </row>
    <row r="479">
      <c r="K479" s="34"/>
    </row>
    <row r="480">
      <c r="K480" s="34"/>
    </row>
    <row r="481">
      <c r="K481" s="34"/>
    </row>
    <row r="482">
      <c r="K482" s="34"/>
    </row>
    <row r="483">
      <c r="K483" s="34"/>
    </row>
    <row r="484">
      <c r="K484" s="34"/>
    </row>
    <row r="485">
      <c r="K485" s="34"/>
    </row>
    <row r="486">
      <c r="K486" s="34"/>
    </row>
    <row r="487">
      <c r="K487" s="34"/>
    </row>
    <row r="488">
      <c r="K488" s="34"/>
    </row>
    <row r="489">
      <c r="K489" s="34"/>
    </row>
    <row r="490">
      <c r="K490" s="34"/>
    </row>
    <row r="491">
      <c r="K491" s="34"/>
    </row>
    <row r="492">
      <c r="K492" s="34"/>
    </row>
    <row r="493">
      <c r="K493" s="34"/>
    </row>
    <row r="494">
      <c r="K494" s="34"/>
    </row>
    <row r="495">
      <c r="K495" s="34"/>
    </row>
    <row r="496">
      <c r="K496" s="34"/>
    </row>
    <row r="497">
      <c r="K497" s="34"/>
    </row>
    <row r="498">
      <c r="K498" s="34"/>
    </row>
    <row r="499">
      <c r="K499" s="34"/>
    </row>
    <row r="500">
      <c r="K500" s="34"/>
    </row>
    <row r="501">
      <c r="K501" s="34"/>
    </row>
    <row r="502">
      <c r="K502" s="34"/>
    </row>
    <row r="503">
      <c r="K503" s="34"/>
    </row>
    <row r="504">
      <c r="K504" s="34"/>
    </row>
    <row r="505">
      <c r="K505" s="34"/>
    </row>
    <row r="506">
      <c r="K506" s="34"/>
    </row>
    <row r="507">
      <c r="K507" s="34"/>
    </row>
    <row r="508">
      <c r="K508" s="34"/>
    </row>
    <row r="509">
      <c r="K509" s="34"/>
    </row>
    <row r="510">
      <c r="K510" s="34"/>
    </row>
    <row r="511">
      <c r="K511" s="34"/>
    </row>
    <row r="512">
      <c r="K512" s="34"/>
    </row>
    <row r="513">
      <c r="K513" s="34"/>
    </row>
    <row r="514">
      <c r="K514" s="34"/>
    </row>
    <row r="515">
      <c r="K515" s="34"/>
    </row>
    <row r="516">
      <c r="K516" s="34"/>
    </row>
    <row r="517">
      <c r="K517" s="34"/>
    </row>
    <row r="518">
      <c r="K518" s="34"/>
    </row>
    <row r="519">
      <c r="K519" s="34"/>
    </row>
    <row r="520">
      <c r="K520" s="34"/>
    </row>
    <row r="521">
      <c r="K521" s="34"/>
    </row>
    <row r="522">
      <c r="K522" s="34"/>
    </row>
    <row r="523">
      <c r="K523" s="34"/>
    </row>
    <row r="524">
      <c r="K524" s="34"/>
    </row>
    <row r="525">
      <c r="K525" s="34"/>
    </row>
    <row r="526">
      <c r="K526" s="34"/>
    </row>
    <row r="527">
      <c r="K527" s="34"/>
    </row>
    <row r="528">
      <c r="K528" s="34"/>
    </row>
    <row r="529">
      <c r="K529" s="34"/>
    </row>
    <row r="530">
      <c r="K530" s="34"/>
    </row>
    <row r="531">
      <c r="K531" s="34"/>
    </row>
    <row r="532">
      <c r="K532" s="34"/>
    </row>
    <row r="533">
      <c r="K533" s="34"/>
    </row>
    <row r="534">
      <c r="K534" s="34"/>
    </row>
    <row r="535">
      <c r="K535" s="34"/>
    </row>
    <row r="536">
      <c r="K536" s="34"/>
    </row>
    <row r="537">
      <c r="K537" s="34"/>
    </row>
    <row r="538">
      <c r="K538" s="34"/>
    </row>
    <row r="539">
      <c r="K539" s="34"/>
    </row>
    <row r="540">
      <c r="K540" s="34"/>
    </row>
    <row r="541">
      <c r="K541" s="34"/>
    </row>
    <row r="542">
      <c r="K542" s="34"/>
    </row>
    <row r="543">
      <c r="K543" s="34"/>
    </row>
    <row r="544">
      <c r="K544" s="34"/>
    </row>
    <row r="545">
      <c r="K545" s="34"/>
    </row>
    <row r="546">
      <c r="K546" s="34"/>
    </row>
    <row r="547">
      <c r="K547" s="34"/>
    </row>
    <row r="548">
      <c r="K548" s="34"/>
    </row>
    <row r="549">
      <c r="K549" s="34"/>
    </row>
    <row r="550">
      <c r="K550" s="34"/>
    </row>
    <row r="551">
      <c r="K551" s="34"/>
    </row>
    <row r="552">
      <c r="K552" s="34"/>
    </row>
    <row r="553">
      <c r="K553" s="34"/>
    </row>
    <row r="554">
      <c r="K554" s="34"/>
    </row>
    <row r="555">
      <c r="K555" s="34"/>
    </row>
    <row r="556">
      <c r="K556" s="34"/>
    </row>
    <row r="557">
      <c r="K557" s="34"/>
    </row>
    <row r="558">
      <c r="K558" s="34"/>
    </row>
    <row r="559">
      <c r="K559" s="34"/>
    </row>
    <row r="560">
      <c r="K560" s="34"/>
    </row>
    <row r="561">
      <c r="K561" s="34"/>
    </row>
    <row r="562">
      <c r="K562" s="34"/>
    </row>
    <row r="563">
      <c r="K563" s="34"/>
    </row>
    <row r="564">
      <c r="K564" s="34"/>
    </row>
    <row r="565">
      <c r="K565" s="34"/>
    </row>
    <row r="566">
      <c r="K566" s="34"/>
    </row>
    <row r="567">
      <c r="K567" s="34"/>
    </row>
    <row r="568">
      <c r="K568" s="34"/>
    </row>
    <row r="569">
      <c r="K569" s="34"/>
    </row>
    <row r="570">
      <c r="K570" s="34"/>
    </row>
    <row r="571">
      <c r="K571" s="34"/>
    </row>
    <row r="572">
      <c r="K572" s="34"/>
    </row>
    <row r="573">
      <c r="K573" s="34"/>
    </row>
    <row r="574">
      <c r="K574" s="34"/>
    </row>
    <row r="575">
      <c r="K575" s="34"/>
    </row>
    <row r="576">
      <c r="K576" s="34"/>
    </row>
    <row r="577">
      <c r="K577" s="34"/>
    </row>
    <row r="578">
      <c r="K578" s="34"/>
    </row>
    <row r="579">
      <c r="K579" s="34"/>
    </row>
    <row r="580">
      <c r="K580" s="34"/>
    </row>
    <row r="581">
      <c r="K581" s="34"/>
    </row>
    <row r="582">
      <c r="K582" s="34"/>
    </row>
    <row r="583">
      <c r="K583" s="34"/>
    </row>
    <row r="584">
      <c r="K584" s="34"/>
    </row>
    <row r="585">
      <c r="K585" s="34"/>
    </row>
    <row r="586">
      <c r="K586" s="34"/>
    </row>
    <row r="587">
      <c r="K587" s="34"/>
    </row>
    <row r="588">
      <c r="K588" s="34"/>
    </row>
    <row r="589">
      <c r="K589" s="34"/>
    </row>
    <row r="590">
      <c r="K590" s="34"/>
    </row>
    <row r="591">
      <c r="K591" s="34"/>
    </row>
    <row r="592">
      <c r="K592" s="34"/>
    </row>
    <row r="593">
      <c r="K593" s="34"/>
    </row>
    <row r="594">
      <c r="K594" s="34"/>
    </row>
    <row r="595">
      <c r="K595" s="34"/>
    </row>
    <row r="596">
      <c r="K596" s="34"/>
    </row>
    <row r="597">
      <c r="K597" s="34"/>
    </row>
    <row r="598">
      <c r="K598" s="34"/>
    </row>
    <row r="599">
      <c r="K599" s="34"/>
    </row>
    <row r="600">
      <c r="K600" s="34"/>
    </row>
    <row r="601">
      <c r="K601" s="34"/>
    </row>
    <row r="602">
      <c r="K602" s="34"/>
    </row>
    <row r="603">
      <c r="K603" s="34"/>
    </row>
    <row r="604">
      <c r="K604" s="34"/>
    </row>
    <row r="605">
      <c r="K605" s="34"/>
    </row>
    <row r="606">
      <c r="K606" s="34"/>
    </row>
    <row r="607">
      <c r="K607" s="34"/>
    </row>
    <row r="608">
      <c r="K608" s="34"/>
    </row>
    <row r="609">
      <c r="K609" s="34"/>
    </row>
    <row r="610">
      <c r="K610" s="34"/>
    </row>
    <row r="611">
      <c r="K611" s="34"/>
    </row>
    <row r="612">
      <c r="K612" s="34"/>
    </row>
    <row r="613">
      <c r="K613" s="34"/>
    </row>
    <row r="614">
      <c r="K614" s="34"/>
    </row>
    <row r="615">
      <c r="K615" s="34"/>
    </row>
    <row r="616">
      <c r="K616" s="34"/>
    </row>
    <row r="617">
      <c r="K617" s="34"/>
    </row>
    <row r="618">
      <c r="K618" s="34"/>
    </row>
    <row r="619">
      <c r="K619" s="34"/>
    </row>
    <row r="620">
      <c r="K620" s="34"/>
    </row>
    <row r="621">
      <c r="K621" s="34"/>
    </row>
    <row r="622">
      <c r="K622" s="34"/>
    </row>
    <row r="623">
      <c r="K623" s="34"/>
    </row>
    <row r="624">
      <c r="K624" s="34"/>
    </row>
    <row r="625">
      <c r="K625" s="34"/>
    </row>
    <row r="626">
      <c r="K626" s="34"/>
    </row>
    <row r="627">
      <c r="K627" s="34"/>
    </row>
    <row r="628">
      <c r="K628" s="34"/>
    </row>
    <row r="629">
      <c r="K629" s="34"/>
    </row>
    <row r="630">
      <c r="K630" s="34"/>
    </row>
    <row r="631">
      <c r="K631" s="34"/>
    </row>
    <row r="632">
      <c r="K632" s="34"/>
    </row>
    <row r="633">
      <c r="K633" s="34"/>
    </row>
    <row r="634">
      <c r="K634" s="34"/>
    </row>
    <row r="635">
      <c r="K635" s="34"/>
    </row>
    <row r="636">
      <c r="K636" s="34"/>
    </row>
    <row r="637">
      <c r="K637" s="34"/>
    </row>
    <row r="638">
      <c r="K638" s="34"/>
    </row>
    <row r="639">
      <c r="K639" s="34"/>
    </row>
    <row r="640">
      <c r="K640" s="34"/>
    </row>
    <row r="641">
      <c r="K641" s="34"/>
    </row>
    <row r="642">
      <c r="K642" s="34"/>
    </row>
    <row r="643">
      <c r="K643" s="34"/>
    </row>
    <row r="644">
      <c r="K644" s="34"/>
    </row>
    <row r="645">
      <c r="K645" s="34"/>
    </row>
    <row r="646">
      <c r="K646" s="34"/>
    </row>
    <row r="647">
      <c r="K647" s="34"/>
    </row>
    <row r="648">
      <c r="K648" s="34"/>
    </row>
    <row r="649">
      <c r="K649" s="34"/>
    </row>
    <row r="650">
      <c r="K650" s="34"/>
    </row>
    <row r="651">
      <c r="K651" s="34"/>
    </row>
    <row r="652">
      <c r="K652" s="34"/>
    </row>
    <row r="653">
      <c r="K653" s="34"/>
    </row>
    <row r="654">
      <c r="K654" s="34"/>
    </row>
    <row r="655">
      <c r="K655" s="34"/>
    </row>
    <row r="656">
      <c r="K656" s="34"/>
    </row>
    <row r="657">
      <c r="K657" s="34"/>
    </row>
    <row r="658">
      <c r="K658" s="34"/>
    </row>
    <row r="659">
      <c r="K659" s="34"/>
    </row>
    <row r="660">
      <c r="K660" s="34"/>
    </row>
    <row r="661">
      <c r="K661" s="34"/>
    </row>
    <row r="662">
      <c r="K662" s="34"/>
    </row>
    <row r="663">
      <c r="K663" s="34"/>
    </row>
    <row r="664">
      <c r="K664" s="34"/>
    </row>
    <row r="665">
      <c r="K665" s="34"/>
    </row>
    <row r="666">
      <c r="K666" s="34"/>
    </row>
    <row r="667">
      <c r="K667" s="34"/>
    </row>
    <row r="668">
      <c r="K668" s="34"/>
    </row>
    <row r="669">
      <c r="K669" s="34"/>
    </row>
    <row r="670">
      <c r="K670" s="34"/>
    </row>
    <row r="671">
      <c r="K671" s="34"/>
    </row>
    <row r="672">
      <c r="K672" s="34"/>
    </row>
    <row r="673">
      <c r="K673" s="34"/>
    </row>
    <row r="674">
      <c r="K674" s="34"/>
    </row>
    <row r="675">
      <c r="K675" s="34"/>
    </row>
    <row r="676">
      <c r="K676" s="34"/>
    </row>
    <row r="677">
      <c r="K677" s="34"/>
    </row>
    <row r="678">
      <c r="K678" s="34"/>
    </row>
    <row r="679">
      <c r="K679" s="34"/>
    </row>
    <row r="680">
      <c r="K680" s="34"/>
    </row>
    <row r="681">
      <c r="K681" s="34"/>
    </row>
    <row r="682">
      <c r="K682" s="34"/>
    </row>
    <row r="683">
      <c r="K683" s="34"/>
    </row>
    <row r="684">
      <c r="K684" s="34"/>
    </row>
    <row r="685">
      <c r="K685" s="34"/>
    </row>
    <row r="686">
      <c r="K686" s="34"/>
    </row>
    <row r="687">
      <c r="K687" s="34"/>
    </row>
    <row r="688">
      <c r="K688" s="34"/>
    </row>
    <row r="689">
      <c r="K689" s="34"/>
    </row>
    <row r="690">
      <c r="K690" s="34"/>
    </row>
    <row r="691">
      <c r="K691" s="34"/>
    </row>
    <row r="692">
      <c r="K692" s="34"/>
    </row>
    <row r="693">
      <c r="K693" s="34"/>
    </row>
    <row r="694">
      <c r="K694" s="34"/>
    </row>
    <row r="695">
      <c r="K695" s="34"/>
    </row>
    <row r="696">
      <c r="K696" s="34"/>
    </row>
    <row r="697">
      <c r="K697" s="34"/>
    </row>
    <row r="698">
      <c r="K698" s="34"/>
    </row>
    <row r="699">
      <c r="K699" s="34"/>
    </row>
    <row r="700">
      <c r="K700" s="34"/>
    </row>
    <row r="701">
      <c r="K701" s="34"/>
    </row>
    <row r="702">
      <c r="K702" s="34"/>
    </row>
    <row r="703">
      <c r="K703" s="34"/>
    </row>
    <row r="704">
      <c r="K704" s="34"/>
    </row>
    <row r="705">
      <c r="K705" s="34"/>
    </row>
    <row r="706">
      <c r="K706" s="34"/>
    </row>
    <row r="707">
      <c r="K707" s="34"/>
    </row>
    <row r="708">
      <c r="K708" s="34"/>
    </row>
    <row r="709">
      <c r="K709" s="34"/>
    </row>
    <row r="710">
      <c r="K710" s="34"/>
    </row>
    <row r="711">
      <c r="K711" s="34"/>
    </row>
    <row r="712">
      <c r="K712" s="34"/>
    </row>
    <row r="713">
      <c r="K713" s="34"/>
    </row>
    <row r="714">
      <c r="K714" s="34"/>
    </row>
    <row r="715">
      <c r="K715" s="34"/>
    </row>
    <row r="716">
      <c r="K716" s="34"/>
    </row>
    <row r="717">
      <c r="K717" s="34"/>
    </row>
    <row r="718">
      <c r="K718" s="34"/>
    </row>
    <row r="719">
      <c r="K719" s="34"/>
    </row>
    <row r="720">
      <c r="K720" s="34"/>
    </row>
    <row r="721">
      <c r="K721" s="34"/>
    </row>
    <row r="722">
      <c r="K722" s="34"/>
    </row>
    <row r="723">
      <c r="K723" s="34"/>
    </row>
    <row r="724">
      <c r="K724" s="34"/>
    </row>
    <row r="725">
      <c r="K725" s="34"/>
    </row>
    <row r="726">
      <c r="K726" s="34"/>
    </row>
    <row r="727">
      <c r="K727" s="34"/>
    </row>
    <row r="728">
      <c r="K728" s="34"/>
    </row>
    <row r="729">
      <c r="K729" s="34"/>
    </row>
    <row r="730">
      <c r="K730" s="34"/>
    </row>
    <row r="731">
      <c r="K731" s="34"/>
    </row>
    <row r="732">
      <c r="K732" s="34"/>
    </row>
    <row r="733">
      <c r="K733" s="34"/>
    </row>
    <row r="734">
      <c r="K734" s="34"/>
    </row>
    <row r="735">
      <c r="K735" s="34"/>
    </row>
    <row r="736">
      <c r="K736" s="34"/>
    </row>
    <row r="737">
      <c r="K737" s="34"/>
    </row>
    <row r="738">
      <c r="K738" s="34"/>
    </row>
    <row r="739">
      <c r="K739" s="34"/>
    </row>
    <row r="740">
      <c r="K740" s="34"/>
    </row>
    <row r="741">
      <c r="K741" s="34"/>
    </row>
    <row r="742">
      <c r="K742" s="34"/>
    </row>
    <row r="743">
      <c r="K743" s="34"/>
    </row>
    <row r="744">
      <c r="K744" s="34"/>
    </row>
    <row r="745">
      <c r="K745" s="34"/>
    </row>
    <row r="746">
      <c r="K746" s="34"/>
    </row>
    <row r="747">
      <c r="K747" s="34"/>
    </row>
    <row r="748">
      <c r="K748" s="34"/>
    </row>
    <row r="749">
      <c r="K749" s="34"/>
    </row>
    <row r="750">
      <c r="K750" s="34"/>
    </row>
    <row r="751">
      <c r="K751" s="34"/>
    </row>
    <row r="752">
      <c r="K752" s="34"/>
    </row>
    <row r="753">
      <c r="K753" s="34"/>
    </row>
    <row r="754">
      <c r="K754" s="34"/>
    </row>
    <row r="755">
      <c r="K755" s="34"/>
    </row>
    <row r="756">
      <c r="K756" s="34"/>
    </row>
    <row r="757">
      <c r="K757" s="34"/>
    </row>
    <row r="758">
      <c r="K758" s="34"/>
    </row>
    <row r="759">
      <c r="K759" s="34"/>
    </row>
    <row r="760">
      <c r="K760" s="34"/>
    </row>
    <row r="761">
      <c r="K761" s="34"/>
    </row>
    <row r="762">
      <c r="K762" s="34"/>
    </row>
    <row r="763">
      <c r="K763" s="34"/>
    </row>
    <row r="764">
      <c r="K764" s="34"/>
    </row>
    <row r="765">
      <c r="K765" s="34"/>
    </row>
    <row r="766">
      <c r="K766" s="34"/>
    </row>
    <row r="767">
      <c r="K767" s="34"/>
    </row>
    <row r="768">
      <c r="K768" s="34"/>
    </row>
    <row r="769">
      <c r="K769" s="34"/>
    </row>
    <row r="770">
      <c r="K770" s="34"/>
    </row>
    <row r="771">
      <c r="K771" s="34"/>
    </row>
    <row r="772">
      <c r="K772" s="34"/>
    </row>
    <row r="773">
      <c r="K773" s="34"/>
    </row>
    <row r="774">
      <c r="K774" s="34"/>
    </row>
    <row r="775">
      <c r="K775" s="34"/>
    </row>
    <row r="776">
      <c r="K776" s="34"/>
    </row>
    <row r="777">
      <c r="K777" s="34"/>
    </row>
    <row r="778">
      <c r="K778" s="34"/>
    </row>
    <row r="779">
      <c r="K779" s="34"/>
    </row>
    <row r="780">
      <c r="K780" s="34"/>
    </row>
    <row r="781">
      <c r="K781" s="34"/>
    </row>
    <row r="782">
      <c r="K782" s="34"/>
    </row>
    <row r="783">
      <c r="K783" s="34"/>
    </row>
    <row r="784">
      <c r="K784" s="34"/>
    </row>
    <row r="785">
      <c r="K785" s="34"/>
    </row>
    <row r="786">
      <c r="K786" s="34"/>
    </row>
    <row r="787">
      <c r="K787" s="34"/>
    </row>
    <row r="788">
      <c r="K788" s="34"/>
    </row>
    <row r="789">
      <c r="K789" s="34"/>
    </row>
    <row r="790">
      <c r="K790" s="34"/>
    </row>
    <row r="791">
      <c r="K791" s="34"/>
    </row>
    <row r="792">
      <c r="K792" s="34"/>
    </row>
    <row r="793">
      <c r="K793" s="34"/>
    </row>
    <row r="794">
      <c r="K794" s="34"/>
    </row>
    <row r="795">
      <c r="K795" s="34"/>
    </row>
    <row r="796">
      <c r="K796" s="34"/>
    </row>
    <row r="797">
      <c r="K797" s="34"/>
    </row>
    <row r="798">
      <c r="K798" s="34"/>
    </row>
    <row r="799">
      <c r="K799" s="34"/>
    </row>
    <row r="800">
      <c r="K800" s="34"/>
    </row>
    <row r="801">
      <c r="K801" s="34"/>
    </row>
    <row r="802">
      <c r="K802" s="34"/>
    </row>
    <row r="803">
      <c r="K803" s="34"/>
    </row>
    <row r="804">
      <c r="K804" s="34"/>
    </row>
    <row r="805">
      <c r="K805" s="34"/>
    </row>
    <row r="806">
      <c r="K806" s="34"/>
    </row>
    <row r="807">
      <c r="K807" s="34"/>
    </row>
    <row r="808">
      <c r="K808" s="34"/>
    </row>
    <row r="809">
      <c r="K809" s="34"/>
    </row>
    <row r="810">
      <c r="K810" s="34"/>
    </row>
    <row r="811">
      <c r="K811" s="34"/>
    </row>
    <row r="812">
      <c r="K812" s="34"/>
    </row>
    <row r="813">
      <c r="K813" s="34"/>
    </row>
    <row r="814">
      <c r="K814" s="34"/>
    </row>
    <row r="815">
      <c r="K815" s="34"/>
    </row>
    <row r="816">
      <c r="K816" s="34"/>
    </row>
    <row r="817">
      <c r="K817" s="34"/>
    </row>
    <row r="818">
      <c r="K818" s="34"/>
    </row>
    <row r="819">
      <c r="K819" s="34"/>
    </row>
    <row r="820">
      <c r="K820" s="34"/>
    </row>
    <row r="821">
      <c r="K821" s="34"/>
    </row>
    <row r="822">
      <c r="K822" s="34"/>
    </row>
    <row r="823">
      <c r="K823" s="34"/>
    </row>
    <row r="824">
      <c r="K824" s="34"/>
    </row>
    <row r="825">
      <c r="K825" s="34"/>
    </row>
    <row r="826">
      <c r="K826" s="34"/>
    </row>
    <row r="827">
      <c r="K827" s="34"/>
    </row>
    <row r="828">
      <c r="K828" s="34"/>
    </row>
    <row r="829">
      <c r="K829" s="34"/>
    </row>
    <row r="830">
      <c r="K830" s="34"/>
    </row>
    <row r="831">
      <c r="K831" s="34"/>
    </row>
    <row r="832">
      <c r="K832" s="34"/>
    </row>
    <row r="833">
      <c r="K833" s="34"/>
    </row>
    <row r="834">
      <c r="K834" s="34"/>
    </row>
    <row r="835">
      <c r="K835" s="34"/>
    </row>
    <row r="836">
      <c r="K836" s="34"/>
    </row>
    <row r="837">
      <c r="K837" s="34"/>
    </row>
    <row r="838">
      <c r="K838" s="34"/>
    </row>
    <row r="839">
      <c r="K839" s="34"/>
    </row>
    <row r="840">
      <c r="K840" s="34"/>
    </row>
    <row r="841">
      <c r="K841" s="34"/>
    </row>
    <row r="842">
      <c r="K842" s="34"/>
    </row>
    <row r="843">
      <c r="K843" s="34"/>
    </row>
    <row r="844">
      <c r="K844" s="34"/>
    </row>
    <row r="845">
      <c r="K845" s="34"/>
    </row>
    <row r="846">
      <c r="K846" s="34"/>
    </row>
    <row r="847">
      <c r="K847" s="34"/>
    </row>
    <row r="848">
      <c r="K848" s="34"/>
    </row>
    <row r="849">
      <c r="K849" s="34"/>
    </row>
    <row r="850">
      <c r="K850" s="34"/>
    </row>
    <row r="851">
      <c r="K851" s="34"/>
    </row>
    <row r="852">
      <c r="K852" s="34"/>
    </row>
    <row r="853">
      <c r="K853" s="34"/>
    </row>
    <row r="854">
      <c r="K854" s="34"/>
    </row>
    <row r="855">
      <c r="K855" s="34"/>
    </row>
    <row r="856">
      <c r="K856" s="34"/>
    </row>
    <row r="857">
      <c r="K857" s="34"/>
    </row>
    <row r="858">
      <c r="K858" s="34"/>
    </row>
    <row r="859">
      <c r="K859" s="34"/>
    </row>
    <row r="860">
      <c r="K860" s="34"/>
    </row>
    <row r="861">
      <c r="K861" s="34"/>
    </row>
    <row r="862">
      <c r="K862" s="34"/>
    </row>
    <row r="863">
      <c r="K863" s="34"/>
    </row>
    <row r="864">
      <c r="K864" s="34"/>
    </row>
    <row r="865">
      <c r="K865" s="34"/>
    </row>
    <row r="866">
      <c r="K866" s="34"/>
    </row>
    <row r="867">
      <c r="K867" s="34"/>
    </row>
    <row r="868">
      <c r="K868" s="34"/>
    </row>
    <row r="869">
      <c r="K869" s="34"/>
    </row>
    <row r="870">
      <c r="K870" s="34"/>
    </row>
    <row r="871">
      <c r="K871" s="34"/>
    </row>
    <row r="872">
      <c r="K872" s="34"/>
    </row>
    <row r="873">
      <c r="K873" s="34"/>
    </row>
    <row r="874">
      <c r="K874" s="34"/>
    </row>
    <row r="875">
      <c r="K875" s="34"/>
    </row>
    <row r="876">
      <c r="K876" s="34"/>
    </row>
    <row r="877">
      <c r="K877" s="34"/>
    </row>
    <row r="878">
      <c r="K878" s="34"/>
    </row>
    <row r="879">
      <c r="K879" s="34"/>
    </row>
    <row r="880">
      <c r="K880" s="34"/>
    </row>
    <row r="881">
      <c r="K881" s="34"/>
    </row>
    <row r="882">
      <c r="K882" s="34"/>
    </row>
    <row r="883">
      <c r="K883" s="34"/>
    </row>
    <row r="884">
      <c r="K884" s="34"/>
    </row>
    <row r="885">
      <c r="K885" s="34"/>
    </row>
    <row r="886">
      <c r="K886" s="34"/>
    </row>
    <row r="887">
      <c r="K887" s="34"/>
    </row>
    <row r="888">
      <c r="K888" s="34"/>
    </row>
    <row r="889">
      <c r="K889" s="34"/>
    </row>
    <row r="890">
      <c r="K890" s="34"/>
    </row>
    <row r="891">
      <c r="K891" s="34"/>
    </row>
    <row r="892">
      <c r="K892" s="34"/>
    </row>
    <row r="893">
      <c r="K893" s="34"/>
    </row>
    <row r="894">
      <c r="K894" s="34"/>
    </row>
    <row r="895">
      <c r="K895" s="34"/>
    </row>
    <row r="896">
      <c r="K896" s="34"/>
    </row>
    <row r="897">
      <c r="K897" s="34"/>
    </row>
    <row r="898">
      <c r="K898" s="34"/>
    </row>
    <row r="899">
      <c r="K899" s="34"/>
    </row>
    <row r="900">
      <c r="K900" s="34"/>
    </row>
    <row r="901">
      <c r="K901" s="34"/>
    </row>
    <row r="902">
      <c r="K902" s="34"/>
    </row>
    <row r="903">
      <c r="K903" s="34"/>
    </row>
    <row r="904">
      <c r="K904" s="34"/>
    </row>
    <row r="905">
      <c r="K905" s="34"/>
    </row>
    <row r="906">
      <c r="K906" s="34"/>
    </row>
    <row r="907">
      <c r="K907" s="34"/>
    </row>
    <row r="908">
      <c r="K908" s="34"/>
    </row>
    <row r="909">
      <c r="K909" s="34"/>
    </row>
    <row r="910">
      <c r="K910" s="34"/>
    </row>
    <row r="911">
      <c r="K911" s="34"/>
    </row>
    <row r="912">
      <c r="K912" s="34"/>
    </row>
    <row r="913">
      <c r="K913" s="34"/>
    </row>
    <row r="914">
      <c r="K914" s="34"/>
    </row>
    <row r="915">
      <c r="K915" s="34"/>
    </row>
    <row r="916">
      <c r="K916" s="34"/>
    </row>
    <row r="917">
      <c r="K917" s="34"/>
    </row>
    <row r="918">
      <c r="K918" s="34"/>
    </row>
    <row r="919">
      <c r="K919" s="34"/>
    </row>
    <row r="920">
      <c r="K920" s="34"/>
    </row>
    <row r="921">
      <c r="K921" s="34"/>
    </row>
    <row r="922">
      <c r="K922" s="34"/>
    </row>
    <row r="923">
      <c r="K923" s="34"/>
    </row>
    <row r="924">
      <c r="K924" s="34"/>
    </row>
    <row r="925">
      <c r="K925" s="34"/>
    </row>
    <row r="926">
      <c r="K926" s="34"/>
    </row>
    <row r="927">
      <c r="K927" s="34"/>
    </row>
    <row r="928">
      <c r="K928" s="34"/>
    </row>
    <row r="929">
      <c r="K929" s="34"/>
    </row>
    <row r="930">
      <c r="K930" s="34"/>
    </row>
    <row r="931">
      <c r="K931" s="34"/>
    </row>
    <row r="932">
      <c r="K932" s="34"/>
    </row>
    <row r="933">
      <c r="K933" s="34"/>
    </row>
    <row r="934">
      <c r="K934" s="34"/>
    </row>
    <row r="935">
      <c r="K935" s="34"/>
    </row>
    <row r="936">
      <c r="K936" s="34"/>
    </row>
    <row r="937">
      <c r="K937" s="34"/>
    </row>
    <row r="938">
      <c r="K938" s="34"/>
    </row>
    <row r="939">
      <c r="K939" s="34"/>
    </row>
    <row r="940">
      <c r="K940" s="34"/>
    </row>
    <row r="941">
      <c r="K941" s="34"/>
    </row>
    <row r="942">
      <c r="K942" s="34"/>
    </row>
    <row r="943">
      <c r="K943" s="34"/>
    </row>
    <row r="944">
      <c r="K944" s="34"/>
    </row>
    <row r="945">
      <c r="K945" s="34"/>
    </row>
    <row r="946">
      <c r="K946" s="34"/>
    </row>
    <row r="947">
      <c r="K947" s="34"/>
    </row>
    <row r="948">
      <c r="K948" s="34"/>
    </row>
    <row r="949">
      <c r="K949" s="34"/>
    </row>
    <row r="950">
      <c r="K950" s="34"/>
    </row>
    <row r="951">
      <c r="K951" s="34"/>
    </row>
    <row r="952">
      <c r="K952" s="34"/>
    </row>
    <row r="953">
      <c r="K953" s="34"/>
    </row>
    <row r="954">
      <c r="K954" s="34"/>
    </row>
    <row r="955">
      <c r="K955" s="34"/>
    </row>
    <row r="956">
      <c r="K956" s="34"/>
    </row>
    <row r="957">
      <c r="K957" s="34"/>
    </row>
    <row r="958">
      <c r="K958" s="34"/>
    </row>
    <row r="959">
      <c r="K959" s="34"/>
    </row>
    <row r="960">
      <c r="K960" s="34"/>
    </row>
    <row r="961">
      <c r="K961" s="34"/>
    </row>
    <row r="962">
      <c r="K962" s="34"/>
    </row>
    <row r="963">
      <c r="K963" s="34"/>
    </row>
    <row r="964">
      <c r="K964" s="34"/>
    </row>
    <row r="965">
      <c r="K965" s="34"/>
    </row>
    <row r="966">
      <c r="K966" s="34"/>
    </row>
    <row r="967">
      <c r="K967" s="34"/>
    </row>
    <row r="968">
      <c r="K968" s="34"/>
    </row>
    <row r="969">
      <c r="K969" s="34"/>
    </row>
    <row r="970">
      <c r="K970" s="34"/>
    </row>
    <row r="971">
      <c r="K971" s="34"/>
    </row>
    <row r="972">
      <c r="K972" s="34"/>
    </row>
    <row r="973">
      <c r="K973" s="34"/>
    </row>
    <row r="974">
      <c r="K974" s="34"/>
    </row>
    <row r="975">
      <c r="K975" s="34"/>
    </row>
    <row r="976">
      <c r="K976" s="34"/>
    </row>
    <row r="977">
      <c r="K977" s="34"/>
    </row>
    <row r="978">
      <c r="K978" s="34"/>
    </row>
    <row r="979">
      <c r="K979" s="34"/>
    </row>
    <row r="980">
      <c r="K980" s="34"/>
    </row>
    <row r="981">
      <c r="K981" s="34"/>
    </row>
    <row r="982">
      <c r="K982" s="34"/>
    </row>
    <row r="983">
      <c r="K983" s="34"/>
    </row>
    <row r="984">
      <c r="K984" s="34"/>
    </row>
    <row r="985">
      <c r="K985" s="34"/>
    </row>
    <row r="986">
      <c r="K986" s="34"/>
    </row>
    <row r="987">
      <c r="K987" s="34"/>
    </row>
    <row r="988">
      <c r="K988" s="34"/>
    </row>
    <row r="989">
      <c r="K989" s="34"/>
    </row>
    <row r="990">
      <c r="K990" s="34"/>
    </row>
    <row r="991">
      <c r="K991" s="34"/>
    </row>
    <row r="992">
      <c r="K992" s="34"/>
    </row>
  </sheetData>
  <drawing r:id="rId2"/>
  <legacyDrawing r:id="rId3"/>
</worksheet>
</file>