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shrak\Desktop\New folder (4)\"/>
    </mc:Choice>
  </mc:AlternateContent>
  <xr:revisionPtr revIDLastSave="0" documentId="13_ncr:1_{277D501B-4C8A-4416-BFD2-C3341C55C492}" xr6:coauthVersionLast="47" xr6:coauthVersionMax="47" xr10:uidLastSave="{00000000-0000-0000-0000-000000000000}"/>
  <bookViews>
    <workbookView xWindow="-120" yWindow="-120" windowWidth="29040" windowHeight="15720" xr2:uid="{C3D42BBD-8E4F-4534-A350-0AFB02E8E3EA}"/>
  </bookViews>
  <sheets>
    <sheet name="Data &amp; Analysis" sheetId="2" r:id="rId1"/>
  </sheets>
  <calcPr calcId="191028"/>
  <pivotCaches>
    <pivotCache cacheId="3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D9" i="2" s="1"/>
  <c r="C10" i="2"/>
  <c r="C11" i="2"/>
  <c r="D11" i="2" s="1"/>
  <c r="C12" i="2"/>
  <c r="D12" i="2" s="1"/>
  <c r="C13" i="2"/>
  <c r="D13" i="2" s="1"/>
  <c r="C14" i="2"/>
  <c r="D14" i="2" s="1"/>
  <c r="C15" i="2"/>
  <c r="C16" i="2"/>
  <c r="C17" i="2"/>
  <c r="C18" i="2"/>
  <c r="C19" i="2"/>
  <c r="C20" i="2"/>
  <c r="D20" i="2" s="1"/>
  <c r="C21" i="2"/>
  <c r="C22" i="2"/>
  <c r="D22" i="2" s="1"/>
  <c r="C23" i="2"/>
  <c r="C24" i="2"/>
  <c r="C25" i="2"/>
  <c r="C26" i="2"/>
  <c r="D26" i="2" s="1"/>
  <c r="C27" i="2"/>
  <c r="D27" i="2" s="1"/>
  <c r="C28" i="2"/>
  <c r="C29" i="2"/>
  <c r="C30" i="2"/>
  <c r="C31" i="2"/>
  <c r="C32" i="2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C41" i="2"/>
  <c r="C42" i="2"/>
  <c r="C43" i="2"/>
  <c r="C44" i="2"/>
  <c r="C45" i="2"/>
  <c r="D45" i="2" s="1"/>
  <c r="C46" i="2"/>
  <c r="C47" i="2"/>
  <c r="C48" i="2"/>
  <c r="D48" i="2" s="1"/>
  <c r="C49" i="2"/>
  <c r="D49" i="2" s="1"/>
  <c r="C50" i="2"/>
  <c r="D50" i="2" s="1"/>
  <c r="C51" i="2"/>
  <c r="D51" i="2" s="1"/>
  <c r="C52" i="2"/>
  <c r="C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3" i="2"/>
  <c r="D4" i="2"/>
  <c r="D21" i="2"/>
  <c r="D24" i="2"/>
  <c r="D25" i="2"/>
  <c r="D15" i="2"/>
  <c r="D19" i="2"/>
  <c r="M32" i="2"/>
  <c r="M30" i="2"/>
  <c r="E13" i="2" s="1"/>
  <c r="M28" i="2"/>
  <c r="I32" i="2"/>
  <c r="I30" i="2"/>
  <c r="I28" i="2"/>
  <c r="M23" i="2"/>
  <c r="M21" i="2"/>
  <c r="M19" i="2"/>
  <c r="M17" i="2"/>
  <c r="M15" i="2"/>
  <c r="I17" i="2" a="1"/>
  <c r="I17" i="2" s="1"/>
  <c r="I16" i="2"/>
  <c r="I15" i="2"/>
  <c r="D52" i="2"/>
  <c r="E12" i="2"/>
  <c r="E24" i="2"/>
  <c r="E36" i="2"/>
  <c r="E48" i="2"/>
  <c r="D5" i="2"/>
  <c r="D6" i="2"/>
  <c r="D7" i="2"/>
  <c r="D8" i="2"/>
  <c r="D10" i="2"/>
  <c r="D16" i="2"/>
  <c r="D17" i="2"/>
  <c r="D18" i="2"/>
  <c r="D23" i="2"/>
  <c r="D28" i="2"/>
  <c r="D29" i="2"/>
  <c r="D30" i="2"/>
  <c r="D31" i="2"/>
  <c r="D32" i="2"/>
  <c r="D40" i="2"/>
  <c r="D41" i="2"/>
  <c r="D42" i="2"/>
  <c r="D43" i="2"/>
  <c r="D44" i="2"/>
  <c r="D46" i="2"/>
  <c r="D47" i="2"/>
  <c r="D3" i="2" l="1"/>
  <c r="E23" i="2"/>
  <c r="E9" i="2"/>
  <c r="E47" i="2"/>
  <c r="E11" i="2"/>
  <c r="E22" i="2"/>
  <c r="E33" i="2"/>
  <c r="E32" i="2"/>
  <c r="E8" i="2"/>
  <c r="E43" i="2"/>
  <c r="E31" i="2"/>
  <c r="E19" i="2"/>
  <c r="E7" i="2"/>
  <c r="E42" i="2"/>
  <c r="E30" i="2"/>
  <c r="E18" i="2"/>
  <c r="E6" i="2"/>
  <c r="E41" i="2"/>
  <c r="E29" i="2"/>
  <c r="E17" i="2"/>
  <c r="E5" i="2"/>
  <c r="E35" i="2"/>
  <c r="E34" i="2"/>
  <c r="E15" i="2"/>
  <c r="E44" i="2"/>
  <c r="E46" i="2"/>
  <c r="E10" i="2"/>
  <c r="E45" i="2"/>
  <c r="E21" i="2"/>
  <c r="E20" i="2"/>
  <c r="E52" i="2"/>
  <c r="E40" i="2"/>
  <c r="E28" i="2"/>
  <c r="E16" i="2"/>
  <c r="E4" i="2"/>
  <c r="E51" i="2"/>
  <c r="E39" i="2"/>
  <c r="E27" i="2"/>
  <c r="E50" i="2"/>
  <c r="E38" i="2"/>
  <c r="E26" i="2"/>
  <c r="E14" i="2"/>
  <c r="E3" i="2"/>
  <c r="E49" i="2"/>
  <c r="E37" i="2"/>
  <c r="E25" i="2"/>
  <c r="D55" i="2"/>
  <c r="E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<sst xmlns="http://schemas.openxmlformats.org/spreadsheetml/2006/main" count="47" uniqueCount="47">
  <si>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z-score</t>
  </si>
  <si>
    <t>Is it an outlier?
(Using z-score method)</t>
  </si>
  <si>
    <t>Is it an outlier?
(Using IQR method)</t>
  </si>
  <si>
    <t xml:space="preserve">Mean Salary </t>
  </si>
  <si>
    <t>Q0
(Minimum Salary)</t>
  </si>
  <si>
    <t>Median Salary</t>
  </si>
  <si>
    <t>Mode(s)</t>
  </si>
  <si>
    <t>Q1 
(25th percentile)</t>
  </si>
  <si>
    <t>(extra space, in case there are multiple modes)</t>
  </si>
  <si>
    <t>Q2 
(50th percentile / median)</t>
  </si>
  <si>
    <t>Q3 
(75th percentile)</t>
  </si>
  <si>
    <t>Q4
(Maximum Salary)</t>
  </si>
  <si>
    <t>Standard Deviation</t>
  </si>
  <si>
    <t>1.5*IQR</t>
  </si>
  <si>
    <t>Interquartile Range</t>
  </si>
  <si>
    <t>Q1-1.5*IQR</t>
  </si>
  <si>
    <t>Range</t>
  </si>
  <si>
    <t>Q3+1.5*IQR</t>
  </si>
  <si>
    <t>Total Outliers Detected Using Each Method:</t>
  </si>
  <si>
    <t>Z-Score Method:</t>
  </si>
  <si>
    <t>IQR Method:</t>
  </si>
  <si>
    <r>
      <rPr>
        <b/>
        <sz val="11"/>
        <color theme="1"/>
        <rFont val="Calibri"/>
        <family val="2"/>
        <scheme val="minor"/>
      </rPr>
      <t xml:space="preserve">Exercise 1:
</t>
    </r>
    <r>
      <rPr>
        <sz val="11"/>
        <color theme="1"/>
        <rFont val="Calibri"/>
        <family val="2"/>
        <scheme val="minor"/>
      </rPr>
      <t xml:space="preserve">
Go to the website below, and click the on the webpage button to simulate taking a random sample of 50 starting salaries for junior consultants in the U.S.:</t>
    </r>
  </si>
  <si>
    <t>https://mth-102-data-generator.netlify.app/</t>
  </si>
  <si>
    <t>It should automatically copy the data onto your computer's clipboard, as long as your browser allows that security privilege.
Paste the resulting data into the "Data Values" column to the left.</t>
  </si>
  <si>
    <t>Exercise 2:
Calculate the Following, Based on Your Salaries</t>
  </si>
  <si>
    <t>Exercise 3:
Create a Five-Number Summary, Based on Your Salaries:</t>
  </si>
  <si>
    <t>Exercise 4:
Calculate the Measures of Spread</t>
  </si>
  <si>
    <t>Exercise 5:
Calculate Outlier Parameters (IQR Method)</t>
  </si>
  <si>
    <r>
      <rPr>
        <b/>
        <sz val="11"/>
        <color theme="1"/>
        <rFont val="Calibri"/>
        <family val="2"/>
        <scheme val="minor"/>
      </rPr>
      <t>Exercise 6:</t>
    </r>
    <r>
      <rPr>
        <sz val="11"/>
        <color theme="1"/>
        <rFont val="Calibri"/>
        <family val="2"/>
        <scheme val="minor"/>
      </rPr>
      <t xml:space="preserve">
Using the Mean calculated in Exercise 2, fill out the 
column in the table to the left.</t>
    </r>
  </si>
  <si>
    <r>
      <rPr>
        <b/>
        <sz val="11"/>
        <color theme="1"/>
        <rFont val="Calibri"/>
        <family val="2"/>
        <scheme val="minor"/>
      </rPr>
      <t>Exercise 7:</t>
    </r>
    <r>
      <rPr>
        <sz val="11"/>
        <color theme="1"/>
        <rFont val="Calibri"/>
        <family val="2"/>
        <scheme val="minor"/>
      </rPr>
      <t xml:space="preserve">
Using your standard deviation calculated in Exercise 4 and the differences calculated in Exercise 6, fill out the z-score column of the data table.</t>
    </r>
  </si>
  <si>
    <r>
      <t xml:space="preserve">Exercise 8:
</t>
    </r>
    <r>
      <rPr>
        <sz val="11"/>
        <color theme="1"/>
        <rFont val="Calibri"/>
        <family val="2"/>
        <scheme val="minor"/>
      </rPr>
      <t>Use a PivotTable to create a (Grouped) Frequency Table for Salaries. 
Choose an appropriate bin size for your groups, based on what you think would be easy to read.
Place your PivotTable in the pink box below. (</t>
    </r>
    <r>
      <rPr>
        <i/>
        <sz val="11"/>
        <color theme="1"/>
        <rFont val="Calibri"/>
        <family val="2"/>
        <scheme val="minor"/>
      </rPr>
      <t>It might be useful to refer to the process described in the In-Class Assignment 3 instructions to recall how to do this.)</t>
    </r>
  </si>
  <si>
    <r>
      <t xml:space="preserve">Exercise 9:
</t>
    </r>
    <r>
      <rPr>
        <sz val="11"/>
        <color theme="1"/>
        <rFont val="Calibri"/>
        <family val="2"/>
        <scheme val="minor"/>
      </rPr>
      <t>Create a histogram for the  frequency table you made in Exercise 8.
Place your histogram below this box.</t>
    </r>
  </si>
  <si>
    <t>For the Excel portion of Milestone 1, complete the nine (9) exercises below. Do not amend or delete any information that you are not instructed to.</t>
  </si>
  <si>
    <t>Employee Salary (USD)</t>
  </si>
  <si>
    <t>Row Labels</t>
  </si>
  <si>
    <t>Grand Total</t>
  </si>
  <si>
    <t>Count of Employee Salary (USD)</t>
  </si>
  <si>
    <t>20000-25000</t>
  </si>
  <si>
    <t>50000-55000</t>
  </si>
  <si>
    <t>55000-60000</t>
  </si>
  <si>
    <t>60000-65000</t>
  </si>
  <si>
    <t>65000-70000</t>
  </si>
  <si>
    <t>70000-75000</t>
  </si>
  <si>
    <t>75000-80000</t>
  </si>
  <si>
    <t>80000-85000</t>
  </si>
  <si>
    <t>85000-90000</t>
  </si>
  <si>
    <t>105000-110000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</si>
</sst>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9EC"/>
        <bgColor indexed="64"/>
      </patternFill>
    </fill>
    <fill>
      <patternFill patternType="solid">
        <fgColor rgb="FFF1E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F9F9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2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2" fontId="1" fillId="9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1" fillId="10" borderId="3" xfId="0" applyNumberFormat="1" applyFont="1" applyFill="1" applyBorder="1" applyAlignment="1">
      <alignment horizontal="center" vertical="center" wrapText="1"/>
    </xf>
    <xf numFmtId="164" fontId="1" fillId="10" borderId="4" xfId="0" applyNumberFormat="1" applyFont="1" applyFill="1" applyBorder="1" applyAlignment="1">
      <alignment horizontal="center" vertical="center" wrapText="1"/>
    </xf>
    <xf numFmtId="164" fontId="1" fillId="10" borderId="5" xfId="0" applyNumberFormat="1" applyFont="1" applyFill="1" applyBorder="1" applyAlignment="1">
      <alignment horizontal="center" vertical="center" wrapText="1"/>
    </xf>
    <xf numFmtId="164" fontId="1" fillId="10" borderId="6" xfId="0" applyNumberFormat="1" applyFont="1" applyFill="1" applyBorder="1" applyAlignment="1">
      <alignment horizontal="center" vertical="center" wrapText="1"/>
    </xf>
    <xf numFmtId="164" fontId="1" fillId="10" borderId="0" xfId="0" applyNumberFormat="1" applyFont="1" applyFill="1" applyAlignment="1">
      <alignment horizontal="center" vertical="center" wrapText="1"/>
    </xf>
    <xf numFmtId="164" fontId="1" fillId="10" borderId="7" xfId="0" applyNumberFormat="1" applyFont="1" applyFill="1" applyBorder="1" applyAlignment="1">
      <alignment horizontal="center" vertical="center" wrapText="1"/>
    </xf>
    <xf numFmtId="164" fontId="1" fillId="10" borderId="8" xfId="0" applyNumberFormat="1" applyFont="1" applyFill="1" applyBorder="1" applyAlignment="1">
      <alignment horizontal="center" vertical="center" wrapText="1"/>
    </xf>
    <xf numFmtId="164" fontId="1" fillId="10" borderId="9" xfId="0" applyNumberFormat="1" applyFont="1" applyFill="1" applyBorder="1" applyAlignment="1">
      <alignment horizontal="center" vertical="center" wrapText="1"/>
    </xf>
    <xf numFmtId="164" fontId="1" fillId="10" borderId="10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164" fontId="0" fillId="4" borderId="8" xfId="0" applyNumberFormat="1" applyFill="1" applyBorder="1" applyAlignment="1">
      <alignment horizontal="center" vertical="center" wrapText="1"/>
    </xf>
    <xf numFmtId="164" fontId="0" fillId="4" borderId="10" xfId="0" applyNumberFormat="1" applyFill="1" applyBorder="1" applyAlignment="1">
      <alignment horizontal="center" vertical="center" wrapText="1"/>
    </xf>
    <xf numFmtId="164" fontId="0" fillId="5" borderId="14" xfId="0" applyNumberForma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 wrapText="1"/>
    </xf>
    <xf numFmtId="164" fontId="0" fillId="8" borderId="5" xfId="0" applyNumberFormat="1" applyFill="1" applyBorder="1" applyAlignment="1">
      <alignment horizontal="center" vertical="center"/>
    </xf>
    <xf numFmtId="164" fontId="0" fillId="8" borderId="8" xfId="0" applyNumberFormat="1" applyFill="1" applyBorder="1" applyAlignment="1">
      <alignment horizontal="center" vertical="center"/>
    </xf>
    <xf numFmtId="164" fontId="0" fillId="8" borderId="10" xfId="0" applyNumberFormat="1" applyFill="1" applyBorder="1" applyAlignment="1">
      <alignment horizontal="center" vertical="center"/>
    </xf>
    <xf numFmtId="164" fontId="0" fillId="7" borderId="3" xfId="0" applyNumberFormat="1" applyFill="1" applyBorder="1" applyAlignment="1">
      <alignment horizontal="center" vertical="center" wrapText="1"/>
    </xf>
    <xf numFmtId="164" fontId="0" fillId="7" borderId="5" xfId="0" applyNumberFormat="1" applyFill="1" applyBorder="1" applyAlignment="1">
      <alignment horizontal="center" vertical="center"/>
    </xf>
    <xf numFmtId="164" fontId="0" fillId="7" borderId="8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4" fontId="5" fillId="11" borderId="3" xfId="1" applyNumberFormat="1" applyFont="1" applyFill="1" applyBorder="1" applyAlignment="1">
      <alignment horizontal="center" vertical="center" wrapText="1"/>
    </xf>
    <xf numFmtId="164" fontId="6" fillId="11" borderId="4" xfId="0" applyNumberFormat="1" applyFont="1" applyFill="1" applyBorder="1" applyAlignment="1">
      <alignment horizontal="center" vertical="center"/>
    </xf>
    <xf numFmtId="164" fontId="6" fillId="11" borderId="5" xfId="0" applyNumberFormat="1" applyFont="1" applyFill="1" applyBorder="1" applyAlignment="1">
      <alignment horizontal="center" vertical="center"/>
    </xf>
    <xf numFmtId="164" fontId="6" fillId="11" borderId="6" xfId="0" applyNumberFormat="1" applyFont="1" applyFill="1" applyBorder="1" applyAlignment="1">
      <alignment horizontal="center" vertical="center"/>
    </xf>
    <xf numFmtId="164" fontId="6" fillId="11" borderId="0" xfId="0" applyNumberFormat="1" applyFont="1" applyFill="1" applyAlignment="1">
      <alignment horizontal="center" vertical="center"/>
    </xf>
    <xf numFmtId="164" fontId="6" fillId="11" borderId="7" xfId="0" applyNumberFormat="1" applyFont="1" applyFill="1" applyBorder="1" applyAlignment="1">
      <alignment horizontal="center" vertical="center"/>
    </xf>
    <xf numFmtId="164" fontId="6" fillId="11" borderId="8" xfId="0" applyNumberFormat="1" applyFont="1" applyFill="1" applyBorder="1" applyAlignment="1">
      <alignment horizontal="center" vertical="center"/>
    </xf>
    <xf numFmtId="164" fontId="6" fillId="11" borderId="9" xfId="0" applyNumberFormat="1" applyFont="1" applyFill="1" applyBorder="1" applyAlignment="1">
      <alignment horizontal="center" vertical="center"/>
    </xf>
    <xf numFmtId="164" fontId="6" fillId="11" borderId="10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164" fontId="1" fillId="7" borderId="5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164" fontId="1" fillId="7" borderId="9" xfId="0" applyNumberFormat="1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164" fontId="0" fillId="6" borderId="10" xfId="0" applyNumberForma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8" fillId="13" borderId="11" xfId="0" applyNumberFormat="1" applyFont="1" applyFill="1" applyBorder="1" applyAlignment="1">
      <alignment horizontal="center" vertical="center"/>
    </xf>
    <xf numFmtId="164" fontId="8" fillId="13" borderId="15" xfId="0" applyNumberFormat="1" applyFont="1" applyFill="1" applyBorder="1" applyAlignment="1">
      <alignment horizontal="center" vertical="center"/>
    </xf>
    <xf numFmtId="164" fontId="8" fillId="13" borderId="1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164" fontId="1" fillId="6" borderId="5" xfId="0" applyNumberFormat="1" applyFont="1" applyFill="1" applyBorder="1" applyAlignment="1">
      <alignment horizontal="center" vertical="center" wrapText="1"/>
    </xf>
    <xf numFmtId="164" fontId="1" fillId="6" borderId="8" xfId="0" applyNumberFormat="1" applyFont="1" applyFill="1" applyBorder="1" applyAlignment="1">
      <alignment horizontal="center" vertical="center" wrapText="1"/>
    </xf>
    <xf numFmtId="164" fontId="1" fillId="6" borderId="9" xfId="0" applyNumberFormat="1" applyFont="1" applyFill="1" applyBorder="1" applyAlignment="1">
      <alignment horizontal="center"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164" fontId="0" fillId="12" borderId="3" xfId="0" applyNumberFormat="1" applyFill="1" applyBorder="1" applyAlignment="1">
      <alignment horizontal="center" vertical="center" wrapText="1"/>
    </xf>
    <xf numFmtId="164" fontId="0" fillId="12" borderId="4" xfId="0" applyNumberFormat="1" applyFill="1" applyBorder="1" applyAlignment="1">
      <alignment horizontal="center" vertical="center"/>
    </xf>
    <xf numFmtId="164" fontId="0" fillId="12" borderId="5" xfId="0" applyNumberFormat="1" applyFill="1" applyBorder="1" applyAlignment="1">
      <alignment horizontal="center" vertical="center"/>
    </xf>
    <xf numFmtId="164" fontId="0" fillId="12" borderId="6" xfId="0" applyNumberFormat="1" applyFill="1" applyBorder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164" fontId="0" fillId="12" borderId="7" xfId="0" applyNumberFormat="1" applyFill="1" applyBorder="1" applyAlignment="1">
      <alignment horizontal="center" vertical="center"/>
    </xf>
    <xf numFmtId="164" fontId="0" fillId="12" borderId="8" xfId="0" applyNumberFormat="1" applyFill="1" applyBorder="1" applyAlignment="1">
      <alignment horizontal="center" vertical="center"/>
    </xf>
    <xf numFmtId="164" fontId="0" fillId="12" borderId="9" xfId="0" applyNumberFormat="1" applyFill="1" applyBorder="1" applyAlignment="1">
      <alignment horizontal="center" vertical="center"/>
    </xf>
    <xf numFmtId="164" fontId="0" fillId="12" borderId="10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24994659260841701"/>
        </patternFill>
      </fill>
      <border>
        <left/>
        <right/>
        <top/>
        <bottom/>
      </border>
    </dxf>
    <dxf>
      <font>
        <color theme="2" tint="-0.24994659260841701"/>
      </font>
      <fill>
        <patternFill>
          <fgColor auto="1"/>
          <bgColor theme="2"/>
        </patternFill>
      </fill>
    </dxf>
    <dxf>
      <font>
        <color theme="2" tint="-0.24994659260841701"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E7F9F9"/>
      <color rgb="FF33CCCC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[MTH102_Milestone1_ExcelWorkbook.xlsx]Data &amp; Analysis!PivotTable6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Employee Salaryies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&amp; Analysis'!$H$45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&amp; Analysis'!$G$46:$G$56</c:f>
              <c:strCache>
                <c:ptCount val="10"/>
                <c:pt idx="0">
                  <c:v>20000-25000</c:v>
                </c:pt>
                <c:pt idx="1">
                  <c:v>50000-55000</c:v>
                </c:pt>
                <c:pt idx="2">
                  <c:v>55000-60000</c:v>
                </c:pt>
                <c:pt idx="3">
                  <c:v>60000-65000</c:v>
                </c:pt>
                <c:pt idx="4">
                  <c:v>65000-70000</c:v>
                </c:pt>
                <c:pt idx="5">
                  <c:v>70000-75000</c:v>
                </c:pt>
                <c:pt idx="6">
                  <c:v>75000-80000</c:v>
                </c:pt>
                <c:pt idx="7">
                  <c:v>80000-85000</c:v>
                </c:pt>
                <c:pt idx="8">
                  <c:v>85000-90000</c:v>
                </c:pt>
                <c:pt idx="9">
                  <c:v>105000-110000</c:v>
                </c:pt>
              </c:strCache>
            </c:strRef>
          </c:cat>
          <c:val>
            <c:numRef>
              <c:f>'Data &amp; Analysis'!$H$46:$H$56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4</c:v>
                </c:pt>
                <c:pt idx="8">
                  <c:v>6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B-48E3-B197-E0283D6DAE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100"/>
        <c:axId val="1776012415"/>
        <c:axId val="1776013855"/>
      </c:barChart>
      <c:catAx>
        <c:axId val="17760124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in Dollars($)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13855"/>
        <c:crosses val="autoZero"/>
        <c:auto val="1"/>
        <c:lblAlgn val="ctr"/>
        <c:lblOffset val="100"/>
        <c:noMultiLvlLbl val="0"/>
      </c:catAx>
      <c:valAx>
        <c:axId val="177601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Employees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12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205976</xdr:colOff>
      <xdr:row>1</xdr:row>
      <xdr:rowOff>209163</xdr:rowOff>
    </xdr:from>
    <xdr:to>
      <xdr:col>1</xdr:col>
      <xdr:colOff>1250758</xdr:colOff>
      <xdr:row>1</xdr:row>
      <xdr:rowOff>381390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EBD7DE1-20DF-46A9-A5FA-D8B42140F363}"/>
                </a:ext>
              </a:extLst>
            </xdr:cNvPr>
            <xdr:cNvSpPr txBox="1"/>
          </xdr:nvSpPr>
          <xdr:spPr>
            <a:xfrm>
              <a:off x="1740559" y="209163"/>
              <a:ext cx="10447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</a:rPr>
                      <m:t>− </m:t>
                    </m:r>
                    <m:acc>
                      <m:accPr>
                        <m:chr m:val="̅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EBD7DE1-20DF-46A9-A5FA-D8B42140F363}"/>
                </a:ext>
              </a:extLst>
            </xdr:cNvPr>
            <xdr:cNvSpPr txBox="1"/>
          </xdr:nvSpPr>
          <xdr:spPr>
            <a:xfrm>
              <a:off x="1740559" y="209163"/>
              <a:ext cx="10447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 anchorCtr="0">
              <a:no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𝒙_𝒊− 𝒙 ̅</a:t>
              </a:r>
              <a:endParaRPr lang="en-US" sz="1100" b="1"/>
            </a:p>
          </xdr:txBody>
        </xdr:sp>
      </mc:Fallback>
    </mc:AlternateContent>
    <xdr:clientData/>
  </xdr:twoCellAnchor>
  <xdr:oneCellAnchor>
    <xdr:from>
      <xdr:col>7</xdr:col>
      <xdr:colOff>544286</xdr:colOff>
      <xdr:row>35</xdr:row>
      <xdr:rowOff>147276</xdr:rowOff>
    </xdr:from>
    <xdr:ext cx="40677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67E0E0-08D9-4190-9E0D-E72BC5D8AD18}"/>
                </a:ext>
              </a:extLst>
            </xdr:cNvPr>
            <xdr:cNvSpPr txBox="1"/>
          </xdr:nvSpPr>
          <xdr:spPr>
            <a:xfrm>
              <a:off x="8369193" y="9176016"/>
              <a:ext cx="406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n-US" sz="1100" b="1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467E0E0-08D9-4190-9E0D-E72BC5D8AD18}"/>
                </a:ext>
              </a:extLst>
            </xdr:cNvPr>
            <xdr:cNvSpPr txBox="1"/>
          </xdr:nvSpPr>
          <xdr:spPr>
            <a:xfrm>
              <a:off x="8369193" y="9176016"/>
              <a:ext cx="40677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𝒙_𝒊−𝒙 ̅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9</xdr:col>
      <xdr:colOff>210909</xdr:colOff>
      <xdr:row>48</xdr:row>
      <xdr:rowOff>254453</xdr:rowOff>
    </xdr:from>
    <xdr:to>
      <xdr:col>15</xdr:col>
      <xdr:colOff>394606</xdr:colOff>
      <xdr:row>62</xdr:row>
      <xdr:rowOff>176893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CA86F0-BB97-E636-35D4-809B626E1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hrak" refreshedDate="45858.829465277777" createdVersion="8" refreshedVersion="8" minRefreshableVersion="3" recordCount="50" xr:uid="{A6E55207-5D8B-4DCD-8113-37779B98C2CA}">
  <cacheSource type="worksheet">
    <worksheetSource ref="A2:A52" sheet="Data &amp; Analysis"/>
  </cacheSource>
  <cacheFields count="1">
    <cacheField name="Employee Salary (USD)" numFmtId="164">
      <sharedItems containsSemiMixedTypes="0" containsString="0" containsNumber="1" minValue="20016.02" maxValue="108241.06" count="50">
        <n v="63428.97"/>
        <n v="59975.99"/>
        <n v="64976.98"/>
        <n v="59799.63"/>
        <n v="74848.179999999993"/>
        <n v="64516.08"/>
        <n v="56742.71"/>
        <n v="57075.22"/>
        <n v="87309.85"/>
        <n v="54644.75"/>
        <n v="54101.36"/>
        <n v="79525.740000000005"/>
        <n v="76341.53"/>
        <n v="85955.22"/>
        <n v="74251.06"/>
        <n v="64487.5"/>
        <n v="60713.25"/>
        <n v="74541.56"/>
        <n v="85594.76"/>
        <n v="52544.03"/>
        <n v="68486.210000000006"/>
        <n v="71850.91"/>
        <n v="85972.99"/>
        <n v="84517.72"/>
        <n v="74929.960000000006"/>
        <n v="87576.2"/>
        <n v="57031.199999999997"/>
        <n v="75045.72"/>
        <n v="81205.66"/>
        <n v="67650.740000000005"/>
        <n v="20016.02"/>
        <n v="51056.56"/>
        <n v="78110.05"/>
        <n v="58570.75"/>
        <n v="68526.03"/>
        <n v="75471.61"/>
        <n v="84674.67"/>
        <n v="71256.97"/>
        <n v="75458.39"/>
        <n v="73570.78"/>
        <n v="68312.070000000007"/>
        <n v="73747.73"/>
        <n v="88716.64"/>
        <n v="66129.509999999995"/>
        <n v="58124.99"/>
        <n v="58403.7"/>
        <n v="51833.7"/>
        <n v="61710.66"/>
        <n v="108241.06"/>
        <n v="81128.34"/>
      </sharedItems>
      <fieldGroup base="0">
        <rangePr autoStart="0" autoEnd="0" startNum="20000" endNum="110000" groupInterval="5000"/>
        <groupItems count="20">
          <s v="&lt;20000"/>
          <s v="20000-25000"/>
          <s v="25000-30000"/>
          <s v="30000-35000"/>
          <s v="35000-40000"/>
          <s v="40000-45000"/>
          <s v="45000-50000"/>
          <s v="50000-55000"/>
          <s v="55000-60000"/>
          <s v="60000-65000"/>
          <s v="65000-70000"/>
          <s v="70000-75000"/>
          <s v="75000-80000"/>
          <s v="80000-85000"/>
          <s v="85000-90000"/>
          <s v="90000-95000"/>
          <s v="95000-100000"/>
          <s v="100000-105000"/>
          <s v="105000-110000"/>
          <s v="&gt;11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99762D-1475-4A99-919A-684DB8B2144D}" name="PivotTable6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G45:H56" firstHeaderRow="1" firstDataRow="1" firstDataCol="1"/>
  <pivotFields count="1">
    <pivotField axis="axisRow"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 count="1">
    <field x="0"/>
  </rowFields>
  <rowItems count="11">
    <i>
      <x v="1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8"/>
    </i>
    <i t="grand">
      <x/>
    </i>
  </rowItems>
  <colItems count="1">
    <i/>
  </colItems>
  <dataFields count="1">
    <dataField name="Count of Employee Salary (USD)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th-102-data-generator.netlify.app/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E4EE-66C9-4120-B146-F4E05398E968}">
  <dimension ref="A1:AA96"/>
  <sheetViews>
    <sheetView tabSelected="1" topLeftCell="A17" zoomScale="70" zoomScaleNormal="70" workbookViewId="0">
      <selection activeCell="G46" sqref="G46"/>
    </sheetView>
  </sheetViews>
  <sheetFormatPr defaultColWidth="13.85546875" defaultRowHeight="20.25" customHeight="1" x14ac:dyDescent="0.25"/>
  <cols>
    <col min="1" max="1" width="20.140625" style="1" bestFit="1" customWidth="1"/>
    <col min="2" max="2" width="19.140625" style="1" customWidth="1"/>
    <col min="3" max="3" width="11" style="10" customWidth="1"/>
    <col min="4" max="5" width="16.140625" style="1" customWidth="1"/>
    <col min="6" max="6" width="13.85546875" style="17"/>
    <col min="7" max="7" width="17.85546875" style="1" bestFit="1" customWidth="1"/>
    <col min="8" max="8" width="38.7109375" style="15" bestFit="1" customWidth="1"/>
    <col min="9" max="9" width="21.28515625" style="1" customWidth="1"/>
    <col min="10" max="10" width="3.28515625" style="1" customWidth="1"/>
    <col min="11" max="12" width="13.85546875" style="1"/>
    <col min="13" max="13" width="23" style="1" customWidth="1"/>
    <col min="14" max="16384" width="13.85546875" style="1"/>
  </cols>
  <sheetData>
    <row r="1" spans="1:27" ht="27.95" customHeight="1" thickBot="1" x14ac:dyDescent="0.3">
      <c r="A1" s="102" t="s">
        <v>32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27" ht="45.6" customHeight="1" thickBot="1" x14ac:dyDescent="0.3">
      <c r="A2" s="18" t="s">
        <v>33</v>
      </c>
      <c r="B2" s="19"/>
      <c r="C2" s="20" t="s">
        <v>0</v>
      </c>
      <c r="D2" s="21" t="s">
        <v>1</v>
      </c>
      <c r="E2" s="21" t="s">
        <v>2</v>
      </c>
      <c r="G2" s="126" t="s">
        <v>21</v>
      </c>
      <c r="H2" s="127"/>
      <c r="I2" s="127"/>
      <c r="J2" s="127"/>
      <c r="K2" s="127"/>
      <c r="L2" s="127"/>
      <c r="M2" s="128"/>
    </row>
    <row r="3" spans="1:27" ht="20.25" customHeight="1" thickBot="1" x14ac:dyDescent="0.3">
      <c r="A3" s="7">
        <v>63428.97</v>
      </c>
      <c r="B3" s="2">
        <f>A3-$I$15</f>
        <v>-6145.0681999999942</v>
      </c>
      <c r="C3" s="12">
        <f>B3/($I$28)</f>
        <v>-0.43778103911534288</v>
      </c>
      <c r="D3" s="8" t="str">
        <f>IF(ABS(C3)&gt;3,"Yes","No")</f>
        <v>No</v>
      </c>
      <c r="E3" s="8" t="str">
        <f t="shared" ref="E3:E34" si="0">IF(OR(AND(ISNUMBER(M$32),A3&gt;M$32),AND(ISNUMBER(M$30),A3&lt;M$30)),"Yes","No")</f>
        <v>No</v>
      </c>
      <c r="G3" s="126"/>
      <c r="H3" s="127"/>
      <c r="I3" s="127"/>
      <c r="J3" s="127"/>
      <c r="K3" s="127"/>
      <c r="L3" s="127"/>
      <c r="M3" s="128"/>
    </row>
    <row r="4" spans="1:27" ht="20.25" customHeight="1" thickBot="1" x14ac:dyDescent="0.3">
      <c r="A4" s="7">
        <v>59975.99</v>
      </c>
      <c r="B4" s="2">
        <f t="shared" ref="B4:B52" si="1">A4-$I$15</f>
        <v>-9598.0481999999975</v>
      </c>
      <c r="C4" s="12">
        <f t="shared" ref="C4:C52" si="2">B4/($I$28)</f>
        <v>-0.6837749196136097</v>
      </c>
      <c r="D4" s="8" t="str">
        <f t="shared" ref="D4:D52" si="3">IF(ABS(C4)&gt;3,"Yes","No")</f>
        <v>No</v>
      </c>
      <c r="E4" s="8" t="str">
        <f t="shared" si="0"/>
        <v>No</v>
      </c>
      <c r="G4" s="126"/>
      <c r="H4" s="127"/>
      <c r="I4" s="127"/>
      <c r="J4" s="127"/>
      <c r="K4" s="127"/>
      <c r="L4" s="127"/>
      <c r="M4" s="128"/>
    </row>
    <row r="5" spans="1:27" ht="20.25" customHeight="1" thickBot="1" x14ac:dyDescent="0.3">
      <c r="A5" s="7">
        <v>64976.98</v>
      </c>
      <c r="B5" s="2">
        <f t="shared" si="1"/>
        <v>-4597.0581999999922</v>
      </c>
      <c r="C5" s="12">
        <f t="shared" si="2"/>
        <v>-0.32749919938556682</v>
      </c>
      <c r="D5" s="8" t="str">
        <f t="shared" si="3"/>
        <v>No</v>
      </c>
      <c r="E5" s="8" t="str">
        <f t="shared" si="0"/>
        <v>No</v>
      </c>
      <c r="G5" s="13"/>
      <c r="H5" s="63" t="s">
        <v>22</v>
      </c>
      <c r="I5" s="64"/>
      <c r="J5" s="64"/>
      <c r="K5" s="64"/>
      <c r="L5" s="65"/>
      <c r="M5" s="14"/>
    </row>
    <row r="6" spans="1:27" ht="20.25" customHeight="1" thickBot="1" x14ac:dyDescent="0.3">
      <c r="A6" s="7">
        <v>59799.63</v>
      </c>
      <c r="B6" s="2">
        <f t="shared" si="1"/>
        <v>-9774.408199999998</v>
      </c>
      <c r="C6" s="12">
        <f t="shared" si="2"/>
        <v>-0.69633898913172865</v>
      </c>
      <c r="D6" s="8" t="str">
        <f t="shared" si="3"/>
        <v>No</v>
      </c>
      <c r="E6" s="8" t="str">
        <f t="shared" si="0"/>
        <v>No</v>
      </c>
      <c r="G6" s="13"/>
      <c r="H6" s="66"/>
      <c r="I6" s="67"/>
      <c r="J6" s="67"/>
      <c r="K6" s="67"/>
      <c r="L6" s="68"/>
      <c r="M6" s="14"/>
    </row>
    <row r="7" spans="1:27" ht="20.25" customHeight="1" thickBot="1" x14ac:dyDescent="0.3">
      <c r="A7" s="7">
        <v>74848.179999999993</v>
      </c>
      <c r="B7" s="2">
        <f t="shared" si="1"/>
        <v>5274.1417999999976</v>
      </c>
      <c r="C7" s="12">
        <f t="shared" si="2"/>
        <v>0.37573533807902509</v>
      </c>
      <c r="D7" s="8" t="str">
        <f t="shared" si="3"/>
        <v>No</v>
      </c>
      <c r="E7" s="8" t="str">
        <f t="shared" si="0"/>
        <v>No</v>
      </c>
      <c r="G7" s="13"/>
      <c r="H7" s="69"/>
      <c r="I7" s="70"/>
      <c r="J7" s="70"/>
      <c r="K7" s="70"/>
      <c r="L7" s="71"/>
      <c r="M7" s="14"/>
    </row>
    <row r="8" spans="1:27" ht="20.25" customHeight="1" thickBot="1" x14ac:dyDescent="0.3">
      <c r="A8" s="7">
        <v>64516.08</v>
      </c>
      <c r="B8" s="2">
        <f t="shared" si="1"/>
        <v>-5057.9581999999937</v>
      </c>
      <c r="C8" s="12">
        <f t="shared" si="2"/>
        <v>-0.36033419394726468</v>
      </c>
      <c r="D8" s="8" t="str">
        <f t="shared" si="3"/>
        <v>No</v>
      </c>
      <c r="E8" s="8" t="str">
        <f t="shared" si="0"/>
        <v>No</v>
      </c>
      <c r="G8" s="94" t="s">
        <v>23</v>
      </c>
      <c r="H8" s="95"/>
      <c r="I8" s="95"/>
      <c r="J8" s="95"/>
      <c r="K8" s="95"/>
      <c r="L8" s="95"/>
      <c r="M8" s="96"/>
    </row>
    <row r="9" spans="1:27" ht="20.25" customHeight="1" thickBot="1" x14ac:dyDescent="0.3">
      <c r="A9" s="7">
        <v>56742.71</v>
      </c>
      <c r="B9" s="2">
        <f t="shared" si="1"/>
        <v>-12831.328199999996</v>
      </c>
      <c r="C9" s="12">
        <f t="shared" si="2"/>
        <v>-0.91411714399296751</v>
      </c>
      <c r="D9" s="8" t="str">
        <f t="shared" si="3"/>
        <v>No</v>
      </c>
      <c r="E9" s="8" t="str">
        <f t="shared" si="0"/>
        <v>No</v>
      </c>
      <c r="G9" s="94"/>
      <c r="H9" s="95"/>
      <c r="I9" s="95"/>
      <c r="J9" s="95"/>
      <c r="K9" s="95"/>
      <c r="L9" s="95"/>
      <c r="M9" s="96"/>
    </row>
    <row r="10" spans="1:27" ht="20.25" customHeight="1" thickBot="1" x14ac:dyDescent="0.3">
      <c r="A10" s="7">
        <v>57075.22</v>
      </c>
      <c r="B10" s="2">
        <f t="shared" si="1"/>
        <v>-12498.818199999994</v>
      </c>
      <c r="C10" s="12">
        <f t="shared" si="2"/>
        <v>-0.89042878634117717</v>
      </c>
      <c r="D10" s="8" t="str">
        <f t="shared" si="3"/>
        <v>No</v>
      </c>
      <c r="E10" s="8" t="str">
        <f t="shared" si="0"/>
        <v>No</v>
      </c>
      <c r="G10" s="94"/>
      <c r="H10" s="95"/>
      <c r="I10" s="95"/>
      <c r="J10" s="95"/>
      <c r="K10" s="95"/>
      <c r="L10" s="95"/>
      <c r="M10" s="96"/>
    </row>
    <row r="11" spans="1:27" ht="20.25" customHeight="1" thickBot="1" x14ac:dyDescent="0.3">
      <c r="A11" s="7">
        <v>87309.85</v>
      </c>
      <c r="B11" s="2">
        <f t="shared" si="1"/>
        <v>17735.81180000001</v>
      </c>
      <c r="C11" s="12">
        <f t="shared" si="2"/>
        <v>1.2635176480804837</v>
      </c>
      <c r="D11" s="8" t="str">
        <f t="shared" si="3"/>
        <v>No</v>
      </c>
      <c r="E11" s="8" t="str">
        <f t="shared" si="0"/>
        <v>No</v>
      </c>
      <c r="G11" s="97"/>
      <c r="H11" s="98"/>
      <c r="I11" s="98"/>
      <c r="J11" s="98"/>
      <c r="K11" s="98"/>
      <c r="L11" s="98"/>
      <c r="M11" s="99"/>
    </row>
    <row r="12" spans="1:27" ht="20.25" customHeight="1" thickBot="1" x14ac:dyDescent="0.3">
      <c r="A12" s="7">
        <v>54644.75</v>
      </c>
      <c r="B12" s="2">
        <f t="shared" si="1"/>
        <v>-14929.288199999995</v>
      </c>
      <c r="C12" s="12">
        <f t="shared" si="2"/>
        <v>-1.063577992746839</v>
      </c>
      <c r="D12" s="8" t="str">
        <f t="shared" si="3"/>
        <v>No</v>
      </c>
      <c r="E12" s="8" t="str">
        <f t="shared" si="0"/>
        <v>No</v>
      </c>
      <c r="AA12"/>
    </row>
    <row r="13" spans="1:27" ht="20.25" customHeight="1" thickBot="1" x14ac:dyDescent="0.3">
      <c r="A13" s="7">
        <v>54101.36</v>
      </c>
      <c r="B13" s="2">
        <f t="shared" si="1"/>
        <v>-15472.678199999995</v>
      </c>
      <c r="C13" s="12">
        <f t="shared" si="2"/>
        <v>-1.1022896605595554</v>
      </c>
      <c r="D13" s="8" t="str">
        <f t="shared" si="3"/>
        <v>No</v>
      </c>
      <c r="E13" s="8" t="str">
        <f t="shared" si="0"/>
        <v>No</v>
      </c>
      <c r="G13" s="105" t="s">
        <v>24</v>
      </c>
      <c r="H13" s="106"/>
      <c r="I13" s="107"/>
      <c r="K13" s="111" t="s">
        <v>25</v>
      </c>
      <c r="L13" s="112"/>
      <c r="M13" s="113"/>
      <c r="AA13"/>
    </row>
    <row r="14" spans="1:27" ht="20.25" customHeight="1" thickBot="1" x14ac:dyDescent="0.3">
      <c r="A14" s="7">
        <v>79525.740000000005</v>
      </c>
      <c r="B14" s="2">
        <f t="shared" si="1"/>
        <v>9951.7018000000098</v>
      </c>
      <c r="C14" s="12">
        <f t="shared" si="2"/>
        <v>0.70896956928322397</v>
      </c>
      <c r="D14" s="8" t="str">
        <f t="shared" si="3"/>
        <v>No</v>
      </c>
      <c r="E14" s="8" t="str">
        <f t="shared" si="0"/>
        <v>No</v>
      </c>
      <c r="G14" s="108"/>
      <c r="H14" s="109"/>
      <c r="I14" s="110"/>
      <c r="J14"/>
      <c r="K14" s="114"/>
      <c r="L14" s="115"/>
      <c r="M14" s="116"/>
      <c r="AA14"/>
    </row>
    <row r="15" spans="1:27" ht="20.25" customHeight="1" thickBot="1" x14ac:dyDescent="0.3">
      <c r="A15" s="7">
        <v>76341.53</v>
      </c>
      <c r="B15" s="2">
        <f t="shared" si="1"/>
        <v>6767.4918000000034</v>
      </c>
      <c r="C15" s="12">
        <f t="shared" si="2"/>
        <v>0.48212314265422906</v>
      </c>
      <c r="D15" s="8" t="str">
        <f t="shared" si="3"/>
        <v>No</v>
      </c>
      <c r="E15" s="8" t="str">
        <f t="shared" si="0"/>
        <v>No</v>
      </c>
      <c r="G15" s="100" t="s">
        <v>3</v>
      </c>
      <c r="H15" s="101"/>
      <c r="I15" s="6">
        <f>AVERAGE(A3:A52)</f>
        <v>69574.038199999995</v>
      </c>
      <c r="K15" s="84" t="s">
        <v>4</v>
      </c>
      <c r="L15" s="85"/>
      <c r="M15" s="35">
        <f>_xlfn.QUARTILE.INC(A3:A52,0)</f>
        <v>20016.02</v>
      </c>
      <c r="AA15"/>
    </row>
    <row r="16" spans="1:27" ht="20.25" customHeight="1" thickBot="1" x14ac:dyDescent="0.3">
      <c r="A16" s="7">
        <v>85955.22</v>
      </c>
      <c r="B16" s="2">
        <f t="shared" si="1"/>
        <v>16381.181800000006</v>
      </c>
      <c r="C16" s="12">
        <f t="shared" si="2"/>
        <v>1.1670124003410332</v>
      </c>
      <c r="D16" s="8" t="str">
        <f t="shared" si="3"/>
        <v>No</v>
      </c>
      <c r="E16" s="8" t="str">
        <f t="shared" si="0"/>
        <v>No</v>
      </c>
      <c r="G16" s="100" t="s">
        <v>5</v>
      </c>
      <c r="H16" s="101"/>
      <c r="I16" s="6">
        <f>MEDIAN(A3:A52)</f>
        <v>69891.5</v>
      </c>
      <c r="K16" s="86"/>
      <c r="L16" s="87"/>
      <c r="M16" s="36"/>
      <c r="AA16"/>
    </row>
    <row r="17" spans="1:27" ht="30.95" customHeight="1" thickBot="1" x14ac:dyDescent="0.3">
      <c r="A17" s="7">
        <v>74251.06</v>
      </c>
      <c r="B17" s="2">
        <f t="shared" si="1"/>
        <v>4677.0218000000023</v>
      </c>
      <c r="C17" s="12">
        <f t="shared" si="2"/>
        <v>0.33319588927737437</v>
      </c>
      <c r="D17" s="8" t="str">
        <f t="shared" si="3"/>
        <v>No</v>
      </c>
      <c r="E17" s="8" t="str">
        <f t="shared" si="0"/>
        <v>No</v>
      </c>
      <c r="G17" s="100" t="s">
        <v>6</v>
      </c>
      <c r="H17" s="101"/>
      <c r="I17" s="6" t="e" cm="1">
        <f t="array" ref="I17">_xlfn.MODE.MULT(A3:A52)</f>
        <v>#N/A</v>
      </c>
      <c r="K17" s="84" t="s">
        <v>7</v>
      </c>
      <c r="L17" s="85"/>
      <c r="M17" s="35">
        <f>_xlfn.QUARTILE.INC(A3:A52,1)</f>
        <v>59843.72</v>
      </c>
      <c r="AA17"/>
    </row>
    <row r="18" spans="1:27" ht="20.25" customHeight="1" thickBot="1" x14ac:dyDescent="0.3">
      <c r="A18" s="7">
        <v>64487.5</v>
      </c>
      <c r="B18" s="2">
        <f t="shared" si="1"/>
        <v>-5086.5381999999954</v>
      </c>
      <c r="C18" s="12">
        <f t="shared" si="2"/>
        <v>-0.36237026282245099</v>
      </c>
      <c r="D18" s="8" t="str">
        <f t="shared" si="3"/>
        <v>No</v>
      </c>
      <c r="E18" s="8" t="str">
        <f t="shared" si="0"/>
        <v>No</v>
      </c>
      <c r="G18" s="88" t="s">
        <v>8</v>
      </c>
      <c r="H18" s="89"/>
      <c r="I18" s="4"/>
      <c r="K18" s="86"/>
      <c r="L18" s="87"/>
      <c r="M18" s="36"/>
      <c r="AA18"/>
    </row>
    <row r="19" spans="1:27" ht="20.25" customHeight="1" thickBot="1" x14ac:dyDescent="0.3">
      <c r="A19" s="7">
        <v>60713.25</v>
      </c>
      <c r="B19" s="2">
        <f t="shared" si="1"/>
        <v>-8860.7881999999954</v>
      </c>
      <c r="C19" s="12">
        <f t="shared" si="2"/>
        <v>-0.63125175170179071</v>
      </c>
      <c r="D19" s="8" t="str">
        <f t="shared" si="3"/>
        <v>No</v>
      </c>
      <c r="E19" s="8" t="str">
        <f t="shared" si="0"/>
        <v>No</v>
      </c>
      <c r="G19" s="90"/>
      <c r="H19" s="91"/>
      <c r="I19" s="4"/>
      <c r="K19" s="84" t="s">
        <v>9</v>
      </c>
      <c r="L19" s="85"/>
      <c r="M19" s="35">
        <f>_xlfn.QUARTILE.INC(A3:A52,2)</f>
        <v>69891.5</v>
      </c>
      <c r="AA19"/>
    </row>
    <row r="20" spans="1:27" ht="20.25" customHeight="1" thickBot="1" x14ac:dyDescent="0.3">
      <c r="A20" s="7">
        <v>74541.56</v>
      </c>
      <c r="B20" s="2">
        <f t="shared" si="1"/>
        <v>4967.5218000000023</v>
      </c>
      <c r="C20" s="12">
        <f t="shared" si="2"/>
        <v>0.35389141090934051</v>
      </c>
      <c r="D20" s="8" t="str">
        <f t="shared" si="3"/>
        <v>No</v>
      </c>
      <c r="E20" s="8" t="str">
        <f t="shared" si="0"/>
        <v>No</v>
      </c>
      <c r="G20" s="90"/>
      <c r="H20" s="91"/>
      <c r="I20" s="4"/>
      <c r="K20" s="86"/>
      <c r="L20" s="87"/>
      <c r="M20" s="36"/>
      <c r="AA20"/>
    </row>
    <row r="21" spans="1:27" ht="20.25" customHeight="1" thickBot="1" x14ac:dyDescent="0.3">
      <c r="A21" s="7">
        <v>85594.76</v>
      </c>
      <c r="B21" s="2">
        <f t="shared" si="1"/>
        <v>16020.721799999999</v>
      </c>
      <c r="C21" s="12">
        <f t="shared" si="2"/>
        <v>1.1413328556681979</v>
      </c>
      <c r="D21" s="8" t="str">
        <f t="shared" si="3"/>
        <v>No</v>
      </c>
      <c r="E21" s="8" t="str">
        <f t="shared" si="0"/>
        <v>No</v>
      </c>
      <c r="G21" s="90"/>
      <c r="H21" s="91"/>
      <c r="I21" s="5"/>
      <c r="K21" s="84" t="s">
        <v>10</v>
      </c>
      <c r="L21" s="85"/>
      <c r="M21" s="35">
        <f>_xlfn.QUARTILE.INC(A3:A52,3)</f>
        <v>77667.92</v>
      </c>
      <c r="AA21"/>
    </row>
    <row r="22" spans="1:27" ht="20.25" customHeight="1" thickBot="1" x14ac:dyDescent="0.3">
      <c r="A22" s="7">
        <v>52544.03</v>
      </c>
      <c r="B22" s="2">
        <f t="shared" si="1"/>
        <v>-17030.008199999997</v>
      </c>
      <c r="C22" s="12">
        <f t="shared" si="2"/>
        <v>-1.213235466766474</v>
      </c>
      <c r="D22" s="8" t="str">
        <f t="shared" si="3"/>
        <v>No</v>
      </c>
      <c r="E22" s="8" t="str">
        <f t="shared" si="0"/>
        <v>No</v>
      </c>
      <c r="G22" s="90"/>
      <c r="H22" s="91"/>
      <c r="I22" s="3"/>
      <c r="K22" s="86"/>
      <c r="L22" s="87"/>
      <c r="M22" s="36"/>
      <c r="AA22"/>
    </row>
    <row r="23" spans="1:27" ht="20.25" customHeight="1" thickBot="1" x14ac:dyDescent="0.3">
      <c r="A23" s="7">
        <v>68486.210000000006</v>
      </c>
      <c r="B23" s="2">
        <f t="shared" si="1"/>
        <v>-1087.828199999989</v>
      </c>
      <c r="C23" s="12">
        <f t="shared" si="2"/>
        <v>-7.7498010481798829E-2</v>
      </c>
      <c r="D23" s="8" t="str">
        <f t="shared" si="3"/>
        <v>No</v>
      </c>
      <c r="E23" s="8" t="str">
        <f t="shared" si="0"/>
        <v>No</v>
      </c>
      <c r="G23" s="90"/>
      <c r="H23" s="91"/>
      <c r="I23" s="3"/>
      <c r="K23" s="84" t="s">
        <v>11</v>
      </c>
      <c r="L23" s="85"/>
      <c r="M23" s="35">
        <f>_xlfn.QUARTILE.INC(A3:A52,4)</f>
        <v>108241.06</v>
      </c>
    </row>
    <row r="24" spans="1:27" ht="20.25" customHeight="1" thickBot="1" x14ac:dyDescent="0.3">
      <c r="A24" s="7">
        <v>71850.91</v>
      </c>
      <c r="B24" s="2">
        <f t="shared" si="1"/>
        <v>2276.8718000000081</v>
      </c>
      <c r="C24" s="12">
        <f t="shared" si="2"/>
        <v>0.16220671115357607</v>
      </c>
      <c r="D24" s="8" t="str">
        <f t="shared" si="3"/>
        <v>No</v>
      </c>
      <c r="E24" s="8" t="str">
        <f t="shared" si="0"/>
        <v>No</v>
      </c>
      <c r="G24" s="92"/>
      <c r="H24" s="93"/>
      <c r="I24" s="3"/>
      <c r="K24" s="86"/>
      <c r="L24" s="87"/>
      <c r="M24" s="36"/>
    </row>
    <row r="25" spans="1:27" ht="20.25" customHeight="1" thickBot="1" x14ac:dyDescent="0.3">
      <c r="A25" s="7">
        <v>85972.99</v>
      </c>
      <c r="B25" s="2">
        <f t="shared" si="1"/>
        <v>16398.95180000001</v>
      </c>
      <c r="C25" s="12">
        <f t="shared" si="2"/>
        <v>1.1682783535919803</v>
      </c>
      <c r="D25" s="8" t="str">
        <f t="shared" si="3"/>
        <v>No</v>
      </c>
      <c r="E25" s="8" t="str">
        <f t="shared" si="0"/>
        <v>No</v>
      </c>
      <c r="G25"/>
      <c r="H25" s="16"/>
      <c r="I25"/>
      <c r="K25"/>
      <c r="L25"/>
      <c r="M25"/>
    </row>
    <row r="26" spans="1:27" ht="20.25" customHeight="1" thickBot="1" x14ac:dyDescent="0.3">
      <c r="A26" s="7">
        <v>84517.72</v>
      </c>
      <c r="B26" s="2">
        <f t="shared" si="1"/>
        <v>14943.681800000006</v>
      </c>
      <c r="C26" s="12">
        <f t="shared" si="2"/>
        <v>1.0646034077560027</v>
      </c>
      <c r="D26" s="8" t="str">
        <f t="shared" si="3"/>
        <v>No</v>
      </c>
      <c r="E26" s="8" t="str">
        <f t="shared" si="0"/>
        <v>No</v>
      </c>
      <c r="G26" s="78" t="s">
        <v>26</v>
      </c>
      <c r="H26" s="79"/>
      <c r="I26" s="80"/>
      <c r="K26" s="72" t="s">
        <v>27</v>
      </c>
      <c r="L26" s="73"/>
      <c r="M26" s="74"/>
    </row>
    <row r="27" spans="1:27" ht="20.25" customHeight="1" thickBot="1" x14ac:dyDescent="0.3">
      <c r="A27" s="7">
        <v>74929.960000000006</v>
      </c>
      <c r="B27" s="2">
        <f t="shared" si="1"/>
        <v>5355.921800000011</v>
      </c>
      <c r="C27" s="12">
        <f t="shared" si="2"/>
        <v>0.38156143019283734</v>
      </c>
      <c r="D27" s="8" t="str">
        <f t="shared" si="3"/>
        <v>No</v>
      </c>
      <c r="E27" s="8" t="str">
        <f t="shared" si="0"/>
        <v>No</v>
      </c>
      <c r="G27" s="81"/>
      <c r="H27" s="82"/>
      <c r="I27" s="83"/>
      <c r="K27" s="75"/>
      <c r="L27" s="76"/>
      <c r="M27" s="77"/>
    </row>
    <row r="28" spans="1:27" ht="20.25" customHeight="1" thickBot="1" x14ac:dyDescent="0.3">
      <c r="A28" s="7">
        <v>87576.2</v>
      </c>
      <c r="B28" s="2">
        <f t="shared" si="1"/>
        <v>18002.161800000002</v>
      </c>
      <c r="C28" s="12">
        <f t="shared" si="2"/>
        <v>1.2824926986370209</v>
      </c>
      <c r="D28" s="8" t="str">
        <f t="shared" si="3"/>
        <v>No</v>
      </c>
      <c r="E28" s="8" t="str">
        <f t="shared" si="0"/>
        <v>No</v>
      </c>
      <c r="G28" s="41" t="s">
        <v>12</v>
      </c>
      <c r="H28" s="42"/>
      <c r="I28" s="35">
        <f>_xlfn.STDEV.S(A3:A52)</f>
        <v>14036.853246129152</v>
      </c>
      <c r="K28" s="37" t="s">
        <v>13</v>
      </c>
      <c r="L28" s="38"/>
      <c r="M28" s="35">
        <f>1.5*I30</f>
        <v>26736.299999999996</v>
      </c>
    </row>
    <row r="29" spans="1:27" ht="20.25" customHeight="1" thickBot="1" x14ac:dyDescent="0.3">
      <c r="A29" s="7">
        <v>57031.199999999997</v>
      </c>
      <c r="B29" s="2">
        <f t="shared" si="1"/>
        <v>-12542.838199999998</v>
      </c>
      <c r="C29" s="12">
        <f t="shared" si="2"/>
        <v>-0.8935648168480248</v>
      </c>
      <c r="D29" s="8" t="str">
        <f t="shared" si="3"/>
        <v>No</v>
      </c>
      <c r="E29" s="8" t="str">
        <f t="shared" si="0"/>
        <v>No</v>
      </c>
      <c r="G29" s="43"/>
      <c r="H29" s="44"/>
      <c r="I29" s="36"/>
      <c r="K29" s="39"/>
      <c r="L29" s="40"/>
      <c r="M29" s="36"/>
    </row>
    <row r="30" spans="1:27" ht="20.25" customHeight="1" thickBot="1" x14ac:dyDescent="0.3">
      <c r="A30" s="7">
        <v>75045.72</v>
      </c>
      <c r="B30" s="2">
        <f t="shared" si="1"/>
        <v>5471.6818000000058</v>
      </c>
      <c r="C30" s="12">
        <f t="shared" si="2"/>
        <v>0.38980829278876261</v>
      </c>
      <c r="D30" s="8" t="str">
        <f t="shared" si="3"/>
        <v>No</v>
      </c>
      <c r="E30" s="8" t="str">
        <f t="shared" si="0"/>
        <v>No</v>
      </c>
      <c r="G30" s="41" t="s">
        <v>14</v>
      </c>
      <c r="H30" s="42"/>
      <c r="I30" s="35">
        <f>M21-M17</f>
        <v>17824.199999999997</v>
      </c>
      <c r="K30" s="37" t="s">
        <v>15</v>
      </c>
      <c r="L30" s="38"/>
      <c r="M30" s="35">
        <f>M17-M28</f>
        <v>33107.420000000006</v>
      </c>
    </row>
    <row r="31" spans="1:27" ht="20.25" customHeight="1" thickBot="1" x14ac:dyDescent="0.3">
      <c r="A31" s="7">
        <v>81205.66</v>
      </c>
      <c r="B31" s="2">
        <f t="shared" si="1"/>
        <v>11631.621800000008</v>
      </c>
      <c r="C31" s="12">
        <f t="shared" si="2"/>
        <v>0.82864881437779381</v>
      </c>
      <c r="D31" s="8" t="str">
        <f t="shared" si="3"/>
        <v>No</v>
      </c>
      <c r="E31" s="8" t="str">
        <f t="shared" si="0"/>
        <v>No</v>
      </c>
      <c r="G31" s="43"/>
      <c r="H31" s="44"/>
      <c r="I31" s="36"/>
      <c r="K31" s="39"/>
      <c r="L31" s="40"/>
      <c r="M31" s="36"/>
    </row>
    <row r="32" spans="1:27" ht="20.25" customHeight="1" thickBot="1" x14ac:dyDescent="0.3">
      <c r="A32" s="7">
        <v>67650.740000000005</v>
      </c>
      <c r="B32" s="2">
        <f t="shared" si="1"/>
        <v>-1923.2981999999902</v>
      </c>
      <c r="C32" s="12">
        <f t="shared" si="2"/>
        <v>-0.13701776076702696</v>
      </c>
      <c r="D32" s="8" t="str">
        <f t="shared" si="3"/>
        <v>No</v>
      </c>
      <c r="E32" s="8" t="str">
        <f t="shared" si="0"/>
        <v>No</v>
      </c>
      <c r="G32" s="41" t="s">
        <v>16</v>
      </c>
      <c r="H32" s="42"/>
      <c r="I32" s="35">
        <f>M23-M15</f>
        <v>88225.04</v>
      </c>
      <c r="K32" s="37" t="s">
        <v>17</v>
      </c>
      <c r="L32" s="38"/>
      <c r="M32" s="35">
        <f>M21+M28</f>
        <v>104404.22</v>
      </c>
    </row>
    <row r="33" spans="1:13" ht="20.25" customHeight="1" thickBot="1" x14ac:dyDescent="0.3">
      <c r="A33" s="7">
        <v>20016.02</v>
      </c>
      <c r="B33" s="2">
        <f t="shared" si="1"/>
        <v>-49558.018199999991</v>
      </c>
      <c r="C33" s="12">
        <f t="shared" si="2"/>
        <v>-3.5305646736505043</v>
      </c>
      <c r="D33" s="8" t="str">
        <f t="shared" si="3"/>
        <v>Yes</v>
      </c>
      <c r="E33" s="8" t="str">
        <f t="shared" si="0"/>
        <v>Yes</v>
      </c>
      <c r="G33" s="43"/>
      <c r="H33" s="44"/>
      <c r="I33" s="36"/>
      <c r="K33" s="39"/>
      <c r="L33" s="40"/>
      <c r="M33" s="36"/>
    </row>
    <row r="34" spans="1:13" ht="20.25" customHeight="1" thickBot="1" x14ac:dyDescent="0.3">
      <c r="A34" s="7">
        <v>51056.56</v>
      </c>
      <c r="B34" s="2">
        <f t="shared" si="1"/>
        <v>-18517.478199999998</v>
      </c>
      <c r="C34" s="12">
        <f t="shared" si="2"/>
        <v>-1.3192043740363557</v>
      </c>
      <c r="D34" s="8" t="str">
        <f t="shared" si="3"/>
        <v>No</v>
      </c>
      <c r="E34" s="8" t="str">
        <f t="shared" si="0"/>
        <v>No</v>
      </c>
      <c r="G34"/>
      <c r="H34" s="16"/>
      <c r="I34"/>
    </row>
    <row r="35" spans="1:13" ht="20.25" customHeight="1" thickBot="1" x14ac:dyDescent="0.3">
      <c r="A35" s="7">
        <v>78110.05</v>
      </c>
      <c r="B35" s="2">
        <f t="shared" si="1"/>
        <v>8536.0118000000075</v>
      </c>
      <c r="C35" s="12">
        <f t="shared" si="2"/>
        <v>0.60811434374395312</v>
      </c>
      <c r="D35" s="8" t="str">
        <f t="shared" si="3"/>
        <v>No</v>
      </c>
      <c r="E35" s="8" t="str">
        <f t="shared" ref="E35:E52" si="4">IF(OR(AND(ISNUMBER(M$32),A35&gt;M$32),AND(ISNUMBER(M$30),A35&lt;M$30)),"Yes","No")</f>
        <v>No</v>
      </c>
      <c r="G35" s="117" t="s">
        <v>28</v>
      </c>
      <c r="H35" s="118"/>
      <c r="I35" s="119"/>
      <c r="K35" s="45" t="s">
        <v>29</v>
      </c>
      <c r="L35" s="46"/>
      <c r="M35" s="47"/>
    </row>
    <row r="36" spans="1:13" ht="20.25" customHeight="1" thickBot="1" x14ac:dyDescent="0.3">
      <c r="A36" s="7">
        <v>58570.75</v>
      </c>
      <c r="B36" s="2">
        <f t="shared" si="1"/>
        <v>-11003.288199999995</v>
      </c>
      <c r="C36" s="12">
        <f t="shared" si="2"/>
        <v>-0.783885676302436</v>
      </c>
      <c r="D36" s="8" t="str">
        <f t="shared" si="3"/>
        <v>No</v>
      </c>
      <c r="E36" s="8" t="str">
        <f t="shared" si="4"/>
        <v>No</v>
      </c>
      <c r="G36" s="120"/>
      <c r="H36" s="121"/>
      <c r="I36" s="122"/>
      <c r="K36" s="48"/>
      <c r="L36" s="49"/>
      <c r="M36" s="50"/>
    </row>
    <row r="37" spans="1:13" ht="20.25" customHeight="1" thickBot="1" x14ac:dyDescent="0.3">
      <c r="A37" s="7">
        <v>68526.03</v>
      </c>
      <c r="B37" s="2">
        <f t="shared" si="1"/>
        <v>-1048.0081999999966</v>
      </c>
      <c r="C37" s="12">
        <f t="shared" si="2"/>
        <v>-7.4661192335896132E-2</v>
      </c>
      <c r="D37" s="8" t="str">
        <f t="shared" si="3"/>
        <v>No</v>
      </c>
      <c r="E37" s="8" t="str">
        <f t="shared" si="4"/>
        <v>No</v>
      </c>
      <c r="G37" s="123"/>
      <c r="H37" s="124"/>
      <c r="I37" s="125"/>
      <c r="K37" s="51"/>
      <c r="L37" s="52"/>
      <c r="M37" s="53"/>
    </row>
    <row r="38" spans="1:13" ht="20.25" customHeight="1" thickBot="1" x14ac:dyDescent="0.3">
      <c r="A38" s="7">
        <v>75471.61</v>
      </c>
      <c r="B38" s="2">
        <f t="shared" si="1"/>
        <v>5897.5718000000052</v>
      </c>
      <c r="C38" s="12">
        <f t="shared" si="2"/>
        <v>0.42014913859887637</v>
      </c>
      <c r="D38" s="8" t="str">
        <f t="shared" si="3"/>
        <v>No</v>
      </c>
      <c r="E38" s="8" t="str">
        <f t="shared" si="4"/>
        <v>No</v>
      </c>
    </row>
    <row r="39" spans="1:13" ht="20.25" customHeight="1" thickBot="1" x14ac:dyDescent="0.3">
      <c r="A39" s="7">
        <v>84674.67</v>
      </c>
      <c r="B39" s="2">
        <f t="shared" si="1"/>
        <v>15100.631800000003</v>
      </c>
      <c r="C39" s="12">
        <f t="shared" si="2"/>
        <v>1.07578468872033</v>
      </c>
      <c r="D39" s="8" t="str">
        <f t="shared" si="3"/>
        <v>No</v>
      </c>
      <c r="E39" s="8" t="str">
        <f t="shared" si="4"/>
        <v>No</v>
      </c>
      <c r="G39" s="54" t="s">
        <v>30</v>
      </c>
      <c r="H39" s="55"/>
      <c r="I39" s="55"/>
      <c r="J39" s="55"/>
      <c r="K39" s="55"/>
      <c r="L39" s="55"/>
      <c r="M39" s="56"/>
    </row>
    <row r="40" spans="1:13" ht="20.25" customHeight="1" thickBot="1" x14ac:dyDescent="0.3">
      <c r="A40" s="7">
        <v>71256.97</v>
      </c>
      <c r="B40" s="2">
        <f t="shared" si="1"/>
        <v>1682.9318000000058</v>
      </c>
      <c r="C40" s="12">
        <f t="shared" si="2"/>
        <v>0.11989380885378255</v>
      </c>
      <c r="D40" s="8" t="str">
        <f t="shared" si="3"/>
        <v>No</v>
      </c>
      <c r="E40" s="8" t="str">
        <f t="shared" si="4"/>
        <v>No</v>
      </c>
      <c r="G40" s="57"/>
      <c r="H40" s="58"/>
      <c r="I40" s="58"/>
      <c r="J40" s="58"/>
      <c r="K40" s="58"/>
      <c r="L40" s="58"/>
      <c r="M40" s="59"/>
    </row>
    <row r="41" spans="1:13" ht="20.25" customHeight="1" thickBot="1" x14ac:dyDescent="0.3">
      <c r="A41" s="7">
        <v>75458.39</v>
      </c>
      <c r="B41" s="2">
        <f t="shared" si="1"/>
        <v>5884.351800000004</v>
      </c>
      <c r="C41" s="12">
        <f t="shared" si="2"/>
        <v>0.41920733207228561</v>
      </c>
      <c r="D41" s="8" t="str">
        <f t="shared" si="3"/>
        <v>No</v>
      </c>
      <c r="E41" s="8" t="str">
        <f t="shared" si="4"/>
        <v>No</v>
      </c>
      <c r="G41" s="57"/>
      <c r="H41" s="58"/>
      <c r="I41" s="58"/>
      <c r="J41" s="58"/>
      <c r="K41" s="58"/>
      <c r="L41" s="58"/>
      <c r="M41" s="59"/>
    </row>
    <row r="42" spans="1:13" ht="20.25" customHeight="1" thickBot="1" x14ac:dyDescent="0.3">
      <c r="A42" s="7">
        <v>73570.78</v>
      </c>
      <c r="B42" s="2">
        <f t="shared" si="1"/>
        <v>3996.7418000000034</v>
      </c>
      <c r="C42" s="12">
        <f t="shared" si="2"/>
        <v>0.2847320357290305</v>
      </c>
      <c r="D42" s="8" t="str">
        <f t="shared" si="3"/>
        <v>No</v>
      </c>
      <c r="E42" s="8" t="str">
        <f t="shared" si="4"/>
        <v>No</v>
      </c>
      <c r="G42" s="57"/>
      <c r="H42" s="58"/>
      <c r="I42" s="58"/>
      <c r="J42" s="58"/>
      <c r="K42" s="58"/>
      <c r="L42" s="58"/>
      <c r="M42" s="59"/>
    </row>
    <row r="43" spans="1:13" ht="20.25" customHeight="1" thickBot="1" x14ac:dyDescent="0.3">
      <c r="A43" s="7">
        <v>68312.070000000007</v>
      </c>
      <c r="B43" s="2">
        <f t="shared" si="1"/>
        <v>-1261.9681999999884</v>
      </c>
      <c r="C43" s="12">
        <f t="shared" si="2"/>
        <v>-8.9903924894847276E-2</v>
      </c>
      <c r="D43" s="8" t="str">
        <f t="shared" si="3"/>
        <v>No</v>
      </c>
      <c r="E43" s="8" t="str">
        <f t="shared" si="4"/>
        <v>No</v>
      </c>
      <c r="G43" s="60"/>
      <c r="H43" s="61"/>
      <c r="I43" s="61"/>
      <c r="J43" s="61"/>
      <c r="K43" s="61"/>
      <c r="L43" s="61"/>
      <c r="M43" s="62"/>
    </row>
    <row r="44" spans="1:13" ht="20.25" customHeight="1" thickBot="1" x14ac:dyDescent="0.3">
      <c r="A44" s="7">
        <v>73747.73</v>
      </c>
      <c r="B44" s="2">
        <f t="shared" si="1"/>
        <v>4173.6918000000005</v>
      </c>
      <c r="C44" s="12">
        <f t="shared" si="2"/>
        <v>0.29733813745975801</v>
      </c>
      <c r="D44" s="8" t="str">
        <f t="shared" si="3"/>
        <v>No</v>
      </c>
      <c r="E44" s="8" t="str">
        <f t="shared" si="4"/>
        <v>No</v>
      </c>
    </row>
    <row r="45" spans="1:13" ht="20.25" customHeight="1" thickBot="1" x14ac:dyDescent="0.3">
      <c r="A45" s="7">
        <v>88716.64</v>
      </c>
      <c r="B45" s="2">
        <f t="shared" si="1"/>
        <v>19142.601800000004</v>
      </c>
      <c r="C45" s="12">
        <f t="shared" si="2"/>
        <v>1.3637388283787057</v>
      </c>
      <c r="D45" s="8" t="str">
        <f t="shared" si="3"/>
        <v>No</v>
      </c>
      <c r="E45" s="8" t="str">
        <f t="shared" si="4"/>
        <v>No</v>
      </c>
      <c r="G45" s="130" t="s">
        <v>34</v>
      </c>
      <c r="H45" t="s">
        <v>36</v>
      </c>
      <c r="I45"/>
      <c r="K45" s="22" t="s">
        <v>31</v>
      </c>
      <c r="L45" s="23"/>
      <c r="M45" s="24"/>
    </row>
    <row r="46" spans="1:13" ht="20.25" customHeight="1" thickBot="1" x14ac:dyDescent="0.3">
      <c r="A46" s="7">
        <v>66129.509999999995</v>
      </c>
      <c r="B46" s="2">
        <f t="shared" si="1"/>
        <v>-3444.5282000000007</v>
      </c>
      <c r="C46" s="12">
        <f t="shared" si="2"/>
        <v>-0.24539176549059347</v>
      </c>
      <c r="D46" s="8" t="str">
        <f t="shared" si="3"/>
        <v>No</v>
      </c>
      <c r="E46" s="8" t="str">
        <f t="shared" si="4"/>
        <v>No</v>
      </c>
      <c r="G46" s="131" t="s">
        <v>37</v>
      </c>
      <c r="H46" s="129">
        <v>1</v>
      </c>
      <c r="I46"/>
      <c r="K46" s="25"/>
      <c r="L46" s="26"/>
      <c r="M46" s="27"/>
    </row>
    <row r="47" spans="1:13" ht="20.25" customHeight="1" thickBot="1" x14ac:dyDescent="0.3">
      <c r="A47" s="7">
        <v>58124.99</v>
      </c>
      <c r="B47" s="2">
        <f t="shared" si="1"/>
        <v>-11449.048199999997</v>
      </c>
      <c r="C47" s="12">
        <f t="shared" si="2"/>
        <v>-0.81564208154396878</v>
      </c>
      <c r="D47" s="8" t="str">
        <f t="shared" si="3"/>
        <v>No</v>
      </c>
      <c r="E47" s="8" t="str">
        <f t="shared" si="4"/>
        <v>No</v>
      </c>
      <c r="G47" s="131" t="s">
        <v>38</v>
      </c>
      <c r="H47" s="129">
        <v>5</v>
      </c>
      <c r="I47"/>
      <c r="K47" s="25"/>
      <c r="L47" s="26"/>
      <c r="M47" s="27"/>
    </row>
    <row r="48" spans="1:13" ht="20.25" customHeight="1" thickBot="1" x14ac:dyDescent="0.3">
      <c r="A48" s="7">
        <v>58403.7</v>
      </c>
      <c r="B48" s="2">
        <f t="shared" si="1"/>
        <v>-11170.338199999998</v>
      </c>
      <c r="C48" s="12">
        <f t="shared" si="2"/>
        <v>-0.79578649175379579</v>
      </c>
      <c r="D48" s="8" t="str">
        <f t="shared" si="3"/>
        <v>No</v>
      </c>
      <c r="E48" s="8" t="str">
        <f t="shared" si="4"/>
        <v>No</v>
      </c>
      <c r="G48" s="131" t="s">
        <v>39</v>
      </c>
      <c r="H48" s="129">
        <v>8</v>
      </c>
      <c r="I48"/>
      <c r="K48" s="28"/>
      <c r="L48" s="29"/>
      <c r="M48" s="30"/>
    </row>
    <row r="49" spans="1:9" ht="20.25" customHeight="1" thickBot="1" x14ac:dyDescent="0.3">
      <c r="A49" s="7">
        <v>51833.7</v>
      </c>
      <c r="B49" s="2">
        <f t="shared" si="1"/>
        <v>-17740.338199999998</v>
      </c>
      <c r="C49" s="12">
        <f t="shared" si="2"/>
        <v>-1.2638401135163346</v>
      </c>
      <c r="D49" s="8" t="str">
        <f t="shared" si="3"/>
        <v>No</v>
      </c>
      <c r="E49" s="8" t="str">
        <f t="shared" si="4"/>
        <v>No</v>
      </c>
      <c r="G49" s="131" t="s">
        <v>40</v>
      </c>
      <c r="H49" s="129">
        <v>6</v>
      </c>
      <c r="I49"/>
    </row>
    <row r="50" spans="1:9" ht="20.25" customHeight="1" thickBot="1" x14ac:dyDescent="0.3">
      <c r="A50" s="7">
        <v>61710.66</v>
      </c>
      <c r="B50" s="2">
        <f t="shared" si="1"/>
        <v>-7863.3781999999919</v>
      </c>
      <c r="C50" s="12">
        <f t="shared" si="2"/>
        <v>-0.56019522767101826</v>
      </c>
      <c r="D50" s="8" t="str">
        <f t="shared" si="3"/>
        <v>No</v>
      </c>
      <c r="E50" s="8" t="str">
        <f t="shared" si="4"/>
        <v>No</v>
      </c>
      <c r="G50" s="131" t="s">
        <v>41</v>
      </c>
      <c r="H50" s="129">
        <v>5</v>
      </c>
      <c r="I50"/>
    </row>
    <row r="51" spans="1:9" ht="20.25" customHeight="1" thickBot="1" x14ac:dyDescent="0.3">
      <c r="A51" s="7">
        <v>108241.06</v>
      </c>
      <c r="B51" s="2">
        <f t="shared" si="1"/>
        <v>38667.021800000002</v>
      </c>
      <c r="C51" s="12">
        <f t="shared" si="2"/>
        <v>2.7546787817748926</v>
      </c>
      <c r="D51" s="8" t="str">
        <f t="shared" si="3"/>
        <v>No</v>
      </c>
      <c r="E51" s="8" t="str">
        <f t="shared" si="4"/>
        <v>Yes</v>
      </c>
      <c r="G51" s="131" t="s">
        <v>42</v>
      </c>
      <c r="H51" s="129">
        <v>8</v>
      </c>
      <c r="I51"/>
    </row>
    <row r="52" spans="1:9" ht="20.25" customHeight="1" thickBot="1" x14ac:dyDescent="0.3">
      <c r="A52" s="7">
        <v>81128.34</v>
      </c>
      <c r="B52" s="2">
        <f t="shared" si="1"/>
        <v>11554.301800000001</v>
      </c>
      <c r="C52" s="12">
        <f t="shared" si="2"/>
        <v>0.82314045729488927</v>
      </c>
      <c r="D52" s="8" t="str">
        <f t="shared" si="3"/>
        <v>No</v>
      </c>
      <c r="E52" s="8" t="str">
        <f t="shared" si="4"/>
        <v>No</v>
      </c>
      <c r="G52" s="131" t="s">
        <v>43</v>
      </c>
      <c r="H52" s="129">
        <v>6</v>
      </c>
      <c r="I52"/>
    </row>
    <row r="53" spans="1:9" ht="20.25" customHeight="1" thickBot="1" x14ac:dyDescent="0.3">
      <c r="G53" s="131" t="s">
        <v>44</v>
      </c>
      <c r="H53" s="129">
        <v>4</v>
      </c>
      <c r="I53"/>
    </row>
    <row r="54" spans="1:9" ht="20.25" customHeight="1" thickBot="1" x14ac:dyDescent="0.3">
      <c r="B54" s="31" t="s">
        <v>18</v>
      </c>
      <c r="C54" s="32"/>
      <c r="D54" s="9" t="s">
        <v>19</v>
      </c>
      <c r="E54" s="9" t="s">
        <v>20</v>
      </c>
      <c r="G54" s="131" t="s">
        <v>45</v>
      </c>
      <c r="H54" s="129">
        <v>6</v>
      </c>
      <c r="I54"/>
    </row>
    <row r="55" spans="1:9" ht="20.25" customHeight="1" thickBot="1" x14ac:dyDescent="0.3">
      <c r="B55" s="33"/>
      <c r="C55" s="34"/>
      <c r="D55" s="11">
        <f>COUNTIF(D2:D52,"Yes")</f>
        <v>1</v>
      </c>
      <c r="E55" s="11">
        <f>COUNTIF(E2:E52,"Yes")</f>
        <v>2</v>
      </c>
      <c r="G55" s="131" t="s">
        <v>46</v>
      </c>
      <c r="H55" s="129">
        <v>1</v>
      </c>
      <c r="I55"/>
    </row>
    <row r="56" spans="1:9" ht="20.25" customHeight="1" x14ac:dyDescent="0.25">
      <c r="G56" s="131" t="s">
        <v>35</v>
      </c>
      <c r="H56" s="129">
        <v>50</v>
      </c>
      <c r="I56"/>
    </row>
    <row r="57" spans="1:9" ht="20.25" customHeight="1" x14ac:dyDescent="0.25">
      <c r="G57"/>
      <c r="H57"/>
      <c r="I57"/>
    </row>
    <row r="58" spans="1:9" ht="20.25" customHeight="1" x14ac:dyDescent="0.25">
      <c r="G58"/>
      <c r="H58"/>
      <c r="I58"/>
    </row>
    <row r="59" spans="1:9" ht="20.25" customHeight="1" x14ac:dyDescent="0.25">
      <c r="G59"/>
      <c r="H59"/>
      <c r="I59"/>
    </row>
    <row r="60" spans="1:9" ht="20.25" customHeight="1" x14ac:dyDescent="0.25">
      <c r="G60"/>
      <c r="H60"/>
      <c r="I60"/>
    </row>
    <row r="61" spans="1:9" ht="20.25" customHeight="1" x14ac:dyDescent="0.25">
      <c r="G61"/>
      <c r="H61"/>
      <c r="I61"/>
    </row>
    <row r="62" spans="1:9" ht="20.25" customHeight="1" x14ac:dyDescent="0.25">
      <c r="G62"/>
      <c r="H62"/>
      <c r="I62"/>
    </row>
    <row r="63" spans="1:9" ht="20.25" customHeight="1" x14ac:dyDescent="0.25">
      <c r="G63"/>
      <c r="H63"/>
    </row>
    <row r="64" spans="1:9" ht="20.25" customHeight="1" x14ac:dyDescent="0.25">
      <c r="G64"/>
      <c r="H64"/>
    </row>
    <row r="65" spans="7:8" ht="20.25" customHeight="1" x14ac:dyDescent="0.25">
      <c r="G65"/>
      <c r="H65"/>
    </row>
    <row r="66" spans="7:8" ht="20.25" customHeight="1" x14ac:dyDescent="0.25">
      <c r="G66"/>
      <c r="H66"/>
    </row>
    <row r="67" spans="7:8" ht="20.25" customHeight="1" x14ac:dyDescent="0.25">
      <c r="G67"/>
      <c r="H67"/>
    </row>
    <row r="68" spans="7:8" ht="20.25" customHeight="1" x14ac:dyDescent="0.25">
      <c r="G68"/>
      <c r="H68"/>
    </row>
    <row r="69" spans="7:8" ht="20.25" customHeight="1" x14ac:dyDescent="0.25">
      <c r="G69"/>
      <c r="H69"/>
    </row>
    <row r="70" spans="7:8" ht="20.25" customHeight="1" x14ac:dyDescent="0.25">
      <c r="G70"/>
      <c r="H70"/>
    </row>
    <row r="71" spans="7:8" ht="20.25" customHeight="1" x14ac:dyDescent="0.25">
      <c r="G71"/>
      <c r="H71"/>
    </row>
    <row r="72" spans="7:8" ht="20.25" customHeight="1" x14ac:dyDescent="0.25">
      <c r="G72"/>
      <c r="H72"/>
    </row>
    <row r="73" spans="7:8" ht="20.25" customHeight="1" x14ac:dyDescent="0.25">
      <c r="G73"/>
      <c r="H73"/>
    </row>
    <row r="74" spans="7:8" ht="20.25" customHeight="1" x14ac:dyDescent="0.25">
      <c r="G74"/>
      <c r="H74"/>
    </row>
    <row r="75" spans="7:8" ht="20.25" customHeight="1" x14ac:dyDescent="0.25">
      <c r="G75"/>
      <c r="H75"/>
    </row>
    <row r="76" spans="7:8" ht="20.25" customHeight="1" x14ac:dyDescent="0.25">
      <c r="G76"/>
      <c r="H76"/>
    </row>
    <row r="77" spans="7:8" ht="20.25" customHeight="1" x14ac:dyDescent="0.25">
      <c r="G77"/>
      <c r="H77"/>
    </row>
    <row r="78" spans="7:8" ht="20.25" customHeight="1" x14ac:dyDescent="0.25">
      <c r="G78"/>
      <c r="H78"/>
    </row>
    <row r="79" spans="7:8" ht="20.25" customHeight="1" x14ac:dyDescent="0.25">
      <c r="G79"/>
      <c r="H79"/>
    </row>
    <row r="80" spans="7:8" ht="20.25" customHeight="1" x14ac:dyDescent="0.25">
      <c r="G80"/>
      <c r="H80"/>
    </row>
    <row r="81" spans="7:8" ht="20.25" customHeight="1" x14ac:dyDescent="0.25">
      <c r="G81"/>
      <c r="H81"/>
    </row>
    <row r="82" spans="7:8" ht="20.25" customHeight="1" x14ac:dyDescent="0.25">
      <c r="G82"/>
      <c r="H82"/>
    </row>
    <row r="83" spans="7:8" ht="20.25" customHeight="1" x14ac:dyDescent="0.25">
      <c r="G83"/>
      <c r="H83"/>
    </row>
    <row r="84" spans="7:8" ht="20.25" customHeight="1" x14ac:dyDescent="0.25">
      <c r="G84"/>
      <c r="H84"/>
    </row>
    <row r="85" spans="7:8" ht="20.25" customHeight="1" x14ac:dyDescent="0.25">
      <c r="G85"/>
      <c r="H85"/>
    </row>
    <row r="86" spans="7:8" ht="20.25" customHeight="1" x14ac:dyDescent="0.25">
      <c r="G86"/>
      <c r="H86"/>
    </row>
    <row r="87" spans="7:8" ht="20.25" customHeight="1" x14ac:dyDescent="0.25">
      <c r="G87"/>
      <c r="H87"/>
    </row>
    <row r="88" spans="7:8" ht="20.25" customHeight="1" x14ac:dyDescent="0.25">
      <c r="G88"/>
      <c r="H88"/>
    </row>
    <row r="89" spans="7:8" ht="20.25" customHeight="1" x14ac:dyDescent="0.25">
      <c r="G89"/>
      <c r="H89"/>
    </row>
    <row r="90" spans="7:8" ht="20.25" customHeight="1" x14ac:dyDescent="0.25">
      <c r="G90"/>
      <c r="H90"/>
    </row>
    <row r="91" spans="7:8" ht="20.25" customHeight="1" x14ac:dyDescent="0.25">
      <c r="G91"/>
      <c r="H91"/>
    </row>
    <row r="92" spans="7:8" ht="20.25" customHeight="1" x14ac:dyDescent="0.25">
      <c r="G92"/>
      <c r="H92"/>
    </row>
    <row r="93" spans="7:8" ht="20.25" customHeight="1" x14ac:dyDescent="0.25">
      <c r="G93"/>
      <c r="H93"/>
    </row>
    <row r="94" spans="7:8" ht="20.25" customHeight="1" x14ac:dyDescent="0.25">
      <c r="G94"/>
      <c r="H94"/>
    </row>
    <row r="95" spans="7:8" ht="20.25" customHeight="1" x14ac:dyDescent="0.25">
      <c r="G95"/>
      <c r="H95"/>
    </row>
    <row r="96" spans="7:8" ht="20.25" customHeight="1" x14ac:dyDescent="0.25">
      <c r="G96"/>
      <c r="H96"/>
    </row>
  </sheetData>
  <mergeCells count="39">
    <mergeCell ref="A1:M1"/>
    <mergeCell ref="G13:I14"/>
    <mergeCell ref="K13:M14"/>
    <mergeCell ref="G35:I37"/>
    <mergeCell ref="M32:M33"/>
    <mergeCell ref="K32:L33"/>
    <mergeCell ref="I32:I33"/>
    <mergeCell ref="G32:H33"/>
    <mergeCell ref="M28:M29"/>
    <mergeCell ref="K28:L29"/>
    <mergeCell ref="I28:I29"/>
    <mergeCell ref="G28:H29"/>
    <mergeCell ref="M17:M18"/>
    <mergeCell ref="K17:L18"/>
    <mergeCell ref="G17:H17"/>
    <mergeCell ref="G2:M4"/>
    <mergeCell ref="H5:L7"/>
    <mergeCell ref="K26:M27"/>
    <mergeCell ref="G26:I27"/>
    <mergeCell ref="M23:M24"/>
    <mergeCell ref="K23:L24"/>
    <mergeCell ref="M21:M22"/>
    <mergeCell ref="K21:L22"/>
    <mergeCell ref="M19:M20"/>
    <mergeCell ref="K19:L20"/>
    <mergeCell ref="G18:H24"/>
    <mergeCell ref="G8:M11"/>
    <mergeCell ref="G16:H16"/>
    <mergeCell ref="M15:M16"/>
    <mergeCell ref="K15:L16"/>
    <mergeCell ref="G15:H15"/>
    <mergeCell ref="K45:M48"/>
    <mergeCell ref="B54:C55"/>
    <mergeCell ref="M30:M31"/>
    <mergeCell ref="K30:L31"/>
    <mergeCell ref="I30:I31"/>
    <mergeCell ref="G30:H31"/>
    <mergeCell ref="K35:M37"/>
    <mergeCell ref="G39:M43"/>
  </mergeCells>
  <conditionalFormatting sqref="D3:D52">
    <cfRule type="expression" dxfId="2" priority="2">
      <formula>ISBLANK(C3)</formula>
    </cfRule>
  </conditionalFormatting>
  <conditionalFormatting sqref="E3:E52">
    <cfRule type="expression" dxfId="1" priority="1">
      <formula>ISBLANK(C3)</formula>
    </cfRule>
  </conditionalFormatting>
  <conditionalFormatting sqref="I18:I24">
    <cfRule type="expression" dxfId="0" priority="3">
      <formula>ISBLANK(I18)</formula>
    </cfRule>
  </conditionalFormatting>
  <hyperlinks>
    <hyperlink ref="H5" r:id="rId2" xr:uid="{8D94A62B-4182-4ACA-B4D5-10C21D199E34}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F703A66D6144A90B4BD92FFE82C8D" ma:contentTypeVersion="11" ma:contentTypeDescription="Create a new document." ma:contentTypeScope="" ma:versionID="326fed9069124b0b91e9f9e933795866">
  <xsd:schema xmlns:xsd="http://www.w3.org/2001/XMLSchema" xmlns:xs="http://www.w3.org/2001/XMLSchema" xmlns:p="http://schemas.microsoft.com/office/2006/metadata/properties" xmlns:ns2="3126b838-aed1-45a7-a632-b97e9ec693d2" xmlns:ns3="fdb8364e-b30f-478e-af55-7c848a0f2af5" targetNamespace="http://schemas.microsoft.com/office/2006/metadata/properties" ma:root="true" ma:fieldsID="b8e0e3bafbd31ff210107b584c5a1a75" ns2:_="" ns3:_="">
    <xsd:import namespace="3126b838-aed1-45a7-a632-b97e9ec693d2"/>
    <xsd:import namespace="fdb8364e-b30f-478e-af55-7c848a0f2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6b838-aed1-45a7-a632-b97e9ec69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5656f77-cd9e-4e62-b725-3e5e362a02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8364e-b30f-478e-af55-7c848a0f2af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7f0eee-6e9c-41bf-8526-96200edd8179}" ma:internalName="TaxCatchAll" ma:showField="CatchAllData" ma:web="fdb8364e-b30f-478e-af55-7c848a0f2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26b838-aed1-45a7-a632-b97e9ec693d2">
      <Terms xmlns="http://schemas.microsoft.com/office/infopath/2007/PartnerControls"/>
    </lcf76f155ced4ddcb4097134ff3c332f>
    <TaxCatchAll xmlns="fdb8364e-b30f-478e-af55-7c848a0f2af5" xsi:nil="true"/>
  </documentManagement>
</p:properties>
</file>

<file path=customXml/itemProps1.xml><?xml version="1.0" encoding="utf-8"?>
<ds:datastoreItem xmlns:ds="http://schemas.openxmlformats.org/officeDocument/2006/customXml" ds:itemID="{73910E5B-4192-4288-BD8C-2035410441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3653F3-E4B9-4E8E-B075-3BBAC954D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6b838-aed1-45a7-a632-b97e9ec693d2"/>
    <ds:schemaRef ds:uri="fdb8364e-b30f-478e-af55-7c848a0f2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6114CE-0D96-4DAD-A848-C817D0CC7B87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fdb8364e-b30f-478e-af55-7c848a0f2af5"/>
    <ds:schemaRef ds:uri="3126b838-aed1-45a7-a632-b97e9ec693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&amp;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Ordower</dc:creator>
  <cp:keywords/>
  <dc:description/>
  <cp:lastModifiedBy>Ishrak Rahman</cp:lastModifiedBy>
  <cp:revision/>
  <dcterms:created xsi:type="dcterms:W3CDTF">2025-01-22T14:14:02Z</dcterms:created>
  <dcterms:modified xsi:type="dcterms:W3CDTF">2025-07-21T01:06:08Z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0x010100DEEF703A66D6144A90B4BD92FFE82C8D</vt:lpwstr>
  </property>
  <property fmtid="{D5CDD505-2E9C-101B-9397-08002B2CF9AE}" pid="3" name="MediaServiceImageTags">
    <vt:lpwstr/>
  </property>
</Properties>
</file>