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179" i="1" l="1"/>
  <c r="H179" i="1" s="1"/>
  <c r="F179" i="1"/>
  <c r="G179" i="1"/>
  <c r="E182" i="1"/>
  <c r="H182" i="1" s="1"/>
  <c r="F182" i="1"/>
  <c r="G182" i="1"/>
  <c r="E185" i="1"/>
  <c r="H185" i="1" s="1"/>
  <c r="F185" i="1"/>
  <c r="G185" i="1"/>
  <c r="E188" i="1"/>
  <c r="H188" i="1" s="1"/>
  <c r="F188" i="1"/>
  <c r="G188" i="1"/>
  <c r="E191" i="1"/>
  <c r="H191" i="1" s="1"/>
  <c r="F191" i="1"/>
  <c r="G191" i="1"/>
  <c r="E164" i="1"/>
  <c r="H164" i="1" s="1"/>
  <c r="F164" i="1"/>
  <c r="G164" i="1"/>
  <c r="E167" i="1"/>
  <c r="H167" i="1" s="1"/>
  <c r="F167" i="1"/>
  <c r="G167" i="1"/>
  <c r="E170" i="1"/>
  <c r="H170" i="1" s="1"/>
  <c r="F170" i="1"/>
  <c r="G170" i="1"/>
  <c r="E173" i="1"/>
  <c r="H173" i="1" s="1"/>
  <c r="F173" i="1"/>
  <c r="G173" i="1"/>
  <c r="E176" i="1"/>
  <c r="H176" i="1" s="1"/>
  <c r="F176" i="1"/>
  <c r="G176" i="1"/>
  <c r="E128" i="1"/>
  <c r="H128" i="1" s="1"/>
  <c r="F128" i="1"/>
  <c r="G128" i="1"/>
  <c r="E131" i="1"/>
  <c r="H131" i="1" s="1"/>
  <c r="F131" i="1"/>
  <c r="G131" i="1"/>
  <c r="E134" i="1"/>
  <c r="H134" i="1" s="1"/>
  <c r="F134" i="1"/>
  <c r="G134" i="1"/>
  <c r="E137" i="1"/>
  <c r="H137" i="1" s="1"/>
  <c r="F137" i="1"/>
  <c r="G137" i="1"/>
  <c r="E140" i="1"/>
  <c r="H140" i="1" s="1"/>
  <c r="F140" i="1"/>
  <c r="G140" i="1"/>
  <c r="E143" i="1"/>
  <c r="H143" i="1" s="1"/>
  <c r="F143" i="1"/>
  <c r="G143" i="1"/>
  <c r="E146" i="1"/>
  <c r="H146" i="1" s="1"/>
  <c r="F146" i="1"/>
  <c r="G146" i="1"/>
  <c r="E149" i="1"/>
  <c r="H149" i="1" s="1"/>
  <c r="F149" i="1"/>
  <c r="G149" i="1"/>
  <c r="E152" i="1"/>
  <c r="H152" i="1" s="1"/>
  <c r="F152" i="1"/>
  <c r="G152" i="1"/>
  <c r="E155" i="1"/>
  <c r="H155" i="1" s="1"/>
  <c r="F155" i="1"/>
  <c r="G155" i="1"/>
  <c r="E158" i="1"/>
  <c r="H158" i="1" s="1"/>
  <c r="F158" i="1"/>
  <c r="G158" i="1"/>
  <c r="E161" i="1"/>
  <c r="H161" i="1" s="1"/>
  <c r="F161" i="1"/>
  <c r="G161" i="1"/>
  <c r="E89" i="1"/>
  <c r="F89" i="1"/>
  <c r="G89" i="1"/>
  <c r="H89" i="1"/>
  <c r="E92" i="1"/>
  <c r="F92" i="1" s="1"/>
  <c r="H92" i="1"/>
  <c r="E95" i="1"/>
  <c r="F95" i="1"/>
  <c r="G95" i="1"/>
  <c r="H95" i="1"/>
  <c r="E98" i="1"/>
  <c r="F98" i="1" s="1"/>
  <c r="H98" i="1"/>
  <c r="E101" i="1"/>
  <c r="F101" i="1"/>
  <c r="G101" i="1"/>
  <c r="H101" i="1"/>
  <c r="E104" i="1"/>
  <c r="F104" i="1" s="1"/>
  <c r="H104" i="1"/>
  <c r="E107" i="1"/>
  <c r="F107" i="1"/>
  <c r="G107" i="1"/>
  <c r="H107" i="1"/>
  <c r="E110" i="1"/>
  <c r="F110" i="1" s="1"/>
  <c r="E113" i="1"/>
  <c r="F113" i="1"/>
  <c r="G113" i="1"/>
  <c r="H113" i="1"/>
  <c r="E116" i="1"/>
  <c r="F116" i="1" s="1"/>
  <c r="E119" i="1"/>
  <c r="F119" i="1"/>
  <c r="G119" i="1"/>
  <c r="H119" i="1"/>
  <c r="E122" i="1"/>
  <c r="F122" i="1" s="1"/>
  <c r="E125" i="1"/>
  <c r="F125" i="1"/>
  <c r="G125" i="1"/>
  <c r="H125" i="1"/>
  <c r="E71" i="1"/>
  <c r="H71" i="1" s="1"/>
  <c r="F71" i="1"/>
  <c r="G71" i="1"/>
  <c r="E74" i="1"/>
  <c r="H74" i="1" s="1"/>
  <c r="F74" i="1"/>
  <c r="G74" i="1"/>
  <c r="E77" i="1"/>
  <c r="H77" i="1" s="1"/>
  <c r="F77" i="1"/>
  <c r="G77" i="1"/>
  <c r="E80" i="1"/>
  <c r="H80" i="1" s="1"/>
  <c r="F80" i="1"/>
  <c r="G80" i="1"/>
  <c r="E83" i="1"/>
  <c r="H83" i="1" s="1"/>
  <c r="F83" i="1"/>
  <c r="G83" i="1"/>
  <c r="E86" i="1"/>
  <c r="H86" i="1" s="1"/>
  <c r="F86" i="1"/>
  <c r="G86" i="1"/>
  <c r="E50" i="1"/>
  <c r="H50" i="1" s="1"/>
  <c r="F50" i="1"/>
  <c r="G50" i="1"/>
  <c r="E53" i="1"/>
  <c r="H53" i="1" s="1"/>
  <c r="F53" i="1"/>
  <c r="G53" i="1"/>
  <c r="E56" i="1"/>
  <c r="H56" i="1" s="1"/>
  <c r="F56" i="1"/>
  <c r="G56" i="1"/>
  <c r="E59" i="1"/>
  <c r="H59" i="1" s="1"/>
  <c r="F59" i="1"/>
  <c r="G59" i="1"/>
  <c r="E62" i="1"/>
  <c r="H62" i="1" s="1"/>
  <c r="F62" i="1"/>
  <c r="G62" i="1"/>
  <c r="E65" i="1"/>
  <c r="H65" i="1" s="1"/>
  <c r="F65" i="1"/>
  <c r="G65" i="1"/>
  <c r="E68" i="1"/>
  <c r="H68" i="1" s="1"/>
  <c r="F68" i="1"/>
  <c r="G68" i="1"/>
  <c r="E26" i="1"/>
  <c r="H26" i="1" s="1"/>
  <c r="F26" i="1"/>
  <c r="G26" i="1"/>
  <c r="E29" i="1"/>
  <c r="H29" i="1" s="1"/>
  <c r="F29" i="1"/>
  <c r="G29" i="1"/>
  <c r="E32" i="1"/>
  <c r="H32" i="1" s="1"/>
  <c r="F32" i="1"/>
  <c r="G32" i="1"/>
  <c r="E35" i="1"/>
  <c r="H35" i="1" s="1"/>
  <c r="F35" i="1"/>
  <c r="G35" i="1"/>
  <c r="E38" i="1"/>
  <c r="H38" i="1" s="1"/>
  <c r="F38" i="1"/>
  <c r="G38" i="1"/>
  <c r="E41" i="1"/>
  <c r="H41" i="1" s="1"/>
  <c r="F41" i="1"/>
  <c r="G41" i="1"/>
  <c r="E44" i="1"/>
  <c r="H44" i="1" s="1"/>
  <c r="F44" i="1"/>
  <c r="G44" i="1"/>
  <c r="E47" i="1"/>
  <c r="H47" i="1" s="1"/>
  <c r="F47" i="1"/>
  <c r="G47" i="1"/>
  <c r="E8" i="1"/>
  <c r="F8" i="1" s="1"/>
  <c r="E11" i="1"/>
  <c r="F11" i="1" s="1"/>
  <c r="H11" i="1"/>
  <c r="E14" i="1"/>
  <c r="F14" i="1" s="1"/>
  <c r="E17" i="1"/>
  <c r="F17" i="1"/>
  <c r="G17" i="1"/>
  <c r="H17" i="1"/>
  <c r="E20" i="1"/>
  <c r="F20" i="1" s="1"/>
  <c r="E23" i="1"/>
  <c r="F23" i="1"/>
  <c r="G23" i="1"/>
  <c r="H23" i="1"/>
  <c r="J134" i="1"/>
  <c r="I198" i="1"/>
  <c r="J182" i="1"/>
  <c r="J164" i="1"/>
  <c r="J155" i="1"/>
  <c r="J89" i="1"/>
  <c r="G122" i="1" l="1"/>
  <c r="G116" i="1"/>
  <c r="G110" i="1"/>
  <c r="G104" i="1"/>
  <c r="G98" i="1"/>
  <c r="G92" i="1"/>
  <c r="H122" i="1"/>
  <c r="H116" i="1"/>
  <c r="H110" i="1"/>
  <c r="G11" i="1"/>
  <c r="H8" i="1"/>
  <c r="G8" i="1"/>
  <c r="H20" i="1"/>
  <c r="H14" i="1"/>
  <c r="G20" i="1"/>
  <c r="G14" i="1"/>
  <c r="I197" i="1"/>
  <c r="B198" i="1"/>
  <c r="B197" i="1"/>
  <c r="J194" i="1" l="1"/>
  <c r="J191" i="1"/>
  <c r="J185" i="1"/>
  <c r="J179" i="1"/>
  <c r="J176" i="1"/>
  <c r="J173" i="1"/>
  <c r="J170" i="1"/>
  <c r="J167" i="1"/>
  <c r="J161" i="1"/>
  <c r="J158" i="1"/>
  <c r="J152" i="1"/>
  <c r="J149" i="1"/>
  <c r="J146" i="1"/>
  <c r="J143" i="1"/>
  <c r="J140" i="1"/>
  <c r="J137" i="1"/>
  <c r="J131" i="1"/>
  <c r="J128" i="1"/>
  <c r="J125" i="1"/>
  <c r="J122" i="1"/>
  <c r="J119" i="1"/>
  <c r="J116" i="1"/>
  <c r="J113" i="1"/>
  <c r="J110" i="1"/>
  <c r="J107" i="1"/>
  <c r="J104" i="1"/>
  <c r="J101" i="1"/>
  <c r="J98" i="1"/>
  <c r="J95" i="1"/>
  <c r="J92" i="1"/>
  <c r="J86" i="1"/>
  <c r="J83" i="1"/>
  <c r="J80" i="1"/>
  <c r="J77" i="1"/>
  <c r="J74" i="1"/>
  <c r="J71" i="1"/>
  <c r="J68" i="1"/>
  <c r="J65" i="1"/>
  <c r="J62" i="1"/>
  <c r="J59" i="1"/>
  <c r="J56" i="1"/>
  <c r="J53" i="1"/>
  <c r="J50" i="1"/>
  <c r="J47" i="1"/>
  <c r="J44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  <c r="C194" i="1"/>
  <c r="E194" i="1" s="1"/>
  <c r="C191" i="1"/>
  <c r="C188" i="1"/>
  <c r="C185" i="1"/>
  <c r="C179" i="1"/>
  <c r="C176" i="1"/>
  <c r="C173" i="1"/>
  <c r="C170" i="1"/>
  <c r="C167" i="1"/>
  <c r="C161" i="1"/>
  <c r="C158" i="1"/>
  <c r="C152" i="1"/>
  <c r="C149" i="1"/>
  <c r="C146" i="1"/>
  <c r="C143" i="1"/>
  <c r="C140" i="1"/>
  <c r="C137" i="1"/>
  <c r="C131" i="1"/>
  <c r="C128" i="1"/>
  <c r="C125" i="1"/>
  <c r="C122" i="1"/>
  <c r="C119" i="1"/>
  <c r="C116" i="1"/>
  <c r="C113" i="1"/>
  <c r="C110" i="1"/>
  <c r="C107" i="1"/>
  <c r="C104" i="1"/>
  <c r="C101" i="1"/>
  <c r="C98" i="1"/>
  <c r="C95" i="1"/>
  <c r="C92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7" i="1"/>
  <c r="C14" i="1"/>
  <c r="C11" i="1"/>
  <c r="C8" i="1"/>
  <c r="C5" i="1"/>
  <c r="G194" i="1" l="1"/>
  <c r="H194" i="1"/>
  <c r="F194" i="1"/>
  <c r="I200" i="1"/>
  <c r="E5" i="1" l="1"/>
  <c r="F5" i="1" s="1"/>
  <c r="G5" i="1" l="1"/>
  <c r="H5" i="1"/>
  <c r="G197" i="1" l="1"/>
  <c r="H197" i="1"/>
  <c r="F197" i="1"/>
  <c r="H203" i="1" s="1"/>
  <c r="H204" i="1" s="1"/>
  <c r="H200" i="1" l="1"/>
  <c r="I201" i="1" s="1"/>
  <c r="H206" i="1"/>
  <c r="H207" i="1" s="1"/>
</calcChain>
</file>

<file path=xl/sharedStrings.xml><?xml version="1.0" encoding="utf-8"?>
<sst xmlns="http://schemas.openxmlformats.org/spreadsheetml/2006/main" count="410" uniqueCount="149">
  <si>
    <t>Price Variance</t>
  </si>
  <si>
    <t>Volume Variance</t>
  </si>
  <si>
    <t>Mix Variance</t>
  </si>
  <si>
    <t>DEPT. 301 - INTENSIVE CARE UNIT</t>
  </si>
  <si>
    <t>TOTAL REVENUE</t>
  </si>
  <si>
    <t>TOTAL UNITS</t>
  </si>
  <si>
    <t>DEPT. 311 - UNIT #1-MED SURG</t>
  </si>
  <si>
    <t>DEPT. 312 - UNIT #2-MED SURG</t>
  </si>
  <si>
    <t>DEPT. 313 - UNIT #3-MED SURG</t>
  </si>
  <si>
    <t>DEPT. 314 - UNIT #4-MED SURG HAMS</t>
  </si>
  <si>
    <t>DEPT. 316 - OBSTETRICAL UNIT</t>
  </si>
  <si>
    <t>DEPT. 317 - NURSERY</t>
  </si>
  <si>
    <t>DEPT. 400 - RECOVERY ROOM</t>
  </si>
  <si>
    <t>DEPT. 401 - LABOR AND DELIVERY</t>
  </si>
  <si>
    <t>DEPT. 402 - OPERATING ROOM</t>
  </si>
  <si>
    <t>DEPT. 403 - CENTRAL STERILE</t>
  </si>
  <si>
    <t>DEPT. 404 - ANESTHESIOLOGY</t>
  </si>
  <si>
    <t>DEPT. 405 - CENTRAL SUPPLY</t>
  </si>
  <si>
    <t>DEPT. 406 - LAB-CLINICAL</t>
  </si>
  <si>
    <t>DEPT. 407 - LAB-PATHOLOGY</t>
  </si>
  <si>
    <t>DEPT. 409 - AMBULATORY SERVICES</t>
  </si>
  <si>
    <t>DEPT. 410 - BLOOD</t>
  </si>
  <si>
    <t>DEPT. 411 - ELECTROCARDIOLOGY</t>
  </si>
  <si>
    <t>DEPT. 413 - EEG</t>
  </si>
  <si>
    <t>DEPT. 414 - OH RADIOLOGY</t>
  </si>
  <si>
    <t>DEPT. 415 - PULMONARY FUNCTION</t>
  </si>
  <si>
    <t>DEPT. 416 - OH NUCLEAR MEDICINE</t>
  </si>
  <si>
    <t>DEPT. 418 - RESPIRATORY THERAPY</t>
  </si>
  <si>
    <t>DEPT. 419 - PHARMACY RX/SOLUTIONS</t>
  </si>
  <si>
    <t>DEPT. 420 - IP PHYSICAL THERAPY</t>
  </si>
  <si>
    <t>DEPT. 421 - IP OCCUPATIONAL THERAPY</t>
  </si>
  <si>
    <t>DEPT. 422 - IP SPEECH THERAPY</t>
  </si>
  <si>
    <t>DEPT. 423 - EMERGENCY ROOM/PHYS</t>
  </si>
  <si>
    <t>DEPT. 427 - CARDIAC REHAB</t>
  </si>
  <si>
    <t>DEPT. 429 - HOME HEALTH</t>
  </si>
  <si>
    <t>DEPT. 431 - VWI-MAMMOGRAPHY</t>
  </si>
  <si>
    <t>DEPT. 432 - OH ULTRASOUND</t>
  </si>
  <si>
    <t>DEPT. 433 - OH BONE DENSITY</t>
  </si>
  <si>
    <t>DEPT. 435 - VMI-XRAY</t>
  </si>
  <si>
    <t>DEPT. 437 - VMI-MRI</t>
  </si>
  <si>
    <t>DEPT. 438 - VMI-CAT SCANNER</t>
  </si>
  <si>
    <t>DEPT. 439 - VMI-ULTRASOUND</t>
  </si>
  <si>
    <t>DEPT. 440 - OH PET C.T. SCANNER</t>
  </si>
  <si>
    <t>DEPT. 441 - SHORT STAY PROGRAM</t>
  </si>
  <si>
    <t>DEPT. 442 - OH CAT SCANNER</t>
  </si>
  <si>
    <t>DEPT. 446 - VWI-ULTRASOUND</t>
  </si>
  <si>
    <t>DEPT. 447 - RENAL DIALYSIS</t>
  </si>
  <si>
    <t>DEPT. 450 - OP PHYSICAL THERAPY</t>
  </si>
  <si>
    <t>DEPT. 451 - OP OCCUPATIONAL THERAPY</t>
  </si>
  <si>
    <t>DEPT. 452 - OP SPEECH THERAPY</t>
  </si>
  <si>
    <t>DEPT. 463 - VASCULAR SERVICES</t>
  </si>
  <si>
    <t>DEPT. 464 - RADIATION ONCOLOGY</t>
  </si>
  <si>
    <t>DEPT. 475 - OB GYN - DR. JOHANNSON</t>
  </si>
  <si>
    <t>DEPT. 482 - TELEMEDICINE</t>
  </si>
  <si>
    <t>DEPT. 484 - AESTHETICS-DR. KOHLI</t>
  </si>
  <si>
    <t>DEPT. 488 - SLEEP LAB</t>
  </si>
  <si>
    <t>DEPT. 494 - CANCER CENTER</t>
  </si>
  <si>
    <t>TOTAL REVENUE CHANGE</t>
  </si>
  <si>
    <t>ESTIMATE OF DOLLAR CHANGE IN GROSS REVENUE DUE TO PRICE CHANGES</t>
  </si>
  <si>
    <t>ESTIMATE OF PERCENTAGE CHANGE IN GROSS REVENUE DUE TO PRICE CHANGES</t>
  </si>
  <si>
    <t>ESTIMATE OF DOLLAR CHANGE IN GROSS REVENUE DUE TO VOLUME/MIX CHANGES</t>
  </si>
  <si>
    <t>ESTIMATE OF PERCENTAGE CHANGE IN GROSS REVENUE DUE TO VOL/MIX CHANGES</t>
  </si>
  <si>
    <t>Facility # 106040937</t>
  </si>
  <si>
    <t>DEPT 492 - XRAY PRO FEES</t>
  </si>
  <si>
    <t>Rounding Variances</t>
  </si>
  <si>
    <t>Avg Chg w/Rate Change</t>
  </si>
  <si>
    <t>REVENUE</t>
  </si>
  <si>
    <t>UNITS</t>
  </si>
  <si>
    <t>DEPT. 443-OH RF FLUOROSCOPY X-RAY</t>
  </si>
  <si>
    <t>DEPT. 444-OH XA ARTERIOVENOUS STDYS</t>
  </si>
  <si>
    <t>DEPT. 445-OH IV INTERVENTIONAL XRAY</t>
  </si>
  <si>
    <t>DEPT. 495-VALLEY EYE-JJOHNSSON MD</t>
  </si>
  <si>
    <t>DEPT. 496-OPTICAL SERVICES-VLY EYE</t>
  </si>
  <si>
    <t>DEPT. 497-PODIATRY</t>
  </si>
  <si>
    <t>DEPT. 453 - VNELSON PHYSICAL THERAPY</t>
  </si>
  <si>
    <t>Actual YTD Revenue                  5-31-18</t>
  </si>
  <si>
    <t>Actual Avg Chg           5-31-18</t>
  </si>
  <si>
    <t>Rate Change 12-01-18</t>
  </si>
  <si>
    <t>Actual YTD Revenue                  5-31-19</t>
  </si>
  <si>
    <t>Actual Avg Chg           5-31-19</t>
  </si>
  <si>
    <t>DEPT. 424 - TRANSPORTATION SVCS</t>
  </si>
  <si>
    <t>DEPT. 454 - PARADISE REHAB</t>
  </si>
  <si>
    <t>DEPT. 466 - OH MRI</t>
  </si>
  <si>
    <t>DEPT 493 - NEURO PROC CLINIC</t>
  </si>
  <si>
    <t>REVENUE STATISTICS REPORT - TOTAL YTD REVENUE AND STATS BY DEPARTMENT AS OF 5/31/19</t>
  </si>
  <si>
    <t>DEPT. 301-INTENSIVECARE UNIT</t>
  </si>
  <si>
    <t>DEPT. 311-UNIT #1-MED SURG</t>
  </si>
  <si>
    <t>DEPT. 312-UNIT #2-MED SURG</t>
  </si>
  <si>
    <t>DEPT. 313-UNIT #3-MED SURG</t>
  </si>
  <si>
    <t>DEPT. 314-UNIT #4-MED SURG HAMS</t>
  </si>
  <si>
    <t>DEPT. 316-OBSTETRICAL UNIT</t>
  </si>
  <si>
    <t>DEPT. 317-NURSERY</t>
  </si>
  <si>
    <t>DEPT. 400-RECOVERYROOM</t>
  </si>
  <si>
    <t>DEPT. 401-LABOR ANDDELIVERY</t>
  </si>
  <si>
    <t>DEPT. 402-OPERATINGROOM</t>
  </si>
  <si>
    <t>DEPT. 403-CENTRAL STERILE</t>
  </si>
  <si>
    <t>DEPT. 404-ANESTHESIOLOGY</t>
  </si>
  <si>
    <t>DEPT. 405-CENTRAL SUPPLY</t>
  </si>
  <si>
    <t>DEPT. 406-LAB-CLINICAL</t>
  </si>
  <si>
    <t>DEPT. 407-LAB-PATHOLOGY</t>
  </si>
  <si>
    <t>DEPT. 409-AMBULATORY SERVICES</t>
  </si>
  <si>
    <t>DEPT. 410-BLOOD</t>
  </si>
  <si>
    <t>DEPT. 411-ELECTROCARDIOLOGY</t>
  </si>
  <si>
    <t>DEPT. 413-EEG</t>
  </si>
  <si>
    <t>DEPT. 414-OH RADIOLOGY</t>
  </si>
  <si>
    <t>DEPT. 415-PULMONARYFUNCTION</t>
  </si>
  <si>
    <t>DEPT. 416-OH NUCLEAR MEDICINE</t>
  </si>
  <si>
    <t>DEPT. 418-RESPIRATORY THERAPY</t>
  </si>
  <si>
    <t>DEPT. 419-PHARMACYRX/SOLUTIONS</t>
  </si>
  <si>
    <t>DEPT. 420-IP PHYSICAL THERAPY</t>
  </si>
  <si>
    <t>DEPT. 421-IP OCCUPATIONAL THERAPY</t>
  </si>
  <si>
    <t>DEPT. 422-IP SPEECHTHERAPY</t>
  </si>
  <si>
    <t>DEPT. 423-EMERGENCYROOM/PHYS</t>
  </si>
  <si>
    <t>DEPT. 424-TRANSPORTATION SERVICE</t>
  </si>
  <si>
    <t>DEPT. 427-CARDIAC REHAB</t>
  </si>
  <si>
    <t>DEPT. 429-HOME HEALTH</t>
  </si>
  <si>
    <t>DEPT. 431-VWI-MAMMOGRAPHY</t>
  </si>
  <si>
    <t>DEPT. 432-OH ULTRASOUND</t>
  </si>
  <si>
    <t>DEPT. 433-OH BONE DENSITY</t>
  </si>
  <si>
    <t>DEPT. 435-VMI-XRAY</t>
  </si>
  <si>
    <t>DEPT. 437-VMI-MRI</t>
  </si>
  <si>
    <t>DEPT. 438-VMI-CAT SCANNER</t>
  </si>
  <si>
    <t>DEPT. 439-VMI-ULTRASOUND</t>
  </si>
  <si>
    <t>DEPT. 440-OH PET C.T. SCANNER</t>
  </si>
  <si>
    <t>DEPT. 441-SHORT STAY PROGRAM</t>
  </si>
  <si>
    <t>DEPT. 442-OH CAT SCANNER</t>
  </si>
  <si>
    <t>DEPT. 444-OH XA ARTERIOVENOUS STDY</t>
  </si>
  <si>
    <t>DEPT. 445-OH IV INTERVENTIONAL XRA</t>
  </si>
  <si>
    <t>DEPT. 446-VWI-ULTRASOUND</t>
  </si>
  <si>
    <t>DEPT. 447-RENAL DIALYSIS</t>
  </si>
  <si>
    <t>DEPT. 450-OP PHYSICAL THERAPY</t>
  </si>
  <si>
    <t>DEPT. 451-OP OCCUPATIONAL THERAPY</t>
  </si>
  <si>
    <t>DEPT. 452-OP SPEECHTHERAPY</t>
  </si>
  <si>
    <t>DEPT. 453-VNELSON PHYSICAL THERAPY</t>
  </si>
  <si>
    <t>DEPT. 454-PARADISEREHAB</t>
  </si>
  <si>
    <t>DEPT. 463-VASCULARSERVICES</t>
  </si>
  <si>
    <t>DEPT. 464-RADIATIONONCOLOGY</t>
  </si>
  <si>
    <t>DEPT. 466-OH M.R.I.</t>
  </si>
  <si>
    <t>DEPT. 475-OB GYN -DR. JOHANNSON</t>
  </si>
  <si>
    <t>DEPT. 482-TELEMEDICINE</t>
  </si>
  <si>
    <t>DEPT. 484-AESTHETICS-DR. KOHLI</t>
  </si>
  <si>
    <t>DEPT. 488-SLEEP LAB</t>
  </si>
  <si>
    <t>DEPT. 492-XRAY PROFESSIONAL FEES</t>
  </si>
  <si>
    <t>DEPT. 493-NEURO PROCEDURE CLINIC</t>
  </si>
  <si>
    <t>DEPT. 494-CANCER CENTER</t>
  </si>
  <si>
    <t>DEPT. 500-OUTPATIENT STATISTICS</t>
  </si>
  <si>
    <t>DEPT. 999-PATIENT PAY</t>
  </si>
  <si>
    <t>****  H OSP I T A LT O T A L S</t>
  </si>
  <si>
    <t>OROVILLE HOSPITAL CALCULATION OF CHANGES IN GROSS REVENUE 6/1/18 - 6/1/19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</si>
</sst>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0" borderId="0"/>
    <xf numFmtId="0" fontId="1" fillId="12" borderId="9" applyNumberFormat="0" applyFont="0" applyAlignment="0" applyProtection="0"/>
  </cellStyleXfs>
  <cellXfs count="40">
    <xf numFmtId="0" fontId="0" fillId="0" borderId="0" xfId="0"/>
    <xf numFmtId="0" fontId="4" fillId="0" borderId="0" xfId="3" applyFont="1"/>
    <xf numFmtId="44" fontId="3" fillId="0" borderId="0" xfId="4" applyFont="1"/>
    <xf numFmtId="9" fontId="3" fillId="0" borderId="0" xfId="5" applyFont="1"/>
    <xf numFmtId="0" fontId="3" fillId="0" borderId="0" xfId="3"/>
    <xf numFmtId="43" fontId="5" fillId="0" borderId="0" xfId="6" applyFont="1"/>
    <xf numFmtId="0" fontId="5" fillId="0" borderId="0" xfId="3" applyFont="1" applyAlignment="1">
      <alignment horizontal="center" wrapText="1"/>
    </xf>
    <xf numFmtId="44" fontId="5" fillId="0" borderId="0" xfId="4" applyFont="1" applyAlignment="1">
      <alignment horizontal="center" wrapText="1"/>
    </xf>
    <xf numFmtId="43" fontId="5" fillId="0" borderId="0" xfId="6" applyFont="1" applyAlignment="1">
      <alignment horizontal="center" wrapText="1"/>
    </xf>
    <xf numFmtId="44" fontId="0" fillId="0" borderId="0" xfId="1" applyFont="1"/>
    <xf numFmtId="164" fontId="2" fillId="0" borderId="0" xfId="1" applyNumberFormat="1" applyFont="1"/>
    <xf numFmtId="0" fontId="0" fillId="0" borderId="0" xfId="0" applyFont="1"/>
    <xf numFmtId="10" fontId="0" fillId="0" borderId="0" xfId="2" applyNumberFormat="1" applyFont="1"/>
    <xf numFmtId="0" fontId="0" fillId="0" borderId="1" xfId="0" applyBorder="1"/>
    <xf numFmtId="3" fontId="6" fillId="0" borderId="0" xfId="3" applyNumberFormat="1" applyFont="1" applyFill="1"/>
    <xf numFmtId="0" fontId="5" fillId="2" borderId="0" xfId="3" applyFont="1" applyFill="1"/>
    <xf numFmtId="0" fontId="0" fillId="2" borderId="0" xfId="0" applyFill="1"/>
    <xf numFmtId="44" fontId="0" fillId="2" borderId="0" xfId="0" applyNumberFormat="1" applyFill="1"/>
    <xf numFmtId="10" fontId="7" fillId="2" borderId="0" xfId="2" applyNumberFormat="1" applyFont="1" applyFill="1"/>
    <xf numFmtId="0" fontId="3" fillId="2" borderId="0" xfId="3" applyFill="1"/>
    <xf numFmtId="165" fontId="7" fillId="2" borderId="0" xfId="2" applyNumberFormat="1" applyFont="1" applyFill="1"/>
    <xf numFmtId="10" fontId="3" fillId="0" borderId="0" xfId="2" applyNumberFormat="1" applyFont="1"/>
    <xf numFmtId="10" fontId="5" fillId="0" borderId="0" xfId="2" applyNumberFormat="1" applyFont="1" applyAlignment="1">
      <alignment horizontal="center" wrapText="1"/>
    </xf>
    <xf numFmtId="10" fontId="0" fillId="0" borderId="1" xfId="2" applyNumberFormat="1" applyFont="1" applyBorder="1"/>
    <xf numFmtId="44" fontId="0" fillId="3" borderId="0" xfId="0" applyNumberFormat="1" applyFont="1" applyFill="1"/>
    <xf numFmtId="44" fontId="0" fillId="3" borderId="0" xfId="1" applyFont="1" applyFill="1"/>
    <xf numFmtId="44" fontId="0" fillId="4" borderId="0" xfId="0" applyNumberFormat="1" applyFont="1" applyFill="1"/>
    <xf numFmtId="0" fontId="0" fillId="0" borderId="1" xfId="0" applyFont="1" applyBorder="1"/>
    <xf numFmtId="0" fontId="8" fillId="0" borderId="0" xfId="0" applyFont="1"/>
    <xf numFmtId="44" fontId="0" fillId="0" borderId="0" xfId="0" applyNumberFormat="1"/>
    <xf numFmtId="166" fontId="9" fillId="0" borderId="0" xfId="7" applyNumberFormat="1" applyFont="1"/>
    <xf numFmtId="0" fontId="10" fillId="0" borderId="0" xfId="0" applyFont="1"/>
    <xf numFmtId="166" fontId="0" fillId="0" borderId="0" xfId="7" applyNumberFormat="1" applyFont="1"/>
    <xf numFmtId="44" fontId="0" fillId="5" borderId="0" xfId="1" applyFont="1" applyFill="1"/>
    <xf numFmtId="166" fontId="0" fillId="5" borderId="0" xfId="7" applyNumberFormat="1" applyFont="1" applyFill="1"/>
    <xf numFmtId="44" fontId="0" fillId="0" borderId="0" xfId="1" applyFont="1" applyFill="1"/>
    <xf numFmtId="166" fontId="0" fillId="0" borderId="0" xfId="7" applyNumberFormat="1" applyFont="1" applyFill="1"/>
    <xf numFmtId="0" fontId="1" fillId="0" borderId="0" xfId="48"/>
    <xf numFmtId="4" fontId="1" fillId="0" borderId="0" xfId="48" applyNumberFormat="1"/>
    <xf numFmtId="3" fontId="1" fillId="0" borderId="0" xfId="48" applyNumberFormat="1"/>
  </cellXfs>
  <cellStyles count="50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4" builtinId="27" customBuiltin="1"/>
    <cellStyle name="Calculation" xfId="18" builtinId="22" customBuiltin="1"/>
    <cellStyle name="Check Cell" xfId="20" builtinId="23" customBuiltin="1"/>
    <cellStyle name="Comma" xfId="7" builtinId="3"/>
    <cellStyle name="Comma 2" xfId="6"/>
    <cellStyle name="Currency" xfId="1" builtinId="4"/>
    <cellStyle name="Currency 2" xfId="4"/>
    <cellStyle name="Explanatory Text" xfId="22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Input" xfId="16" builtinId="20" customBuiltin="1"/>
    <cellStyle name="Linked Cell" xfId="19" builtinId="24" customBuiltin="1"/>
    <cellStyle name="Neutral" xfId="15" builtinId="28" customBuiltin="1"/>
    <cellStyle name="Normal" xfId="0" builtinId="0"/>
    <cellStyle name="Normal 2" xfId="3"/>
    <cellStyle name="Normal 3" xfId="48"/>
    <cellStyle name="Note 2" xfId="49"/>
    <cellStyle name="Output" xfId="17" builtinId="21" customBuiltin="1"/>
    <cellStyle name="Percent" xfId="2" builtinId="5"/>
    <cellStyle name="Percent 2" xfId="5"/>
    <cellStyle name="Title" xfId="8" builtinId="15" customBuiltin="1"/>
    <cellStyle name="Total" xfId="23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.6" x14ac:dyDescent="0.3"/>
  <cols>
    <col min="1" max="1" width="35.19921875" bestFit="1" customWidth="1"/>
    <col min="2" max="2" width="16.296875" customWidth="1"/>
    <col min="3" max="3" width="9.8984375" customWidth="1"/>
    <col min="4" max="4" width="8.796875" style="12"/>
    <col min="5" max="5" width="9.8984375" customWidth="1"/>
    <col min="6" max="8" width="14.69921875" customWidth="1"/>
    <col min="9" max="9" width="15.69921875" bestFit="1" customWidth="1"/>
    <col min="10" max="10" width="13.59765625" bestFit="1" customWidth="1"/>
    <col min="11" max="11" width="9.8984375" bestFit="1" customWidth="1"/>
  </cols>
  <sheetData>
    <row r="1" spans="1:10" ht="17.399999999999999" x14ac:dyDescent="0.3">
      <c r="A1" s="1" t="s">
        <v>148</v>
      </c>
      <c r="B1" s="2"/>
      <c r="C1" s="3"/>
      <c r="D1" s="21"/>
      <c r="E1" s="4"/>
      <c r="F1" s="2"/>
      <c r="G1" s="2"/>
      <c r="H1" s="5"/>
      <c r="I1" s="4"/>
      <c r="J1" s="4"/>
    </row>
    <row r="2" spans="1:10" ht="40.200000000000003" x14ac:dyDescent="0.3">
      <c r="A2" s="1" t="s">
        <v>62</v>
      </c>
      <c r="B2" s="6" t="s">
        <v>75</v>
      </c>
      <c r="C2" s="7" t="s">
        <v>76</v>
      </c>
      <c r="D2" s="22" t="s">
        <v>77</v>
      </c>
      <c r="E2" s="7" t="s">
        <v>65</v>
      </c>
      <c r="F2" s="7" t="s">
        <v>0</v>
      </c>
      <c r="G2" s="8" t="s">
        <v>1</v>
      </c>
      <c r="H2" s="7" t="s">
        <v>2</v>
      </c>
      <c r="I2" s="6" t="s">
        <v>78</v>
      </c>
      <c r="J2" s="7" t="s">
        <v>79</v>
      </c>
    </row>
    <row r="4" spans="1:10" x14ac:dyDescent="0.3">
      <c r="A4" s="31" t="s">
        <v>3</v>
      </c>
    </row>
    <row r="5" spans="1:10" x14ac:dyDescent="0.3">
      <c r="A5" t="s">
        <v>4</v>
      </c>
      <c r="B5" s="9">
        <v>6402000</v>
      </c>
      <c r="C5" s="9">
        <f>ROUND(+B5/B6,2)</f>
        <v>3596.63</v>
      </c>
      <c r="E5" s="9">
        <f>ROUND(C5+(C5*D5),2)</f>
        <v>3596.63</v>
      </c>
      <c r="F5" s="10">
        <f>ROUND(+(E5-C5)*B6,0)</f>
        <v>0</v>
      </c>
      <c r="G5" s="10">
        <f>ROUND(E5*(I6-B6),0)</f>
        <v>35966</v>
      </c>
      <c r="H5" s="10">
        <f>ROUND((J5-E5)*I6,0)</f>
        <v>24040</v>
      </c>
      <c r="I5" s="9">
        <v>6462000</v>
      </c>
      <c r="J5" s="9">
        <f>ROUND(+I5/I6,2)</f>
        <v>3610.06</v>
      </c>
    </row>
    <row r="6" spans="1:10" x14ac:dyDescent="0.3">
      <c r="A6" t="s">
        <v>5</v>
      </c>
      <c r="B6" s="32">
        <v>1780</v>
      </c>
      <c r="I6" s="32">
        <v>1790</v>
      </c>
    </row>
    <row r="7" spans="1:10" x14ac:dyDescent="0.3">
      <c r="A7" s="31" t="s">
        <v>6</v>
      </c>
    </row>
    <row r="8" spans="1:10" x14ac:dyDescent="0.3">
      <c r="A8" t="s">
        <v>4</v>
      </c>
      <c r="B8" s="9">
        <v>21666800</v>
      </c>
      <c r="C8" s="9">
        <f>ROUND(+B8/B9,2)</f>
        <v>2800.78</v>
      </c>
      <c r="E8" s="9">
        <f t="shared" ref="E8" si="0">ROUND(C8+(C8*D8),2)</f>
        <v>2800.78</v>
      </c>
      <c r="F8" s="10">
        <f t="shared" ref="F8" si="1">ROUND(+(E8-C8)*B9,0)</f>
        <v>0</v>
      </c>
      <c r="G8" s="10">
        <f t="shared" ref="G8" si="2">ROUND(E8*(I9-B9),0)</f>
        <v>3310522</v>
      </c>
      <c r="H8" s="10">
        <f t="shared" ref="H8" si="3">ROUND((J8-E8)*I9,0)</f>
        <v>-4994</v>
      </c>
      <c r="I8" s="9">
        <v>24972400</v>
      </c>
      <c r="J8" s="9">
        <f>ROUND(+I8/I9,2)</f>
        <v>2800.22</v>
      </c>
    </row>
    <row r="9" spans="1:10" x14ac:dyDescent="0.3">
      <c r="A9" t="s">
        <v>5</v>
      </c>
      <c r="B9" s="32">
        <v>7736</v>
      </c>
      <c r="I9" s="32">
        <v>8918</v>
      </c>
    </row>
    <row r="10" spans="1:10" x14ac:dyDescent="0.3">
      <c r="A10" s="31" t="s">
        <v>7</v>
      </c>
    </row>
    <row r="11" spans="1:10" x14ac:dyDescent="0.3">
      <c r="A11" t="s">
        <v>4</v>
      </c>
      <c r="B11" s="9">
        <v>13165600</v>
      </c>
      <c r="C11" s="9">
        <f>ROUND(+B11/B12,2)</f>
        <v>2800</v>
      </c>
      <c r="E11" s="9">
        <f t="shared" ref="E11" si="4">ROUND(C11+(C11*D11),2)</f>
        <v>2800</v>
      </c>
      <c r="F11" s="10">
        <f t="shared" ref="F11" si="5">ROUND(+(E11-C11)*B12,0)</f>
        <v>0</v>
      </c>
      <c r="G11" s="10">
        <f t="shared" ref="G11" si="6">ROUND(E11*(I12-B12),0)</f>
        <v>-2531200</v>
      </c>
      <c r="H11" s="10">
        <f t="shared" ref="H11" si="7">ROUND((J11-E11)*I12,0)</f>
        <v>0</v>
      </c>
      <c r="I11" s="9">
        <v>10634400</v>
      </c>
      <c r="J11" s="9">
        <f>ROUND(+I11/I12,2)</f>
        <v>2800</v>
      </c>
    </row>
    <row r="12" spans="1:10" x14ac:dyDescent="0.3">
      <c r="A12" t="s">
        <v>5</v>
      </c>
      <c r="B12" s="32">
        <v>4702</v>
      </c>
      <c r="I12" s="32">
        <v>3798</v>
      </c>
    </row>
    <row r="13" spans="1:10" x14ac:dyDescent="0.3">
      <c r="A13" s="31" t="s">
        <v>8</v>
      </c>
    </row>
    <row r="14" spans="1:10" x14ac:dyDescent="0.3">
      <c r="A14" t="s">
        <v>4</v>
      </c>
      <c r="B14" s="9">
        <v>17900400</v>
      </c>
      <c r="C14" s="9">
        <f>ROUND(+B14/B15,2)</f>
        <v>2800</v>
      </c>
      <c r="E14" s="9">
        <f t="shared" ref="E14" si="8">ROUND(C14+(C14*D14),2)</f>
        <v>2800</v>
      </c>
      <c r="F14" s="10">
        <f t="shared" ref="F14" si="9">ROUND(+(E14-C14)*B15,0)</f>
        <v>0</v>
      </c>
      <c r="G14" s="10">
        <f t="shared" ref="G14" si="10">ROUND(E14*(I15-B15),0)</f>
        <v>1652000</v>
      </c>
      <c r="H14" s="10">
        <f t="shared" ref="H14" si="11">ROUND((J14-E14)*I15,0)</f>
        <v>0</v>
      </c>
      <c r="I14" s="9">
        <v>19552400</v>
      </c>
      <c r="J14" s="9">
        <f>ROUND(+I14/I15,2)</f>
        <v>2800</v>
      </c>
    </row>
    <row r="15" spans="1:10" x14ac:dyDescent="0.3">
      <c r="A15" t="s">
        <v>5</v>
      </c>
      <c r="B15" s="32">
        <v>6393</v>
      </c>
      <c r="I15" s="32">
        <v>6983</v>
      </c>
    </row>
    <row r="16" spans="1:10" x14ac:dyDescent="0.3">
      <c r="A16" s="31" t="s">
        <v>9</v>
      </c>
    </row>
    <row r="17" spans="1:10" x14ac:dyDescent="0.3">
      <c r="A17" t="s">
        <v>4</v>
      </c>
      <c r="B17" s="9">
        <v>4216800</v>
      </c>
      <c r="C17" s="9">
        <f>ROUND(+B17/B18,2)</f>
        <v>2800</v>
      </c>
      <c r="E17" s="9">
        <f t="shared" ref="E17" si="12">ROUND(C17+(C17*D17),2)</f>
        <v>2800</v>
      </c>
      <c r="F17" s="10">
        <f t="shared" ref="F17" si="13">ROUND(+(E17-C17)*B18,0)</f>
        <v>0</v>
      </c>
      <c r="G17" s="10">
        <f t="shared" ref="G17" si="14">ROUND(E17*(I18-B18),0)</f>
        <v>2987600</v>
      </c>
      <c r="H17" s="10">
        <f t="shared" ref="H17" si="15">ROUND((J17-E17)*I18,0)</f>
        <v>0</v>
      </c>
      <c r="I17" s="9">
        <v>7204400</v>
      </c>
      <c r="J17" s="9">
        <f>ROUND(+I17/I18,2)</f>
        <v>2800</v>
      </c>
    </row>
    <row r="18" spans="1:10" x14ac:dyDescent="0.3">
      <c r="A18" t="s">
        <v>5</v>
      </c>
      <c r="B18" s="32">
        <v>1506</v>
      </c>
      <c r="I18" s="32">
        <v>2573</v>
      </c>
    </row>
    <row r="19" spans="1:10" x14ac:dyDescent="0.3">
      <c r="A19" s="31" t="s">
        <v>10</v>
      </c>
    </row>
    <row r="20" spans="1:10" x14ac:dyDescent="0.3">
      <c r="A20" t="s">
        <v>4</v>
      </c>
      <c r="B20" s="9">
        <v>1898400</v>
      </c>
      <c r="C20" s="9">
        <f>ROUND(+B20/B21,2)</f>
        <v>2800</v>
      </c>
      <c r="E20" s="9">
        <f t="shared" ref="E20" si="16">ROUND(C20+(C20*D20),2)</f>
        <v>2800</v>
      </c>
      <c r="F20" s="10">
        <f t="shared" ref="F20" si="17">ROUND(+(E20-C20)*B21,0)</f>
        <v>0</v>
      </c>
      <c r="G20" s="10">
        <f t="shared" ref="G20" si="18">ROUND(E20*(I21-B21),0)</f>
        <v>114800</v>
      </c>
      <c r="H20" s="10">
        <f t="shared" ref="H20" si="19">ROUND((J20-E20)*I21,0)</f>
        <v>0</v>
      </c>
      <c r="I20" s="9">
        <v>2013200</v>
      </c>
      <c r="J20" s="9">
        <f>ROUND(+I20/I21,2)</f>
        <v>2800</v>
      </c>
    </row>
    <row r="21" spans="1:10" x14ac:dyDescent="0.3">
      <c r="A21" t="s">
        <v>5</v>
      </c>
      <c r="B21" s="32">
        <v>678</v>
      </c>
      <c r="I21" s="32">
        <v>719</v>
      </c>
    </row>
    <row r="22" spans="1:10" x14ac:dyDescent="0.3">
      <c r="A22" s="31" t="s">
        <v>11</v>
      </c>
    </row>
    <row r="23" spans="1:10" x14ac:dyDescent="0.3">
      <c r="A23" t="s">
        <v>4</v>
      </c>
      <c r="B23" s="9">
        <v>1008100</v>
      </c>
      <c r="C23" s="9">
        <f>ROUND(+B23/B24,2)</f>
        <v>1700</v>
      </c>
      <c r="D23" s="12">
        <v>2.9399999999999999E-2</v>
      </c>
      <c r="E23" s="9">
        <f t="shared" ref="E23" si="20">ROUND(C23+(C23*D23),2)</f>
        <v>1749.98</v>
      </c>
      <c r="F23" s="10">
        <f t="shared" ref="F23" si="21">ROUND(+(E23-C23)*B24,0)</f>
        <v>29638</v>
      </c>
      <c r="G23" s="10">
        <f t="shared" ref="G23" si="22">ROUND(E23*(I24-B24),0)</f>
        <v>-55999</v>
      </c>
      <c r="H23" s="10">
        <f t="shared" ref="H23" si="23">ROUND((J23-E23)*I24,0)</f>
        <v>163</v>
      </c>
      <c r="I23" s="9">
        <v>981900</v>
      </c>
      <c r="J23" s="9">
        <f>ROUND(+I23/I24,2)</f>
        <v>1750.27</v>
      </c>
    </row>
    <row r="24" spans="1:10" x14ac:dyDescent="0.3">
      <c r="A24" t="s">
        <v>5</v>
      </c>
      <c r="B24" s="32">
        <v>593</v>
      </c>
      <c r="I24" s="32">
        <v>561</v>
      </c>
    </row>
    <row r="25" spans="1:10" x14ac:dyDescent="0.3">
      <c r="A25" s="31" t="s">
        <v>12</v>
      </c>
    </row>
    <row r="26" spans="1:10" x14ac:dyDescent="0.3">
      <c r="A26" t="s">
        <v>4</v>
      </c>
      <c r="B26" s="9">
        <v>4349060</v>
      </c>
      <c r="C26" s="9">
        <f>ROUND(+B26/B27,2)</f>
        <v>1256.23</v>
      </c>
      <c r="E26" s="9">
        <f t="shared" ref="E26" si="24">ROUND(C26+(C26*D26),2)</f>
        <v>1256.23</v>
      </c>
      <c r="F26" s="10">
        <f t="shared" ref="F26" si="25">ROUND(+(E26-C26)*B27,0)</f>
        <v>0</v>
      </c>
      <c r="G26" s="10">
        <f t="shared" ref="G26" si="26">ROUND(E26*(I27-B27),0)</f>
        <v>986141</v>
      </c>
      <c r="H26" s="10">
        <f t="shared" ref="H26" si="27">ROUND((J26-E26)*I27,0)</f>
        <v>-303278</v>
      </c>
      <c r="I26" s="9">
        <v>5031918</v>
      </c>
      <c r="J26" s="9">
        <f>ROUND(+I26/I27,2)</f>
        <v>1184.82</v>
      </c>
    </row>
    <row r="27" spans="1:10" x14ac:dyDescent="0.3">
      <c r="A27" t="s">
        <v>5</v>
      </c>
      <c r="B27" s="32">
        <v>3462</v>
      </c>
      <c r="I27" s="32">
        <v>4247</v>
      </c>
    </row>
    <row r="28" spans="1:10" x14ac:dyDescent="0.3">
      <c r="A28" s="31" t="s">
        <v>13</v>
      </c>
    </row>
    <row r="29" spans="1:10" x14ac:dyDescent="0.3">
      <c r="A29" t="s">
        <v>4</v>
      </c>
      <c r="B29" s="9">
        <v>949445</v>
      </c>
      <c r="C29" s="9">
        <f>ROUND(+B29/B30,2)</f>
        <v>466.33</v>
      </c>
      <c r="D29" s="12">
        <v>2.8999999999999998E-3</v>
      </c>
      <c r="E29" s="9">
        <f t="shared" ref="E29" si="28">ROUND(C29+(C29*D29),2)</f>
        <v>467.68</v>
      </c>
      <c r="F29" s="10">
        <f t="shared" ref="F29" si="29">ROUND(+(E29-C29)*B30,0)</f>
        <v>2749</v>
      </c>
      <c r="G29" s="10">
        <f t="shared" ref="G29" si="30">ROUND(E29*(I30-B30),0)</f>
        <v>155270</v>
      </c>
      <c r="H29" s="10">
        <f t="shared" ref="H29" si="31">ROUND((J29-E29)*I30,0)</f>
        <v>25006</v>
      </c>
      <c r="I29" s="9">
        <v>1132473</v>
      </c>
      <c r="J29" s="9">
        <f>ROUND(+I29/I30,2)</f>
        <v>478.24</v>
      </c>
    </row>
    <row r="30" spans="1:10" x14ac:dyDescent="0.3">
      <c r="A30" t="s">
        <v>5</v>
      </c>
      <c r="B30" s="32">
        <v>2036</v>
      </c>
      <c r="I30" s="32">
        <v>2368</v>
      </c>
    </row>
    <row r="31" spans="1:10" x14ac:dyDescent="0.3">
      <c r="A31" s="31" t="s">
        <v>14</v>
      </c>
    </row>
    <row r="32" spans="1:10" x14ac:dyDescent="0.3">
      <c r="A32" t="s">
        <v>4</v>
      </c>
      <c r="B32" s="9">
        <v>23230295.699999999</v>
      </c>
      <c r="C32" s="9">
        <f>ROUND(+B32/B33,2)</f>
        <v>3709.13</v>
      </c>
      <c r="D32" s="12">
        <v>3.8999999999999998E-3</v>
      </c>
      <c r="E32" s="9">
        <f t="shared" ref="E32" si="32">ROUND(C32+(C32*D32),2)</f>
        <v>3723.6</v>
      </c>
      <c r="F32" s="10">
        <f t="shared" ref="F32" si="33">ROUND(+(E32-C32)*B33,0)</f>
        <v>90626</v>
      </c>
      <c r="G32" s="10">
        <f t="shared" ref="G32" si="34">ROUND(E32*(I33-B33),0)</f>
        <v>1299536</v>
      </c>
      <c r="H32" s="10">
        <f t="shared" ref="H32" si="35">ROUND((J32-E32)*I33,0)</f>
        <v>-1439234</v>
      </c>
      <c r="I32" s="9">
        <v>23181177.02</v>
      </c>
      <c r="J32" s="9">
        <f>ROUND(+I32/I33,2)</f>
        <v>3505.93</v>
      </c>
    </row>
    <row r="33" spans="1:10" x14ac:dyDescent="0.3">
      <c r="A33" t="s">
        <v>5</v>
      </c>
      <c r="B33" s="32">
        <v>6263</v>
      </c>
      <c r="I33" s="32">
        <v>6612</v>
      </c>
    </row>
    <row r="34" spans="1:10" x14ac:dyDescent="0.3">
      <c r="A34" s="31" t="s">
        <v>15</v>
      </c>
    </row>
    <row r="35" spans="1:10" x14ac:dyDescent="0.3">
      <c r="A35" t="s">
        <v>4</v>
      </c>
      <c r="B35" s="9">
        <v>5521043.7800000003</v>
      </c>
      <c r="C35" s="9">
        <f>ROUND(+B35/B36,2)</f>
        <v>277.89</v>
      </c>
      <c r="E35" s="9">
        <f t="shared" ref="E35" si="36">ROUND(C35+(C35*D35),2)</f>
        <v>277.89</v>
      </c>
      <c r="F35" s="10">
        <f t="shared" ref="F35" si="37">ROUND(+(E35-C35)*B36,0)</f>
        <v>0</v>
      </c>
      <c r="G35" s="10">
        <f t="shared" ref="G35" si="38">ROUND(E35*(I36-B36),0)</f>
        <v>262884</v>
      </c>
      <c r="H35" s="10">
        <f t="shared" ref="H35" si="39">ROUND((J35-E35)*I36,0)</f>
        <v>741811</v>
      </c>
      <c r="I35" s="9">
        <v>6525864.4400000004</v>
      </c>
      <c r="J35" s="9">
        <f>ROUND(+I35/I36,2)</f>
        <v>313.52999999999997</v>
      </c>
    </row>
    <row r="36" spans="1:10" x14ac:dyDescent="0.3">
      <c r="A36" t="s">
        <v>5</v>
      </c>
      <c r="B36" s="32">
        <v>19868</v>
      </c>
      <c r="I36" s="32">
        <v>20814</v>
      </c>
    </row>
    <row r="37" spans="1:10" x14ac:dyDescent="0.3">
      <c r="A37" s="31" t="s">
        <v>16</v>
      </c>
    </row>
    <row r="38" spans="1:10" x14ac:dyDescent="0.3">
      <c r="A38" t="s">
        <v>4</v>
      </c>
      <c r="B38" s="9">
        <v>3920547</v>
      </c>
      <c r="C38" s="9">
        <f>ROUND(+B38/B39,2)</f>
        <v>652.88</v>
      </c>
      <c r="D38" s="12">
        <v>8.1500000000000003E-2</v>
      </c>
      <c r="E38" s="9">
        <f t="shared" ref="E38" si="40">ROUND(C38+(C38*D38),2)</f>
        <v>706.09</v>
      </c>
      <c r="F38" s="10">
        <f t="shared" ref="F38" si="41">ROUND(+(E38-C38)*B39,0)</f>
        <v>319526</v>
      </c>
      <c r="G38" s="10">
        <f t="shared" ref="G38" si="42">ROUND(E38*(I39-B39),0)</f>
        <v>287379</v>
      </c>
      <c r="H38" s="10">
        <f t="shared" ref="H38" si="43">ROUND((J38-E38)*I39,0)</f>
        <v>-7438</v>
      </c>
      <c r="I38" s="9">
        <v>4519981</v>
      </c>
      <c r="J38" s="9">
        <f>ROUND(+I38/I39,2)</f>
        <v>704.93</v>
      </c>
    </row>
    <row r="39" spans="1:10" x14ac:dyDescent="0.3">
      <c r="A39" t="s">
        <v>5</v>
      </c>
      <c r="B39" s="32">
        <v>6005</v>
      </c>
      <c r="I39" s="32">
        <v>6412</v>
      </c>
    </row>
    <row r="40" spans="1:10" x14ac:dyDescent="0.3">
      <c r="A40" s="31" t="s">
        <v>17</v>
      </c>
    </row>
    <row r="41" spans="1:10" x14ac:dyDescent="0.3">
      <c r="A41" t="s">
        <v>4</v>
      </c>
      <c r="B41" s="9">
        <v>4965079.49</v>
      </c>
      <c r="C41" s="9">
        <f>ROUND(+B41/B42,2)</f>
        <v>164.9</v>
      </c>
      <c r="E41" s="9">
        <f t="shared" ref="E41" si="44">ROUND(C41+(C41*D41),2)</f>
        <v>164.9</v>
      </c>
      <c r="F41" s="10">
        <f t="shared" ref="F41" si="45">ROUND(+(E41-C41)*B42,0)</f>
        <v>0</v>
      </c>
      <c r="G41" s="10">
        <f t="shared" ref="G41" si="46">ROUND(E41*(I42-B42),0)</f>
        <v>-812792</v>
      </c>
      <c r="H41" s="10">
        <f t="shared" ref="H41" si="47">ROUND((J41-E41)*I42,0)</f>
        <v>487252</v>
      </c>
      <c r="I41" s="9">
        <v>4639708.04</v>
      </c>
      <c r="J41" s="9">
        <f>ROUND(+I41/I42,2)</f>
        <v>184.25</v>
      </c>
    </row>
    <row r="42" spans="1:10" x14ac:dyDescent="0.3">
      <c r="A42" t="s">
        <v>5</v>
      </c>
      <c r="B42" s="32">
        <v>30110</v>
      </c>
      <c r="I42" s="32">
        <v>25181</v>
      </c>
    </row>
    <row r="43" spans="1:10" x14ac:dyDescent="0.3">
      <c r="A43" s="31" t="s">
        <v>18</v>
      </c>
    </row>
    <row r="44" spans="1:10" x14ac:dyDescent="0.3">
      <c r="A44" t="s">
        <v>4</v>
      </c>
      <c r="B44" s="9">
        <v>113229506.92</v>
      </c>
      <c r="C44" s="9">
        <f>ROUND(+B44/B45,2)</f>
        <v>87.64</v>
      </c>
      <c r="D44" s="12">
        <v>6.6199999999999995E-2</v>
      </c>
      <c r="E44" s="9">
        <f t="shared" ref="E44" si="48">ROUND(C44+(C44*D44),2)</f>
        <v>93.44</v>
      </c>
      <c r="F44" s="10">
        <f t="shared" ref="F44" si="49">ROUND(+(E44-C44)*B45,0)</f>
        <v>7493907</v>
      </c>
      <c r="G44" s="10">
        <f t="shared" ref="G44" si="50">ROUND(E44*(I45-B45),0)</f>
        <v>5862145</v>
      </c>
      <c r="H44" s="10">
        <f t="shared" ref="H44" si="51">ROUND((J44-E44)*I45,0)</f>
        <v>-1490269</v>
      </c>
      <c r="I44" s="9">
        <v>125104993.58</v>
      </c>
      <c r="J44" s="9">
        <f>ROUND(+I44/I45,2)</f>
        <v>92.34</v>
      </c>
    </row>
    <row r="45" spans="1:10" x14ac:dyDescent="0.3">
      <c r="A45" t="s">
        <v>5</v>
      </c>
      <c r="B45" s="32">
        <v>1292053</v>
      </c>
      <c r="I45" s="32">
        <v>1354790</v>
      </c>
    </row>
    <row r="46" spans="1:10" x14ac:dyDescent="0.3">
      <c r="A46" s="31" t="s">
        <v>19</v>
      </c>
    </row>
    <row r="47" spans="1:10" x14ac:dyDescent="0.3">
      <c r="A47" t="s">
        <v>4</v>
      </c>
      <c r="B47" s="9">
        <v>3289364.79</v>
      </c>
      <c r="C47" s="9">
        <f>ROUND(+B47/B48,2)</f>
        <v>290.66000000000003</v>
      </c>
      <c r="D47" s="12">
        <v>5.9999999999999995E-4</v>
      </c>
      <c r="E47" s="9">
        <f t="shared" ref="E47" si="52">ROUND(C47+(C47*D47),2)</f>
        <v>290.83</v>
      </c>
      <c r="F47" s="10">
        <f t="shared" ref="F47" si="53">ROUND(+(E47-C47)*B48,0)</f>
        <v>1924</v>
      </c>
      <c r="G47" s="10">
        <f t="shared" ref="G47" si="54">ROUND(E47*(I48-B48),0)</f>
        <v>1211889</v>
      </c>
      <c r="H47" s="10">
        <f t="shared" ref="H47" si="55">ROUND((J47-E47)*I48,0)</f>
        <v>13007</v>
      </c>
      <c r="I47" s="9">
        <v>4516252.04</v>
      </c>
      <c r="J47" s="9">
        <f>ROUND(+I47/I48,2)</f>
        <v>291.67</v>
      </c>
    </row>
    <row r="48" spans="1:10" x14ac:dyDescent="0.3">
      <c r="A48" t="s">
        <v>5</v>
      </c>
      <c r="B48" s="32">
        <v>11317</v>
      </c>
      <c r="I48" s="32">
        <v>15484</v>
      </c>
    </row>
    <row r="49" spans="1:10" x14ac:dyDescent="0.3">
      <c r="A49" s="31" t="s">
        <v>20</v>
      </c>
    </row>
    <row r="50" spans="1:10" x14ac:dyDescent="0.3">
      <c r="A50" t="s">
        <v>4</v>
      </c>
      <c r="B50" s="9">
        <v>14599487</v>
      </c>
      <c r="C50" s="9">
        <f>ROUND(+B50/B51,2)</f>
        <v>3771.5</v>
      </c>
      <c r="D50" s="12">
        <v>2.5999999999999999E-3</v>
      </c>
      <c r="E50" s="9">
        <f>ROUND(C50+(C50*D50),2)</f>
        <v>3781.31</v>
      </c>
      <c r="F50" s="10">
        <f>ROUND(+(E50-C50)*B51,0)</f>
        <v>37975</v>
      </c>
      <c r="G50" s="10">
        <f>ROUND(E50*(I51-B51),0)</f>
        <v>1943593</v>
      </c>
      <c r="H50" s="10">
        <f>ROUND((J50-E50)*I51,0)</f>
        <v>513001</v>
      </c>
      <c r="I50" s="9">
        <v>17094060</v>
      </c>
      <c r="J50" s="9">
        <f>ROUND(+I50/I51,2)</f>
        <v>3898.3</v>
      </c>
    </row>
    <row r="51" spans="1:10" x14ac:dyDescent="0.3">
      <c r="A51" t="s">
        <v>5</v>
      </c>
      <c r="B51" s="32">
        <v>3871</v>
      </c>
      <c r="I51" s="32">
        <v>4385</v>
      </c>
    </row>
    <row r="52" spans="1:10" x14ac:dyDescent="0.3">
      <c r="A52" s="31" t="s">
        <v>21</v>
      </c>
    </row>
    <row r="53" spans="1:10" x14ac:dyDescent="0.3">
      <c r="A53" t="s">
        <v>4</v>
      </c>
      <c r="B53" s="9">
        <v>1043932</v>
      </c>
      <c r="C53" s="9">
        <f>ROUND(+B53/B54,2)</f>
        <v>447.66</v>
      </c>
      <c r="E53" s="9">
        <f t="shared" ref="E53" si="56">ROUND(C53+(C53*D53),2)</f>
        <v>447.66</v>
      </c>
      <c r="F53" s="10">
        <f t="shared" ref="F53" si="57">ROUND(+(E53-C53)*B54,0)</f>
        <v>0</v>
      </c>
      <c r="G53" s="10">
        <f t="shared" ref="G53" si="58">ROUND(E53*(I54-B54),0)</f>
        <v>51481</v>
      </c>
      <c r="H53" s="10">
        <f t="shared" ref="H53" si="59">ROUND((J53-E53)*I54,0)</f>
        <v>14878</v>
      </c>
      <c r="I53" s="9">
        <v>1110307</v>
      </c>
      <c r="J53" s="9">
        <f>ROUND(+I53/I54,2)</f>
        <v>453.74</v>
      </c>
    </row>
    <row r="54" spans="1:10" x14ac:dyDescent="0.3">
      <c r="A54" t="s">
        <v>5</v>
      </c>
      <c r="B54" s="32">
        <v>2332</v>
      </c>
      <c r="I54" s="32">
        <v>2447</v>
      </c>
    </row>
    <row r="55" spans="1:10" x14ac:dyDescent="0.3">
      <c r="A55" s="31" t="s">
        <v>22</v>
      </c>
    </row>
    <row r="56" spans="1:10" x14ac:dyDescent="0.3">
      <c r="A56" t="s">
        <v>4</v>
      </c>
      <c r="B56" s="9">
        <v>9805022.25</v>
      </c>
      <c r="C56" s="9">
        <f>ROUND(+B56/B57,2)</f>
        <v>725.12</v>
      </c>
      <c r="D56" s="12">
        <v>6.1699999999999998E-2</v>
      </c>
      <c r="E56" s="9">
        <f t="shared" ref="E56" si="60">ROUND(C56+(C56*D56),2)</f>
        <v>769.86</v>
      </c>
      <c r="F56" s="10">
        <f t="shared" ref="F56" si="61">ROUND(+(E56-C56)*B57,0)</f>
        <v>604974</v>
      </c>
      <c r="G56" s="10">
        <f t="shared" ref="G56" si="62">ROUND(E56*(I57-B57),0)</f>
        <v>892268</v>
      </c>
      <c r="H56" s="10">
        <f t="shared" ref="H56" si="63">ROUND((J56-E56)*I57,0)</f>
        <v>-183953</v>
      </c>
      <c r="I56" s="9">
        <v>11118373.25</v>
      </c>
      <c r="J56" s="9">
        <f>ROUND(+I56/I57,2)</f>
        <v>757.33</v>
      </c>
    </row>
    <row r="57" spans="1:10" x14ac:dyDescent="0.3">
      <c r="A57" t="s">
        <v>5</v>
      </c>
      <c r="B57" s="32">
        <v>13522</v>
      </c>
      <c r="I57" s="32">
        <v>14681</v>
      </c>
    </row>
    <row r="58" spans="1:10" x14ac:dyDescent="0.3">
      <c r="A58" s="31" t="s">
        <v>23</v>
      </c>
    </row>
    <row r="59" spans="1:10" x14ac:dyDescent="0.3">
      <c r="A59" t="s">
        <v>4</v>
      </c>
      <c r="B59" s="9">
        <v>240055</v>
      </c>
      <c r="C59" s="9">
        <f>ROUND(+B59/B60,2)</f>
        <v>1171</v>
      </c>
      <c r="E59" s="9">
        <f t="shared" ref="E59" si="64">ROUND(C59+(C59*D59),2)</f>
        <v>1171</v>
      </c>
      <c r="F59" s="10">
        <f t="shared" ref="F59" si="65">ROUND(+(E59-C59)*B60,0)</f>
        <v>0</v>
      </c>
      <c r="G59" s="10">
        <f t="shared" ref="G59" si="66">ROUND(E59*(I60-B60),0)</f>
        <v>77286</v>
      </c>
      <c r="H59" s="10">
        <f t="shared" ref="H59" si="67">ROUND((J59-E59)*I60,0)</f>
        <v>12471</v>
      </c>
      <c r="I59" s="9">
        <v>329813</v>
      </c>
      <c r="J59" s="9">
        <f>ROUND(+I59/I60,2)</f>
        <v>1217.02</v>
      </c>
    </row>
    <row r="60" spans="1:10" x14ac:dyDescent="0.3">
      <c r="A60" t="s">
        <v>5</v>
      </c>
      <c r="B60" s="32">
        <v>205</v>
      </c>
      <c r="I60" s="32">
        <v>271</v>
      </c>
    </row>
    <row r="61" spans="1:10" x14ac:dyDescent="0.3">
      <c r="A61" s="31" t="s">
        <v>24</v>
      </c>
    </row>
    <row r="62" spans="1:10" x14ac:dyDescent="0.3">
      <c r="A62" t="s">
        <v>4</v>
      </c>
      <c r="B62" s="9">
        <v>7874623</v>
      </c>
      <c r="C62" s="9">
        <f>ROUND(+B62/B63,2)</f>
        <v>444.32</v>
      </c>
      <c r="D62" s="12">
        <v>0.106</v>
      </c>
      <c r="E62" s="9">
        <f t="shared" ref="E62" si="68">ROUND(C62+(C62*D62),2)</f>
        <v>491.42</v>
      </c>
      <c r="F62" s="10">
        <f t="shared" ref="F62" si="69">ROUND(+(E62-C62)*B63,0)</f>
        <v>834753</v>
      </c>
      <c r="G62" s="10">
        <f t="shared" ref="G62" si="70">ROUND(E62*(I63-B63),0)</f>
        <v>287481</v>
      </c>
      <c r="H62" s="10">
        <f t="shared" ref="H62" si="71">ROUND((J62-E62)*I63,0)</f>
        <v>-783033</v>
      </c>
      <c r="I62" s="9">
        <v>8213897</v>
      </c>
      <c r="J62" s="9">
        <f>ROUND(+I62/I63,2)</f>
        <v>448.65</v>
      </c>
    </row>
    <row r="63" spans="1:10" x14ac:dyDescent="0.3">
      <c r="A63" t="s">
        <v>5</v>
      </c>
      <c r="B63" s="32">
        <v>17723</v>
      </c>
      <c r="I63" s="32">
        <v>18308</v>
      </c>
    </row>
    <row r="64" spans="1:10" x14ac:dyDescent="0.3">
      <c r="A64" s="31" t="s">
        <v>25</v>
      </c>
    </row>
    <row r="65" spans="1:10" x14ac:dyDescent="0.3">
      <c r="A65" t="s">
        <v>4</v>
      </c>
      <c r="B65" s="9">
        <v>1593667</v>
      </c>
      <c r="C65" s="9">
        <f>ROUND(+B65/B66,2)</f>
        <v>468.59</v>
      </c>
      <c r="D65" s="12">
        <v>0.08</v>
      </c>
      <c r="E65" s="9">
        <f t="shared" ref="E65" si="72">ROUND(C65+(C65*D65),2)</f>
        <v>506.08</v>
      </c>
      <c r="F65" s="10">
        <f t="shared" ref="F65" si="73">ROUND(+(E65-C65)*B66,0)</f>
        <v>127503</v>
      </c>
      <c r="G65" s="10">
        <f t="shared" ref="G65" si="74">ROUND(E65*(I66-B66),0)</f>
        <v>168525</v>
      </c>
      <c r="H65" s="10">
        <f t="shared" ref="H65" si="75">ROUND((J65-E65)*I66,0)</f>
        <v>24383</v>
      </c>
      <c r="I65" s="9">
        <v>1914103</v>
      </c>
      <c r="J65" s="9">
        <f>ROUND(+I65/I66,2)</f>
        <v>512.61</v>
      </c>
    </row>
    <row r="66" spans="1:10" x14ac:dyDescent="0.3">
      <c r="A66" t="s">
        <v>5</v>
      </c>
      <c r="B66" s="32">
        <v>3401</v>
      </c>
      <c r="I66" s="32">
        <v>3734</v>
      </c>
    </row>
    <row r="67" spans="1:10" x14ac:dyDescent="0.3">
      <c r="A67" s="31" t="s">
        <v>26</v>
      </c>
    </row>
    <row r="68" spans="1:10" x14ac:dyDescent="0.3">
      <c r="A68" t="s">
        <v>4</v>
      </c>
      <c r="B68" s="9">
        <v>4009892</v>
      </c>
      <c r="C68" s="9">
        <f>ROUND(+B68/B69,2)</f>
        <v>1927.83</v>
      </c>
      <c r="D68" s="12">
        <v>4.2999999999999997E-2</v>
      </c>
      <c r="E68" s="9">
        <f t="shared" ref="E68" si="76">ROUND(C68+(C68*D68),2)</f>
        <v>2010.73</v>
      </c>
      <c r="F68" s="10">
        <f t="shared" ref="F68" si="77">ROUND(+(E68-C68)*B69,0)</f>
        <v>172432</v>
      </c>
      <c r="G68" s="10">
        <f t="shared" ref="G68" si="78">ROUND(E68*(I69-B69),0)</f>
        <v>-530833</v>
      </c>
      <c r="H68" s="10">
        <f t="shared" ref="H68" si="79">ROUND((J68-E68)*I69,0)</f>
        <v>-96974</v>
      </c>
      <c r="I68" s="9">
        <v>3554519</v>
      </c>
      <c r="J68" s="9">
        <f>ROUND(+I68/I69,2)</f>
        <v>1957.33</v>
      </c>
    </row>
    <row r="69" spans="1:10" x14ac:dyDescent="0.3">
      <c r="A69" t="s">
        <v>5</v>
      </c>
      <c r="B69" s="32">
        <v>2080</v>
      </c>
      <c r="I69" s="32">
        <v>1816</v>
      </c>
    </row>
    <row r="70" spans="1:10" x14ac:dyDescent="0.3">
      <c r="A70" s="31" t="s">
        <v>27</v>
      </c>
    </row>
    <row r="71" spans="1:10" x14ac:dyDescent="0.3">
      <c r="A71" t="s">
        <v>4</v>
      </c>
      <c r="B71" s="9">
        <v>8873285.1099999994</v>
      </c>
      <c r="C71" s="9">
        <f>ROUND(+B71/B72,2)</f>
        <v>25.76</v>
      </c>
      <c r="E71" s="9">
        <f>ROUND(C71+(C71*D71),2)</f>
        <v>25.76</v>
      </c>
      <c r="F71" s="10">
        <f>ROUND(+(E71-C71)*B72,0)</f>
        <v>0</v>
      </c>
      <c r="G71" s="10">
        <f>ROUND(E71*(I72-B72),0)</f>
        <v>-21896</v>
      </c>
      <c r="H71" s="10">
        <f>ROUND((J71-E71)*I72,0)</f>
        <v>402001</v>
      </c>
      <c r="I71" s="9">
        <v>9251973.1999999993</v>
      </c>
      <c r="J71" s="9">
        <f>ROUND(+I71/I72,2)</f>
        <v>26.93</v>
      </c>
    </row>
    <row r="72" spans="1:10" x14ac:dyDescent="0.3">
      <c r="A72" t="s">
        <v>5</v>
      </c>
      <c r="B72" s="32">
        <v>344441</v>
      </c>
      <c r="I72" s="32">
        <v>343591</v>
      </c>
    </row>
    <row r="73" spans="1:10" x14ac:dyDescent="0.3">
      <c r="A73" s="31" t="s">
        <v>28</v>
      </c>
    </row>
    <row r="74" spans="1:10" x14ac:dyDescent="0.3">
      <c r="A74" t="s">
        <v>4</v>
      </c>
      <c r="B74" s="9">
        <v>35010979.140000001</v>
      </c>
      <c r="C74" s="9">
        <f>ROUND(+B74/B75,2)</f>
        <v>51.53</v>
      </c>
      <c r="E74" s="9">
        <f t="shared" ref="E74" si="80">ROUND(C74+(C74*D74),2)</f>
        <v>51.53</v>
      </c>
      <c r="F74" s="10">
        <f t="shared" ref="F74" si="81">ROUND(+(E74-C74)*B75,0)</f>
        <v>0</v>
      </c>
      <c r="G74" s="10">
        <f t="shared" ref="G74" si="82">ROUND(E74*(I75-B75),0)</f>
        <v>-143099</v>
      </c>
      <c r="H74" s="10">
        <f t="shared" ref="H74" si="83">ROUND((J74-E74)*I75,0)</f>
        <v>9696982</v>
      </c>
      <c r="I74" s="9">
        <v>44563534.460000001</v>
      </c>
      <c r="J74" s="9">
        <f>ROUND(+I74/I75,2)</f>
        <v>65.86</v>
      </c>
    </row>
    <row r="75" spans="1:10" x14ac:dyDescent="0.3">
      <c r="A75" t="s">
        <v>5</v>
      </c>
      <c r="B75" s="32">
        <v>679468</v>
      </c>
      <c r="I75" s="32">
        <v>676691</v>
      </c>
    </row>
    <row r="76" spans="1:10" x14ac:dyDescent="0.3">
      <c r="A76" s="31" t="s">
        <v>29</v>
      </c>
    </row>
    <row r="77" spans="1:10" x14ac:dyDescent="0.3">
      <c r="A77" t="s">
        <v>4</v>
      </c>
      <c r="B77" s="9">
        <v>1177574</v>
      </c>
      <c r="C77" s="9">
        <f>ROUND(+B77/B78,2)</f>
        <v>113.86</v>
      </c>
      <c r="E77" s="9">
        <f t="shared" ref="E77" si="84">ROUND(C77+(C77*D77),2)</f>
        <v>113.86</v>
      </c>
      <c r="F77" s="10">
        <f t="shared" ref="F77" si="85">ROUND(+(E77-C77)*B78,0)</f>
        <v>0</v>
      </c>
      <c r="G77" s="10">
        <f t="shared" ref="G77" si="86">ROUND(E77*(I78-B78),0)</f>
        <v>162592</v>
      </c>
      <c r="H77" s="10">
        <f t="shared" ref="H77" si="87">ROUND((J77-E77)*I78,0)</f>
        <v>-30367</v>
      </c>
      <c r="I77" s="9">
        <v>1309782</v>
      </c>
      <c r="J77" s="9">
        <f>ROUND(+I77/I78,2)</f>
        <v>111.28</v>
      </c>
    </row>
    <row r="78" spans="1:10" x14ac:dyDescent="0.3">
      <c r="A78" t="s">
        <v>5</v>
      </c>
      <c r="B78" s="32">
        <v>10342</v>
      </c>
      <c r="I78" s="32">
        <v>11770</v>
      </c>
    </row>
    <row r="79" spans="1:10" x14ac:dyDescent="0.3">
      <c r="A79" s="31" t="s">
        <v>30</v>
      </c>
    </row>
    <row r="80" spans="1:10" x14ac:dyDescent="0.3">
      <c r="A80" t="s">
        <v>4</v>
      </c>
      <c r="B80" s="9">
        <v>636087</v>
      </c>
      <c r="C80" s="9">
        <f>ROUND(+B80/B81,2)</f>
        <v>124.14</v>
      </c>
      <c r="E80" s="9">
        <f t="shared" ref="E80" si="88">ROUND(C80+(C80*D80),2)</f>
        <v>124.14</v>
      </c>
      <c r="F80" s="10">
        <f t="shared" ref="F80" si="89">ROUND(+(E80-C80)*B81,0)</f>
        <v>0</v>
      </c>
      <c r="G80" s="10">
        <f t="shared" ref="G80" si="90">ROUND(E80*(I81-B81),0)</f>
        <v>26318</v>
      </c>
      <c r="H80" s="10">
        <f t="shared" ref="H80" si="91">ROUND((J80-E80)*I81,0)</f>
        <v>480</v>
      </c>
      <c r="I80" s="9">
        <v>662887</v>
      </c>
      <c r="J80" s="9">
        <f>ROUND(+I80/I81,2)</f>
        <v>124.23</v>
      </c>
    </row>
    <row r="81" spans="1:10" x14ac:dyDescent="0.3">
      <c r="A81" t="s">
        <v>5</v>
      </c>
      <c r="B81" s="32">
        <v>5124</v>
      </c>
      <c r="I81" s="32">
        <v>5336</v>
      </c>
    </row>
    <row r="82" spans="1:10" x14ac:dyDescent="0.3">
      <c r="A82" s="31" t="s">
        <v>31</v>
      </c>
    </row>
    <row r="83" spans="1:10" x14ac:dyDescent="0.3">
      <c r="A83" t="s">
        <v>4</v>
      </c>
      <c r="B83" s="9">
        <v>1029893</v>
      </c>
      <c r="C83" s="9">
        <f>ROUND(+B83/B84,2)</f>
        <v>412.78</v>
      </c>
      <c r="E83" s="9">
        <f t="shared" ref="E83" si="92">ROUND(C83+(C83*D83),2)</f>
        <v>412.78</v>
      </c>
      <c r="F83" s="10">
        <f t="shared" ref="F83" si="93">ROUND(+(E83-C83)*B84,0)</f>
        <v>0</v>
      </c>
      <c r="G83" s="10">
        <f t="shared" ref="G83" si="94">ROUND(E83*(I84-B84),0)</f>
        <v>285231</v>
      </c>
      <c r="H83" s="10">
        <f t="shared" ref="H83" si="95">ROUND((J83-E83)*I84,0)</f>
        <v>-217795</v>
      </c>
      <c r="I83" s="9">
        <v>1097328</v>
      </c>
      <c r="J83" s="9">
        <f>ROUND(+I83/I84,2)</f>
        <v>344.42</v>
      </c>
    </row>
    <row r="84" spans="1:10" x14ac:dyDescent="0.3">
      <c r="A84" t="s">
        <v>5</v>
      </c>
      <c r="B84" s="32">
        <v>2495</v>
      </c>
      <c r="I84" s="32">
        <v>3186</v>
      </c>
    </row>
    <row r="85" spans="1:10" x14ac:dyDescent="0.3">
      <c r="A85" s="31" t="s">
        <v>32</v>
      </c>
    </row>
    <row r="86" spans="1:10" x14ac:dyDescent="0.3">
      <c r="A86" t="s">
        <v>4</v>
      </c>
      <c r="B86" s="9">
        <v>23885206</v>
      </c>
      <c r="C86" s="9">
        <f>ROUND(+B86/B87,2)</f>
        <v>704.41</v>
      </c>
      <c r="D86" s="12">
        <v>2.7400000000000001E-2</v>
      </c>
      <c r="E86" s="9">
        <f t="shared" ref="E86" si="96">ROUND(C86+(C86*D86),2)</f>
        <v>723.71</v>
      </c>
      <c r="F86" s="10">
        <f t="shared" ref="F86" si="97">ROUND(+(E86-C86)*B87,0)</f>
        <v>654424</v>
      </c>
      <c r="G86" s="10">
        <f t="shared" ref="G86" si="98">ROUND(E86*(I87-B87),0)</f>
        <v>-490675</v>
      </c>
      <c r="H86" s="10">
        <f t="shared" ref="H86" si="99">ROUND((J86-E86)*I87,0)</f>
        <v>-545637</v>
      </c>
      <c r="I86" s="9">
        <v>23503106</v>
      </c>
      <c r="J86" s="9">
        <f>ROUND(+I86/I87,2)</f>
        <v>707.29</v>
      </c>
    </row>
    <row r="87" spans="1:10" x14ac:dyDescent="0.3">
      <c r="A87" t="s">
        <v>5</v>
      </c>
      <c r="B87" s="32">
        <v>33908</v>
      </c>
      <c r="I87" s="32">
        <v>33230</v>
      </c>
    </row>
    <row r="88" spans="1:10" x14ac:dyDescent="0.3">
      <c r="A88" s="31" t="s">
        <v>80</v>
      </c>
    </row>
    <row r="89" spans="1:10" x14ac:dyDescent="0.3">
      <c r="A89" t="s">
        <v>4</v>
      </c>
      <c r="B89" s="9">
        <v>0</v>
      </c>
      <c r="C89" s="9"/>
      <c r="E89" s="9">
        <f>ROUND(C89+(C89*D89),2)</f>
        <v>0</v>
      </c>
      <c r="F89" s="10">
        <f>ROUND(+(E89-C89)*B90,0)</f>
        <v>0</v>
      </c>
      <c r="G89" s="10">
        <f>ROUND(E89*(I90-B90),0)</f>
        <v>0</v>
      </c>
      <c r="H89" s="10">
        <f>ROUND((J89-E89)*I90,0)</f>
        <v>260</v>
      </c>
      <c r="I89" s="9">
        <v>260.39999999999998</v>
      </c>
      <c r="J89" s="9">
        <f>ROUND(+I89/I90,2)</f>
        <v>20.03</v>
      </c>
    </row>
    <row r="90" spans="1:10" x14ac:dyDescent="0.3">
      <c r="A90" t="s">
        <v>5</v>
      </c>
      <c r="B90" s="32">
        <v>0</v>
      </c>
      <c r="I90" s="32">
        <v>13</v>
      </c>
    </row>
    <row r="91" spans="1:10" x14ac:dyDescent="0.3">
      <c r="A91" s="31" t="s">
        <v>33</v>
      </c>
    </row>
    <row r="92" spans="1:10" x14ac:dyDescent="0.3">
      <c r="A92" t="s">
        <v>4</v>
      </c>
      <c r="B92" s="9">
        <v>167751</v>
      </c>
      <c r="C92" s="9">
        <f>ROUND(+B92/B93,2)</f>
        <v>513</v>
      </c>
      <c r="E92" s="9">
        <f t="shared" ref="E92" si="100">ROUND(C92+(C92*D92),2)</f>
        <v>513</v>
      </c>
      <c r="F92" s="10">
        <f t="shared" ref="F92" si="101">ROUND(+(E92-C92)*B93,0)</f>
        <v>0</v>
      </c>
      <c r="G92" s="10">
        <f t="shared" ref="G92" si="102">ROUND(E92*(I93-B93),0)</f>
        <v>139023</v>
      </c>
      <c r="H92" s="10">
        <f t="shared" ref="H92" si="103">ROUND((J92-E92)*I93,0)</f>
        <v>0</v>
      </c>
      <c r="I92" s="9">
        <v>306774</v>
      </c>
      <c r="J92" s="9">
        <f>ROUND(+I92/I93,2)</f>
        <v>513</v>
      </c>
    </row>
    <row r="93" spans="1:10" x14ac:dyDescent="0.3">
      <c r="A93" t="s">
        <v>5</v>
      </c>
      <c r="B93" s="32">
        <v>327</v>
      </c>
      <c r="I93" s="32">
        <v>598</v>
      </c>
    </row>
    <row r="94" spans="1:10" x14ac:dyDescent="0.3">
      <c r="A94" s="31" t="s">
        <v>34</v>
      </c>
    </row>
    <row r="95" spans="1:10" x14ac:dyDescent="0.3">
      <c r="A95" t="s">
        <v>4</v>
      </c>
      <c r="B95" s="9">
        <v>1579365.42</v>
      </c>
      <c r="C95" s="9">
        <f>ROUND(+B95/B96,2)</f>
        <v>81.09</v>
      </c>
      <c r="E95" s="9">
        <f t="shared" ref="E95" si="104">ROUND(C95+(C95*D95),2)</f>
        <v>81.09</v>
      </c>
      <c r="F95" s="10">
        <f t="shared" ref="F95" si="105">ROUND(+(E95-C95)*B96,0)</f>
        <v>0</v>
      </c>
      <c r="G95" s="10">
        <f t="shared" ref="G95" si="106">ROUND(E95*(I96-B96),0)</f>
        <v>-25787</v>
      </c>
      <c r="H95" s="10">
        <f t="shared" ref="H95" si="107">ROUND((J95-E95)*I96,0)</f>
        <v>-32952</v>
      </c>
      <c r="I95" s="9">
        <v>1520548.43</v>
      </c>
      <c r="J95" s="9">
        <f>ROUND(+I95/I96,2)</f>
        <v>79.37</v>
      </c>
    </row>
    <row r="96" spans="1:10" x14ac:dyDescent="0.3">
      <c r="A96" t="s">
        <v>5</v>
      </c>
      <c r="B96" s="32">
        <v>19476</v>
      </c>
      <c r="I96" s="32">
        <v>19158</v>
      </c>
    </row>
    <row r="97" spans="1:10" x14ac:dyDescent="0.3">
      <c r="A97" s="31" t="s">
        <v>35</v>
      </c>
    </row>
    <row r="98" spans="1:10" x14ac:dyDescent="0.3">
      <c r="A98" t="s">
        <v>4</v>
      </c>
      <c r="B98" s="9">
        <v>1709473</v>
      </c>
      <c r="C98" s="9">
        <f>ROUND(+B98/B99,2)</f>
        <v>392.98</v>
      </c>
      <c r="D98" s="12">
        <v>7.5399999999999995E-2</v>
      </c>
      <c r="E98" s="9">
        <f t="shared" ref="E98" si="108">ROUND(C98+(C98*D98),2)</f>
        <v>422.61</v>
      </c>
      <c r="F98" s="10">
        <f t="shared" ref="F98" si="109">ROUND(+(E98-C98)*B99,0)</f>
        <v>128891</v>
      </c>
      <c r="G98" s="10">
        <f t="shared" ref="G98" si="110">ROUND(E98*(I99-B99),0)</f>
        <v>-92974</v>
      </c>
      <c r="H98" s="10">
        <f t="shared" ref="H98" si="111">ROUND((J98-E98)*I99,0)</f>
        <v>-95568</v>
      </c>
      <c r="I98" s="9">
        <v>1649808</v>
      </c>
      <c r="J98" s="9">
        <f>ROUND(+I98/I99,2)</f>
        <v>399.47</v>
      </c>
    </row>
    <row r="99" spans="1:10" x14ac:dyDescent="0.3">
      <c r="A99" t="s">
        <v>5</v>
      </c>
      <c r="B99" s="32">
        <v>4350</v>
      </c>
      <c r="I99" s="32">
        <v>4130</v>
      </c>
    </row>
    <row r="100" spans="1:10" x14ac:dyDescent="0.3">
      <c r="A100" s="31" t="s">
        <v>36</v>
      </c>
    </row>
    <row r="101" spans="1:10" x14ac:dyDescent="0.3">
      <c r="A101" t="s">
        <v>4</v>
      </c>
      <c r="B101" s="9">
        <v>3521621</v>
      </c>
      <c r="C101" s="9">
        <f>ROUND(+B101/B102,2)</f>
        <v>1368.15</v>
      </c>
      <c r="D101" s="12">
        <v>1.83E-2</v>
      </c>
      <c r="E101" s="9">
        <f t="shared" ref="E101" si="112">ROUND(C101+(C101*D101),2)</f>
        <v>1393.19</v>
      </c>
      <c r="F101" s="10">
        <f t="shared" ref="F101" si="113">ROUND(+(E101-C101)*B102,0)</f>
        <v>64453</v>
      </c>
      <c r="G101" s="10">
        <f t="shared" ref="G101" si="114">ROUND(E101*(I102-B102),0)</f>
        <v>-356657</v>
      </c>
      <c r="H101" s="10">
        <f t="shared" ref="H101" si="115">ROUND((J101-E101)*I102,0)</f>
        <v>-27932</v>
      </c>
      <c r="I101" s="9">
        <v>3201492</v>
      </c>
      <c r="J101" s="9">
        <f>ROUND(+I101/I102,2)</f>
        <v>1381.14</v>
      </c>
    </row>
    <row r="102" spans="1:10" x14ac:dyDescent="0.3">
      <c r="A102" t="s">
        <v>5</v>
      </c>
      <c r="B102" s="32">
        <v>2574</v>
      </c>
      <c r="I102" s="32">
        <v>2318</v>
      </c>
    </row>
    <row r="103" spans="1:10" x14ac:dyDescent="0.3">
      <c r="A103" s="31" t="s">
        <v>37</v>
      </c>
    </row>
    <row r="104" spans="1:10" x14ac:dyDescent="0.3">
      <c r="A104" t="s">
        <v>4</v>
      </c>
      <c r="B104" s="9">
        <v>313713</v>
      </c>
      <c r="C104" s="9">
        <f>ROUND(+B104/B105,2)</f>
        <v>695.59</v>
      </c>
      <c r="D104" s="12">
        <v>7.7100000000000002E-2</v>
      </c>
      <c r="E104" s="9">
        <f t="shared" ref="E104" si="116">ROUND(C104+(C104*D104),2)</f>
        <v>749.22</v>
      </c>
      <c r="F104" s="10">
        <f t="shared" ref="F104" si="117">ROUND(+(E104-C104)*B105,0)</f>
        <v>24187</v>
      </c>
      <c r="G104" s="10">
        <f t="shared" ref="G104" si="118">ROUND(E104*(I105-B105),0)</f>
        <v>5994</v>
      </c>
      <c r="H104" s="10">
        <f t="shared" ref="H104" si="119">ROUND((J104-E104)*I105,0)</f>
        <v>-46</v>
      </c>
      <c r="I104" s="9">
        <v>343847</v>
      </c>
      <c r="J104" s="9">
        <f>ROUND(+I104/I105,2)</f>
        <v>749.12</v>
      </c>
    </row>
    <row r="105" spans="1:10" x14ac:dyDescent="0.3">
      <c r="A105" t="s">
        <v>5</v>
      </c>
      <c r="B105" s="32">
        <v>451</v>
      </c>
      <c r="I105" s="32">
        <v>459</v>
      </c>
    </row>
    <row r="106" spans="1:10" x14ac:dyDescent="0.3">
      <c r="A106" s="31" t="s">
        <v>38</v>
      </c>
    </row>
    <row r="107" spans="1:10" x14ac:dyDescent="0.3">
      <c r="A107" t="s">
        <v>4</v>
      </c>
      <c r="B107" s="9">
        <v>4155329</v>
      </c>
      <c r="C107" s="9">
        <f>ROUND(+B107/B108,2)</f>
        <v>472.63</v>
      </c>
      <c r="D107" s="12">
        <v>0.1459</v>
      </c>
      <c r="E107" s="9">
        <f t="shared" ref="E107" si="120">ROUND(C107+(C107*D107),2)</f>
        <v>541.59</v>
      </c>
      <c r="F107" s="10">
        <f t="shared" ref="F107" si="121">ROUND(+(E107-C107)*B108,0)</f>
        <v>606296</v>
      </c>
      <c r="G107" s="10">
        <f t="shared" ref="G107" si="122">ROUND(E107*(I108-B108),0)</f>
        <v>-131606</v>
      </c>
      <c r="H107" s="10">
        <f t="shared" ref="H107" si="123">ROUND((J107-E107)*I108,0)</f>
        <v>32914</v>
      </c>
      <c r="I107" s="9">
        <v>4662990</v>
      </c>
      <c r="J107" s="9">
        <f>ROUND(+I107/I108,2)</f>
        <v>545.44000000000005</v>
      </c>
    </row>
    <row r="108" spans="1:10" x14ac:dyDescent="0.3">
      <c r="A108" t="s">
        <v>5</v>
      </c>
      <c r="B108" s="32">
        <v>8792</v>
      </c>
      <c r="I108" s="32">
        <v>8549</v>
      </c>
    </row>
    <row r="109" spans="1:10" x14ac:dyDescent="0.3">
      <c r="A109" s="31" t="s">
        <v>39</v>
      </c>
    </row>
    <row r="110" spans="1:10" x14ac:dyDescent="0.3">
      <c r="A110" t="s">
        <v>4</v>
      </c>
      <c r="B110" s="9">
        <v>5882927</v>
      </c>
      <c r="C110" s="9">
        <f>ROUND(+B110/B111,2)</f>
        <v>3452.42</v>
      </c>
      <c r="D110" s="12">
        <v>1.2999999999999999E-3</v>
      </c>
      <c r="E110" s="9">
        <f t="shared" ref="E110" si="124">ROUND(C110+(C110*D110),2)</f>
        <v>3456.91</v>
      </c>
      <c r="F110" s="10">
        <f t="shared" ref="F110" si="125">ROUND(+(E110-C110)*B111,0)</f>
        <v>7651</v>
      </c>
      <c r="G110" s="10">
        <f t="shared" ref="G110" si="126">ROUND(E110*(I111-B111),0)</f>
        <v>1593636</v>
      </c>
      <c r="H110" s="10">
        <f t="shared" ref="H110" si="127">ROUND((J110-E110)*I111,0)</f>
        <v>-296085</v>
      </c>
      <c r="I110" s="9">
        <v>7188126</v>
      </c>
      <c r="J110" s="9">
        <f>ROUND(+I110/I111,2)</f>
        <v>3320.15</v>
      </c>
    </row>
    <row r="111" spans="1:10" x14ac:dyDescent="0.3">
      <c r="A111" t="s">
        <v>5</v>
      </c>
      <c r="B111" s="32">
        <v>1704</v>
      </c>
      <c r="I111" s="32">
        <v>2165</v>
      </c>
    </row>
    <row r="112" spans="1:10" x14ac:dyDescent="0.3">
      <c r="A112" s="31" t="s">
        <v>40</v>
      </c>
    </row>
    <row r="113" spans="1:10" x14ac:dyDescent="0.3">
      <c r="A113" t="s">
        <v>4</v>
      </c>
      <c r="B113" s="9">
        <v>4005731</v>
      </c>
      <c r="C113" s="9">
        <f>ROUND(+B113/B114,2)</f>
        <v>2609.6</v>
      </c>
      <c r="D113" s="12">
        <v>1.67E-2</v>
      </c>
      <c r="E113" s="9">
        <f t="shared" ref="E113" si="128">ROUND(C113+(C113*D113),2)</f>
        <v>2653.18</v>
      </c>
      <c r="F113" s="10">
        <f t="shared" ref="F113" si="129">ROUND(+(E113-C113)*B114,0)</f>
        <v>66895</v>
      </c>
      <c r="G113" s="10">
        <f t="shared" ref="G113" si="130">ROUND(E113*(I114-B114),0)</f>
        <v>323688</v>
      </c>
      <c r="H113" s="10">
        <f t="shared" ref="H113" si="131">ROUND((J113-E113)*I114,0)</f>
        <v>138442</v>
      </c>
      <c r="I113" s="9">
        <v>4534762</v>
      </c>
      <c r="J113" s="9">
        <f>ROUND(+I113/I114,2)</f>
        <v>2736.73</v>
      </c>
    </row>
    <row r="114" spans="1:10" x14ac:dyDescent="0.3">
      <c r="A114" t="s">
        <v>5</v>
      </c>
      <c r="B114" s="32">
        <v>1535</v>
      </c>
      <c r="I114" s="32">
        <v>1657</v>
      </c>
    </row>
    <row r="115" spans="1:10" x14ac:dyDescent="0.3">
      <c r="A115" s="31" t="s">
        <v>41</v>
      </c>
    </row>
    <row r="116" spans="1:10" x14ac:dyDescent="0.3">
      <c r="A116" t="s">
        <v>4</v>
      </c>
      <c r="B116" s="9">
        <v>3069901</v>
      </c>
      <c r="C116" s="9">
        <f>ROUND(+B116/B117,2)</f>
        <v>1245.4000000000001</v>
      </c>
      <c r="D116" s="12">
        <v>5.7099999999999998E-2</v>
      </c>
      <c r="E116" s="9">
        <f t="shared" ref="E116" si="132">ROUND(C116+(C116*D116),2)</f>
        <v>1316.51</v>
      </c>
      <c r="F116" s="10">
        <f t="shared" ref="F116" si="133">ROUND(+(E116-C116)*B117,0)</f>
        <v>175286</v>
      </c>
      <c r="G116" s="10">
        <f t="shared" ref="G116" si="134">ROUND(E116*(I117-B117),0)</f>
        <v>251453</v>
      </c>
      <c r="H116" s="10">
        <f t="shared" ref="H116" si="135">ROUND((J116-E116)*I117,0)</f>
        <v>20159</v>
      </c>
      <c r="I116" s="9">
        <v>3516814</v>
      </c>
      <c r="J116" s="9">
        <f>ROUND(+I116/I117,2)</f>
        <v>1324.1</v>
      </c>
    </row>
    <row r="117" spans="1:10" x14ac:dyDescent="0.3">
      <c r="A117" t="s">
        <v>5</v>
      </c>
      <c r="B117" s="32">
        <v>2465</v>
      </c>
      <c r="I117" s="32">
        <v>2656</v>
      </c>
    </row>
    <row r="118" spans="1:10" x14ac:dyDescent="0.3">
      <c r="A118" s="31" t="s">
        <v>42</v>
      </c>
    </row>
    <row r="119" spans="1:10" x14ac:dyDescent="0.3">
      <c r="A119" t="s">
        <v>4</v>
      </c>
      <c r="B119" s="9">
        <v>1123735</v>
      </c>
      <c r="C119" s="9">
        <f>ROUND(+B119/B120,2)</f>
        <v>4512.99</v>
      </c>
      <c r="E119" s="9">
        <f t="shared" ref="E119" si="136">ROUND(C119+(C119*D119),2)</f>
        <v>4512.99</v>
      </c>
      <c r="F119" s="10">
        <f t="shared" ref="F119" si="137">ROUND(+(E119-C119)*B120,0)</f>
        <v>0</v>
      </c>
      <c r="G119" s="10">
        <f t="shared" ref="G119" si="138">ROUND(E119*(I120-B120),0)</f>
        <v>126364</v>
      </c>
      <c r="H119" s="10">
        <f t="shared" ref="H119" si="139">ROUND((J119-E119)*I120,0)</f>
        <v>421</v>
      </c>
      <c r="I119" s="9">
        <v>1250519</v>
      </c>
      <c r="J119" s="9">
        <f>ROUND(+I119/I120,2)</f>
        <v>4514.51</v>
      </c>
    </row>
    <row r="120" spans="1:10" x14ac:dyDescent="0.3">
      <c r="A120" t="s">
        <v>5</v>
      </c>
      <c r="B120" s="32">
        <v>249</v>
      </c>
      <c r="I120" s="32">
        <v>277</v>
      </c>
    </row>
    <row r="121" spans="1:10" x14ac:dyDescent="0.3">
      <c r="A121" s="31" t="s">
        <v>43</v>
      </c>
    </row>
    <row r="122" spans="1:10" x14ac:dyDescent="0.3">
      <c r="A122" t="s">
        <v>4</v>
      </c>
      <c r="B122" s="9">
        <v>48928</v>
      </c>
      <c r="C122" s="9">
        <f>ROUND(+B122/B123,2)</f>
        <v>116.5</v>
      </c>
      <c r="E122" s="9">
        <f t="shared" ref="E122" si="140">ROUND(C122+(C122*D122),2)</f>
        <v>116.5</v>
      </c>
      <c r="F122" s="10">
        <f t="shared" ref="F122" si="141">ROUND(+(E122-C122)*B123,0)</f>
        <v>0</v>
      </c>
      <c r="G122" s="10">
        <f t="shared" ref="G122" si="142">ROUND(E122*(I123-B123),0)</f>
        <v>10485</v>
      </c>
      <c r="H122" s="10">
        <f t="shared" ref="H122" si="143">ROUND((J122-E122)*I123,0)</f>
        <v>-51260</v>
      </c>
      <c r="I122" s="9">
        <v>8155</v>
      </c>
      <c r="J122" s="9">
        <f>ROUND(+I122/I123,2)</f>
        <v>15.99</v>
      </c>
    </row>
    <row r="123" spans="1:10" x14ac:dyDescent="0.3">
      <c r="A123" t="s">
        <v>5</v>
      </c>
      <c r="B123" s="32">
        <v>420</v>
      </c>
      <c r="I123" s="32">
        <v>510</v>
      </c>
    </row>
    <row r="124" spans="1:10" x14ac:dyDescent="0.3">
      <c r="A124" s="31" t="s">
        <v>44</v>
      </c>
    </row>
    <row r="125" spans="1:10" x14ac:dyDescent="0.3">
      <c r="A125" t="s">
        <v>4</v>
      </c>
      <c r="B125" s="9">
        <v>18833882</v>
      </c>
      <c r="C125" s="9">
        <f>ROUND(+B125/B126,2)</f>
        <v>2684.42</v>
      </c>
      <c r="D125" s="12">
        <v>1.7399999999999999E-2</v>
      </c>
      <c r="E125" s="9">
        <f t="shared" ref="E125" si="144">ROUND(C125+(C125*D125),2)</f>
        <v>2731.13</v>
      </c>
      <c r="F125" s="10">
        <f t="shared" ref="F125" si="145">ROUND(+(E125-C125)*B126,0)</f>
        <v>327717</v>
      </c>
      <c r="G125" s="10">
        <f t="shared" ref="G125" si="146">ROUND(E125*(I126-B126),0)</f>
        <v>600849</v>
      </c>
      <c r="H125" s="10">
        <f t="shared" ref="H125" si="147">ROUND((J125-E125)*I126,0)</f>
        <v>254707</v>
      </c>
      <c r="I125" s="9">
        <v>20017133</v>
      </c>
      <c r="J125" s="9">
        <f>ROUND(+I125/I126,2)</f>
        <v>2766.33</v>
      </c>
    </row>
    <row r="126" spans="1:10" x14ac:dyDescent="0.3">
      <c r="A126" t="s">
        <v>5</v>
      </c>
      <c r="B126" s="32">
        <v>7016</v>
      </c>
      <c r="I126" s="32">
        <v>7236</v>
      </c>
    </row>
    <row r="127" spans="1:10" x14ac:dyDescent="0.3">
      <c r="A127" s="31" t="s">
        <v>68</v>
      </c>
    </row>
    <row r="128" spans="1:10" x14ac:dyDescent="0.3">
      <c r="A128" t="s">
        <v>66</v>
      </c>
      <c r="B128" s="9">
        <v>1311802.18</v>
      </c>
      <c r="C128" s="9">
        <f>ROUND(+B128/B129,2)</f>
        <v>3168.6</v>
      </c>
      <c r="D128" s="12">
        <v>3.4799999999999998E-2</v>
      </c>
      <c r="E128" s="9">
        <f>ROUND(C128+(C128*D128),2)</f>
        <v>3278.87</v>
      </c>
      <c r="F128" s="10">
        <f>ROUND(+(E128-C128)*B129,0)</f>
        <v>45652</v>
      </c>
      <c r="G128" s="10">
        <f>ROUND(E128*(I129-B129),0)</f>
        <v>4498610</v>
      </c>
      <c r="H128" s="10">
        <f>ROUND((J128-E128)*I129,0)</f>
        <v>1629207</v>
      </c>
      <c r="I128" s="9">
        <v>7485271</v>
      </c>
      <c r="J128" s="9">
        <f>ROUND(+I128/I129,2)</f>
        <v>4191.08</v>
      </c>
    </row>
    <row r="129" spans="1:10" x14ac:dyDescent="0.3">
      <c r="A129" t="s">
        <v>67</v>
      </c>
      <c r="B129" s="32">
        <v>414</v>
      </c>
      <c r="I129" s="32">
        <v>1786</v>
      </c>
    </row>
    <row r="130" spans="1:10" x14ac:dyDescent="0.3">
      <c r="A130" s="31" t="s">
        <v>69</v>
      </c>
    </row>
    <row r="131" spans="1:10" x14ac:dyDescent="0.3">
      <c r="A131" t="s">
        <v>66</v>
      </c>
      <c r="B131" s="9">
        <v>2401494</v>
      </c>
      <c r="C131" s="9">
        <f>ROUND(+B131/B132,2)</f>
        <v>7599.66</v>
      </c>
      <c r="D131" s="12">
        <v>2.8199999999999999E-2</v>
      </c>
      <c r="E131" s="9">
        <f t="shared" ref="E131" si="148">ROUND(C131+(C131*D131),2)</f>
        <v>7813.97</v>
      </c>
      <c r="F131" s="10">
        <f t="shared" ref="F131" si="149">ROUND(+(E131-C131)*B132,0)</f>
        <v>67722</v>
      </c>
      <c r="G131" s="10">
        <f t="shared" ref="G131" si="150">ROUND(E131*(I132-B132),0)</f>
        <v>1508096</v>
      </c>
      <c r="H131" s="10">
        <f t="shared" ref="H131" si="151">ROUND((J131-E131)*I132,0)</f>
        <v>-758359</v>
      </c>
      <c r="I131" s="9">
        <v>3218952</v>
      </c>
      <c r="J131" s="9">
        <f>ROUND(+I131/I132,2)</f>
        <v>6324.07</v>
      </c>
    </row>
    <row r="132" spans="1:10" x14ac:dyDescent="0.3">
      <c r="A132" t="s">
        <v>67</v>
      </c>
      <c r="B132" s="32">
        <v>316</v>
      </c>
      <c r="I132" s="32">
        <v>509</v>
      </c>
    </row>
    <row r="133" spans="1:10" x14ac:dyDescent="0.3">
      <c r="A133" s="31" t="s">
        <v>70</v>
      </c>
    </row>
    <row r="134" spans="1:10" x14ac:dyDescent="0.3">
      <c r="A134" t="s">
        <v>66</v>
      </c>
      <c r="B134" s="33">
        <v>0</v>
      </c>
      <c r="C134" s="9"/>
      <c r="E134" s="9">
        <f t="shared" ref="E134" si="152">ROUND(C134+(C134*D134),2)</f>
        <v>0</v>
      </c>
      <c r="F134" s="10">
        <f t="shared" ref="F134" si="153">ROUND(+(E134-C134)*B135,0)</f>
        <v>0</v>
      </c>
      <c r="G134" s="10">
        <f t="shared" ref="G134" si="154">ROUND(E134*(I135-B135),0)</f>
        <v>0</v>
      </c>
      <c r="H134" s="10">
        <f t="shared" ref="H134" si="155">ROUND((J134-E134)*I135,0)</f>
        <v>2587813</v>
      </c>
      <c r="I134" s="35">
        <v>2587813</v>
      </c>
      <c r="J134" s="35">
        <f>ROUND(+I134/I135,2)</f>
        <v>9728.6200000000008</v>
      </c>
    </row>
    <row r="135" spans="1:10" x14ac:dyDescent="0.3">
      <c r="A135" t="s">
        <v>67</v>
      </c>
      <c r="B135" s="34">
        <v>0</v>
      </c>
      <c r="I135" s="36">
        <v>266</v>
      </c>
      <c r="J135" s="36">
        <v>0</v>
      </c>
    </row>
    <row r="136" spans="1:10" x14ac:dyDescent="0.3">
      <c r="A136" s="31" t="s">
        <v>45</v>
      </c>
    </row>
    <row r="137" spans="1:10" x14ac:dyDescent="0.3">
      <c r="A137" t="s">
        <v>4</v>
      </c>
      <c r="B137" s="9">
        <v>666312</v>
      </c>
      <c r="C137" s="9">
        <f>ROUND(+B137/B138,2)</f>
        <v>1316.82</v>
      </c>
      <c r="D137" s="12">
        <v>0.20619999999999999</v>
      </c>
      <c r="E137" s="9">
        <f t="shared" ref="E137" si="156">ROUND(C137+(C137*D137),2)</f>
        <v>1588.35</v>
      </c>
      <c r="F137" s="10">
        <f t="shared" ref="F137" si="157">ROUND(+(E137-C137)*B138,0)</f>
        <v>137394</v>
      </c>
      <c r="G137" s="10">
        <f t="shared" ref="G137" si="158">ROUND(E137*(I138-B138),0)</f>
        <v>-114361</v>
      </c>
      <c r="H137" s="10">
        <f t="shared" ref="H137" si="159">ROUND((J137-E137)*I138,0)</f>
        <v>-34273</v>
      </c>
      <c r="I137" s="9">
        <v>655070</v>
      </c>
      <c r="J137" s="9">
        <f>ROUND(+I137/I138,2)</f>
        <v>1509.38</v>
      </c>
    </row>
    <row r="138" spans="1:10" x14ac:dyDescent="0.3">
      <c r="A138" t="s">
        <v>5</v>
      </c>
      <c r="B138" s="32">
        <v>506</v>
      </c>
      <c r="I138" s="32">
        <v>434</v>
      </c>
    </row>
    <row r="139" spans="1:10" x14ac:dyDescent="0.3">
      <c r="A139" s="31" t="s">
        <v>46</v>
      </c>
    </row>
    <row r="140" spans="1:10" x14ac:dyDescent="0.3">
      <c r="A140" t="s">
        <v>4</v>
      </c>
      <c r="B140" s="9">
        <v>318150</v>
      </c>
      <c r="C140" s="9">
        <f>ROUND(+B140/B141,2)</f>
        <v>707</v>
      </c>
      <c r="E140" s="9">
        <f t="shared" ref="E140" si="160">ROUND(C140+(C140*D140),2)</f>
        <v>707</v>
      </c>
      <c r="F140" s="10">
        <f t="shared" ref="F140" si="161">ROUND(+(E140-C140)*B141,0)</f>
        <v>0</v>
      </c>
      <c r="G140" s="10">
        <f t="shared" ref="G140" si="162">ROUND(E140*(I141-B141),0)</f>
        <v>12019</v>
      </c>
      <c r="H140" s="10">
        <f t="shared" ref="H140" si="163">ROUND((J140-E140)*I141,0)</f>
        <v>0</v>
      </c>
      <c r="I140" s="9">
        <v>330169</v>
      </c>
      <c r="J140" s="9">
        <f>ROUND(+I140/I141,2)</f>
        <v>707</v>
      </c>
    </row>
    <row r="141" spans="1:10" x14ac:dyDescent="0.3">
      <c r="A141" t="s">
        <v>5</v>
      </c>
      <c r="B141" s="32">
        <v>450</v>
      </c>
      <c r="I141" s="32">
        <v>467</v>
      </c>
    </row>
    <row r="142" spans="1:10" x14ac:dyDescent="0.3">
      <c r="A142" s="31" t="s">
        <v>47</v>
      </c>
    </row>
    <row r="143" spans="1:10" x14ac:dyDescent="0.3">
      <c r="A143" t="s">
        <v>4</v>
      </c>
      <c r="B143" s="9">
        <v>1062616.6399999999</v>
      </c>
      <c r="C143" s="9">
        <f>ROUND(+B143/B144,2)</f>
        <v>92.72</v>
      </c>
      <c r="E143" s="9">
        <f t="shared" ref="E143" si="164">ROUND(C143+(C143*D143),2)</f>
        <v>92.72</v>
      </c>
      <c r="F143" s="10">
        <f t="shared" ref="F143" si="165">ROUND(+(E143-C143)*B144,0)</f>
        <v>0</v>
      </c>
      <c r="G143" s="10">
        <f t="shared" ref="G143" si="166">ROUND(E143*(I144-B144),0)</f>
        <v>59248</v>
      </c>
      <c r="H143" s="10">
        <f t="shared" ref="H143" si="167">ROUND((J143-E143)*I144,0)</f>
        <v>48158</v>
      </c>
      <c r="I143" s="9">
        <v>1170067.77</v>
      </c>
      <c r="J143" s="9">
        <f>ROUND(+I143/I144,2)</f>
        <v>96.7</v>
      </c>
    </row>
    <row r="144" spans="1:10" x14ac:dyDescent="0.3">
      <c r="A144" t="s">
        <v>5</v>
      </c>
      <c r="B144" s="32">
        <v>11461</v>
      </c>
      <c r="I144" s="32">
        <v>12100</v>
      </c>
    </row>
    <row r="145" spans="1:10" x14ac:dyDescent="0.3">
      <c r="A145" s="31" t="s">
        <v>48</v>
      </c>
    </row>
    <row r="146" spans="1:10" x14ac:dyDescent="0.3">
      <c r="A146" t="s">
        <v>4</v>
      </c>
      <c r="B146" s="9">
        <v>472041.04</v>
      </c>
      <c r="C146" s="9">
        <f>ROUND(+B146/B147,2)</f>
        <v>85.79</v>
      </c>
      <c r="E146" s="9">
        <f t="shared" ref="E146" si="168">ROUND(C146+(C146*D146),2)</f>
        <v>85.79</v>
      </c>
      <c r="F146" s="10">
        <f t="shared" ref="F146" si="169">ROUND(+(E146-C146)*B147,0)</f>
        <v>0</v>
      </c>
      <c r="G146" s="10">
        <f t="shared" ref="G146" si="170">ROUND(E146*(I147-B147),0)</f>
        <v>-132803</v>
      </c>
      <c r="H146" s="10">
        <f t="shared" ref="H146" si="171">ROUND((J146-E146)*I147,0)</f>
        <v>4903</v>
      </c>
      <c r="I146" s="9">
        <v>344113.63</v>
      </c>
      <c r="J146" s="9">
        <f>ROUND(+I146/I147,2)</f>
        <v>87.03</v>
      </c>
    </row>
    <row r="147" spans="1:10" x14ac:dyDescent="0.3">
      <c r="A147" t="s">
        <v>5</v>
      </c>
      <c r="B147" s="32">
        <v>5502</v>
      </c>
      <c r="I147" s="32">
        <v>3954</v>
      </c>
    </row>
    <row r="148" spans="1:10" x14ac:dyDescent="0.3">
      <c r="A148" s="31" t="s">
        <v>49</v>
      </c>
    </row>
    <row r="149" spans="1:10" x14ac:dyDescent="0.3">
      <c r="A149" t="s">
        <v>4</v>
      </c>
      <c r="B149" s="9">
        <v>190891.88</v>
      </c>
      <c r="C149" s="9">
        <f>ROUND(+B149/B150,2)</f>
        <v>140.88</v>
      </c>
      <c r="E149" s="9">
        <f t="shared" ref="E149" si="172">ROUND(C149+(C149*D149),2)</f>
        <v>140.88</v>
      </c>
      <c r="F149" s="10">
        <f t="shared" ref="F149" si="173">ROUND(+(E149-C149)*B150,0)</f>
        <v>0</v>
      </c>
      <c r="G149" s="10">
        <f t="shared" ref="G149" si="174">ROUND(E149*(I150-B150),0)</f>
        <v>-41700</v>
      </c>
      <c r="H149" s="10">
        <f t="shared" ref="H149" si="175">ROUND((J149-E149)*I150,0)</f>
        <v>64790</v>
      </c>
      <c r="I149" s="9">
        <v>213977.54</v>
      </c>
      <c r="J149" s="9">
        <f>ROUND(+I149/I150,2)</f>
        <v>202.06</v>
      </c>
    </row>
    <row r="150" spans="1:10" x14ac:dyDescent="0.3">
      <c r="A150" t="s">
        <v>5</v>
      </c>
      <c r="B150" s="32">
        <v>1355</v>
      </c>
      <c r="I150" s="32">
        <v>1059</v>
      </c>
    </row>
    <row r="151" spans="1:10" x14ac:dyDescent="0.3">
      <c r="A151" s="31" t="s">
        <v>74</v>
      </c>
    </row>
    <row r="152" spans="1:10" x14ac:dyDescent="0.3">
      <c r="A152" t="s">
        <v>4</v>
      </c>
      <c r="B152" s="9">
        <v>1275836.58</v>
      </c>
      <c r="C152" s="9">
        <f>ROUND(+B152/B153,2)</f>
        <v>95.63</v>
      </c>
      <c r="E152" s="9">
        <f t="shared" ref="E152" si="176">ROUND(C152+(C152*D152),2)</f>
        <v>95.63</v>
      </c>
      <c r="F152" s="10">
        <f t="shared" ref="F152" si="177">ROUND(+(E152-C152)*B153,0)</f>
        <v>0</v>
      </c>
      <c r="G152" s="10">
        <f t="shared" ref="G152" si="178">ROUND(E152*(I153-B153),0)</f>
        <v>-121259</v>
      </c>
      <c r="H152" s="10">
        <f t="shared" ref="H152" si="179">ROUND((J152-E152)*I153,0)</f>
        <v>60003</v>
      </c>
      <c r="I152" s="9">
        <v>1214507.94</v>
      </c>
      <c r="J152" s="9">
        <f>ROUND(+I152/I153,2)</f>
        <v>100.6</v>
      </c>
    </row>
    <row r="153" spans="1:10" x14ac:dyDescent="0.3">
      <c r="A153" t="s">
        <v>5</v>
      </c>
      <c r="B153" s="32">
        <v>13341</v>
      </c>
      <c r="I153" s="32">
        <v>12073</v>
      </c>
    </row>
    <row r="154" spans="1:10" x14ac:dyDescent="0.3">
      <c r="A154" s="31" t="s">
        <v>81</v>
      </c>
    </row>
    <row r="155" spans="1:10" x14ac:dyDescent="0.3">
      <c r="A155" t="s">
        <v>4</v>
      </c>
      <c r="B155" s="9"/>
      <c r="C155" s="9"/>
      <c r="E155" s="9">
        <f t="shared" ref="E155" si="180">ROUND(C155+(C155*D155),2)</f>
        <v>0</v>
      </c>
      <c r="F155" s="10">
        <f t="shared" ref="F155" si="181">ROUND(+(E155-C155)*B156,0)</f>
        <v>0</v>
      </c>
      <c r="G155" s="10">
        <f t="shared" ref="G155" si="182">ROUND(E155*(I156-B156),0)</f>
        <v>0</v>
      </c>
      <c r="H155" s="10">
        <f t="shared" ref="H155" si="183">ROUND((J155-E155)*I156,0)</f>
        <v>5654</v>
      </c>
      <c r="I155" s="9">
        <v>5654.04</v>
      </c>
      <c r="J155" s="9">
        <f>ROUND(+I155/I156,2)</f>
        <v>79.63</v>
      </c>
    </row>
    <row r="156" spans="1:10" x14ac:dyDescent="0.3">
      <c r="A156" t="s">
        <v>5</v>
      </c>
      <c r="B156" s="32"/>
      <c r="I156" s="32">
        <v>71</v>
      </c>
    </row>
    <row r="157" spans="1:10" x14ac:dyDescent="0.3">
      <c r="A157" s="31" t="s">
        <v>50</v>
      </c>
    </row>
    <row r="158" spans="1:10" x14ac:dyDescent="0.3">
      <c r="A158" t="s">
        <v>4</v>
      </c>
      <c r="B158" s="9">
        <v>1480929</v>
      </c>
      <c r="C158" s="9">
        <f>ROUND(+B158/B159,2)</f>
        <v>1272.28</v>
      </c>
      <c r="D158" s="12">
        <v>0.15490000000000001</v>
      </c>
      <c r="E158" s="9">
        <f t="shared" ref="E158" si="184">ROUND(C158+(C158*D158),2)</f>
        <v>1469.36</v>
      </c>
      <c r="F158" s="10">
        <f t="shared" ref="F158" si="185">ROUND(+(E158-C158)*B159,0)</f>
        <v>229401</v>
      </c>
      <c r="G158" s="10">
        <f t="shared" ref="G158" si="186">ROUND(E158*(I159-B159),0)</f>
        <v>42611</v>
      </c>
      <c r="H158" s="10">
        <f t="shared" ref="H158" si="187">ROUND((J158-E158)*I159,0)</f>
        <v>25375</v>
      </c>
      <c r="I158" s="9">
        <v>1778320</v>
      </c>
      <c r="J158" s="9">
        <f>ROUND(+I158/I159,2)</f>
        <v>1490.63</v>
      </c>
    </row>
    <row r="159" spans="1:10" x14ac:dyDescent="0.3">
      <c r="A159" t="s">
        <v>5</v>
      </c>
      <c r="B159" s="32">
        <v>1164</v>
      </c>
      <c r="I159" s="32">
        <v>1193</v>
      </c>
    </row>
    <row r="160" spans="1:10" x14ac:dyDescent="0.3">
      <c r="A160" s="31" t="s">
        <v>51</v>
      </c>
    </row>
    <row r="161" spans="1:10" x14ac:dyDescent="0.3">
      <c r="A161" t="s">
        <v>4</v>
      </c>
      <c r="B161" s="9">
        <v>5426747</v>
      </c>
      <c r="C161" s="9">
        <f>ROUND(+B161/B162,2)</f>
        <v>1341.26</v>
      </c>
      <c r="D161" s="12">
        <v>7.1599999999999997E-2</v>
      </c>
      <c r="E161" s="9">
        <f t="shared" ref="E161" si="188">ROUND(C161+(C161*D161),2)</f>
        <v>1437.29</v>
      </c>
      <c r="F161" s="10">
        <f t="shared" ref="F161" si="189">ROUND(+(E161-C161)*B162,0)</f>
        <v>388537</v>
      </c>
      <c r="G161" s="10">
        <f t="shared" ref="G161" si="190">ROUND(E161*(I162-B162),0)</f>
        <v>-1207324</v>
      </c>
      <c r="H161" s="10">
        <f t="shared" ref="H161" si="191">ROUND((J161-E161)*I162,0)</f>
        <v>152285</v>
      </c>
      <c r="I161" s="9">
        <v>4760249</v>
      </c>
      <c r="J161" s="9">
        <f>ROUND(+I161/I162,2)</f>
        <v>1484.79</v>
      </c>
    </row>
    <row r="162" spans="1:10" x14ac:dyDescent="0.3">
      <c r="A162" t="s">
        <v>5</v>
      </c>
      <c r="B162" s="32">
        <v>4046</v>
      </c>
      <c r="I162" s="32">
        <v>3206</v>
      </c>
    </row>
    <row r="163" spans="1:10" x14ac:dyDescent="0.3">
      <c r="A163" s="31" t="s">
        <v>82</v>
      </c>
    </row>
    <row r="164" spans="1:10" x14ac:dyDescent="0.3">
      <c r="A164" t="s">
        <v>4</v>
      </c>
      <c r="B164" s="9"/>
      <c r="C164" s="9"/>
      <c r="E164" s="9">
        <f>ROUND(C164+(C164*D164),2)</f>
        <v>0</v>
      </c>
      <c r="F164" s="10">
        <f>ROUND(+(E164-C164)*B165,0)</f>
        <v>0</v>
      </c>
      <c r="G164" s="10">
        <f>ROUND(E164*(I165-B165),0)</f>
        <v>0</v>
      </c>
      <c r="H164" s="10">
        <f>ROUND((J164-E164)*I165,0)</f>
        <v>228524</v>
      </c>
      <c r="I164" s="9">
        <v>228524</v>
      </c>
      <c r="J164" s="9">
        <f>ROUND(+I164/I165,2)</f>
        <v>3940.07</v>
      </c>
    </row>
    <row r="165" spans="1:10" x14ac:dyDescent="0.3">
      <c r="A165" t="s">
        <v>5</v>
      </c>
      <c r="B165" s="32"/>
      <c r="I165" s="32">
        <v>58</v>
      </c>
    </row>
    <row r="166" spans="1:10" x14ac:dyDescent="0.3">
      <c r="A166" s="31" t="s">
        <v>52</v>
      </c>
    </row>
    <row r="167" spans="1:10" x14ac:dyDescent="0.3">
      <c r="A167" t="s">
        <v>4</v>
      </c>
      <c r="B167" s="9">
        <v>8716</v>
      </c>
      <c r="C167" s="9">
        <f>ROUND(+B167/B168,2)</f>
        <v>87.16</v>
      </c>
      <c r="E167" s="9">
        <f t="shared" ref="E167" si="192">ROUND(C167+(C167*D167),2)</f>
        <v>87.16</v>
      </c>
      <c r="F167" s="10">
        <f t="shared" ref="F167" si="193">ROUND(+(E167-C167)*B168,0)</f>
        <v>0</v>
      </c>
      <c r="G167" s="10">
        <f t="shared" ref="G167" si="194">ROUND(E167*(I168-B168),0)</f>
        <v>1656</v>
      </c>
      <c r="H167" s="10">
        <f t="shared" ref="H167" si="195">ROUND((J167-E167)*I168,0)</f>
        <v>-679</v>
      </c>
      <c r="I167" s="9">
        <v>9692</v>
      </c>
      <c r="J167" s="9">
        <f>ROUND(+I167/I168,2)</f>
        <v>81.45</v>
      </c>
    </row>
    <row r="168" spans="1:10" x14ac:dyDescent="0.3">
      <c r="A168" t="s">
        <v>5</v>
      </c>
      <c r="B168" s="32">
        <v>100</v>
      </c>
      <c r="I168" s="32">
        <v>119</v>
      </c>
    </row>
    <row r="169" spans="1:10" x14ac:dyDescent="0.3">
      <c r="A169" s="31" t="s">
        <v>53</v>
      </c>
    </row>
    <row r="170" spans="1:10" x14ac:dyDescent="0.3">
      <c r="A170" t="s">
        <v>4</v>
      </c>
      <c r="B170" s="9">
        <v>50</v>
      </c>
      <c r="C170" s="9">
        <f>ROUND(+B170/B171,2)</f>
        <v>1.92</v>
      </c>
      <c r="E170" s="9">
        <f t="shared" ref="E170" si="196">ROUND(C170+(C170*D170),2)</f>
        <v>1.92</v>
      </c>
      <c r="F170" s="10">
        <f t="shared" ref="F170" si="197">ROUND(+(E170-C170)*B171,0)</f>
        <v>0</v>
      </c>
      <c r="G170" s="10">
        <f t="shared" ref="G170" si="198">ROUND(E170*(I171-B171),0)</f>
        <v>1332</v>
      </c>
      <c r="H170" s="10">
        <f t="shared" ref="H170" si="199">ROUND((J170-E170)*I171,0)</f>
        <v>518</v>
      </c>
      <c r="I170" s="9">
        <v>1897.6</v>
      </c>
      <c r="J170" s="9">
        <f>ROUND(+I170/I171,2)</f>
        <v>2.64</v>
      </c>
    </row>
    <row r="171" spans="1:10" x14ac:dyDescent="0.3">
      <c r="A171" t="s">
        <v>5</v>
      </c>
      <c r="B171" s="32">
        <v>26</v>
      </c>
      <c r="I171" s="32">
        <v>720</v>
      </c>
    </row>
    <row r="172" spans="1:10" x14ac:dyDescent="0.3">
      <c r="A172" s="31" t="s">
        <v>54</v>
      </c>
    </row>
    <row r="173" spans="1:10" x14ac:dyDescent="0.3">
      <c r="A173" t="s">
        <v>4</v>
      </c>
      <c r="B173" s="9">
        <v>108375.87</v>
      </c>
      <c r="C173" s="9">
        <f>ROUND(+B173/B174,2)</f>
        <v>136.66999999999999</v>
      </c>
      <c r="E173" s="9">
        <f t="shared" ref="E173" si="200">ROUND(C173+(C173*D173),2)</f>
        <v>136.66999999999999</v>
      </c>
      <c r="F173" s="10">
        <f t="shared" ref="F173" si="201">ROUND(+(E173-C173)*B174,0)</f>
        <v>0</v>
      </c>
      <c r="G173" s="10">
        <f t="shared" ref="G173" si="202">ROUND(E173*(I174-B174),0)</f>
        <v>19270</v>
      </c>
      <c r="H173" s="10">
        <f t="shared" ref="H173" si="203">ROUND((J173-E173)*I174,0)</f>
        <v>8658</v>
      </c>
      <c r="I173" s="9">
        <v>136311.32</v>
      </c>
      <c r="J173" s="9">
        <f>ROUND(+I173/I174,2)</f>
        <v>145.94</v>
      </c>
    </row>
    <row r="174" spans="1:10" x14ac:dyDescent="0.3">
      <c r="A174" t="s">
        <v>5</v>
      </c>
      <c r="B174" s="32">
        <v>793</v>
      </c>
      <c r="I174" s="32">
        <v>934</v>
      </c>
    </row>
    <row r="175" spans="1:10" x14ac:dyDescent="0.3">
      <c r="A175" s="31" t="s">
        <v>55</v>
      </c>
    </row>
    <row r="176" spans="1:10" x14ac:dyDescent="0.3">
      <c r="A176" t="s">
        <v>4</v>
      </c>
      <c r="B176" s="9">
        <v>1294585</v>
      </c>
      <c r="C176" s="9">
        <f>ROUND(+B176/B177,2)</f>
        <v>3995.63</v>
      </c>
      <c r="E176" s="9">
        <f t="shared" ref="E176" si="204">ROUND(C176+(C176*D176),2)</f>
        <v>3995.63</v>
      </c>
      <c r="F176" s="10">
        <f t="shared" ref="F176" si="205">ROUND(+(E176-C176)*B177,0)</f>
        <v>0</v>
      </c>
      <c r="G176" s="10">
        <f t="shared" ref="G176" si="206">ROUND(E176*(I177-B177),0)</f>
        <v>207773</v>
      </c>
      <c r="H176" s="10">
        <f t="shared" ref="H176" si="207">ROUND((J176-E176)*I177,0)</f>
        <v>-67812</v>
      </c>
      <c r="I176" s="9">
        <v>1434547</v>
      </c>
      <c r="J176" s="9">
        <f>ROUND(+I176/I177,2)</f>
        <v>3815.28</v>
      </c>
    </row>
    <row r="177" spans="1:10" x14ac:dyDescent="0.3">
      <c r="A177" t="s">
        <v>5</v>
      </c>
      <c r="B177" s="32">
        <v>324</v>
      </c>
      <c r="I177" s="32">
        <v>376</v>
      </c>
    </row>
    <row r="178" spans="1:10" x14ac:dyDescent="0.3">
      <c r="A178" s="31" t="s">
        <v>63</v>
      </c>
    </row>
    <row r="179" spans="1:10" x14ac:dyDescent="0.3">
      <c r="A179" t="s">
        <v>4</v>
      </c>
      <c r="B179" s="9">
        <v>4705727</v>
      </c>
      <c r="C179" s="9">
        <f>ROUND(+B179/B180,2)</f>
        <v>103.13</v>
      </c>
      <c r="E179" s="9">
        <f>ROUND(C179+(C179*D179),2)</f>
        <v>103.13</v>
      </c>
      <c r="F179" s="10">
        <f>ROUND(+(E179-C179)*B180,0)</f>
        <v>0</v>
      </c>
      <c r="G179" s="10">
        <f>ROUND(E179*(I180-B180),0)</f>
        <v>-15676</v>
      </c>
      <c r="H179" s="10">
        <f>ROUND((J179-E179)*I180,0)</f>
        <v>144159</v>
      </c>
      <c r="I179" s="9">
        <v>4834059</v>
      </c>
      <c r="J179" s="9">
        <f>ROUND(+I179/I180,2)</f>
        <v>106.3</v>
      </c>
    </row>
    <row r="180" spans="1:10" x14ac:dyDescent="0.3">
      <c r="A180" t="s">
        <v>5</v>
      </c>
      <c r="B180" s="32">
        <v>45628</v>
      </c>
      <c r="I180" s="32">
        <v>45476</v>
      </c>
    </row>
    <row r="181" spans="1:10" x14ac:dyDescent="0.3">
      <c r="A181" s="31" t="s">
        <v>83</v>
      </c>
    </row>
    <row r="182" spans="1:10" x14ac:dyDescent="0.3">
      <c r="A182" t="s">
        <v>4</v>
      </c>
      <c r="B182" s="9"/>
      <c r="C182" s="9"/>
      <c r="E182" s="9">
        <f t="shared" ref="E182" si="208">ROUND(C182+(C182*D182),2)</f>
        <v>0</v>
      </c>
      <c r="F182" s="10">
        <f t="shared" ref="F182" si="209">ROUND(+(E182-C182)*B183,0)</f>
        <v>0</v>
      </c>
      <c r="G182" s="10">
        <f t="shared" ref="G182" si="210">ROUND(E182*(I183-B183),0)</f>
        <v>0</v>
      </c>
      <c r="H182" s="10">
        <f t="shared" ref="H182" si="211">ROUND((J182-E182)*I183,0)</f>
        <v>295936</v>
      </c>
      <c r="I182" s="9">
        <v>295934</v>
      </c>
      <c r="J182" s="9">
        <f>ROUND(+I182/I183,2)</f>
        <v>696.32</v>
      </c>
    </row>
    <row r="183" spans="1:10" x14ac:dyDescent="0.3">
      <c r="A183" t="s">
        <v>5</v>
      </c>
      <c r="B183" s="32"/>
      <c r="I183" s="32">
        <v>425</v>
      </c>
    </row>
    <row r="184" spans="1:10" x14ac:dyDescent="0.3">
      <c r="A184" s="31" t="s">
        <v>56</v>
      </c>
    </row>
    <row r="185" spans="1:10" x14ac:dyDescent="0.3">
      <c r="A185" t="s">
        <v>4</v>
      </c>
      <c r="B185" s="9">
        <v>1838449</v>
      </c>
      <c r="C185" s="9">
        <f>ROUND(+B185/B186,2)</f>
        <v>469.83</v>
      </c>
      <c r="E185" s="9">
        <f t="shared" ref="E185" si="212">ROUND(C185+(C185*D185),2)</f>
        <v>469.83</v>
      </c>
      <c r="F185" s="10">
        <f t="shared" ref="F185" si="213">ROUND(+(E185-C185)*B186,0)</f>
        <v>0</v>
      </c>
      <c r="G185" s="10">
        <f t="shared" ref="G185" si="214">ROUND(E185*(I186-B186),0)</f>
        <v>143298</v>
      </c>
      <c r="H185" s="10">
        <f t="shared" ref="H185" si="215">ROUND((J185-E185)*I186,0)</f>
        <v>-91109</v>
      </c>
      <c r="I185" s="9">
        <v>1890640</v>
      </c>
      <c r="J185" s="9">
        <f>ROUND(+I185/I186,2)</f>
        <v>448.23</v>
      </c>
    </row>
    <row r="186" spans="1:10" x14ac:dyDescent="0.3">
      <c r="A186" t="s">
        <v>5</v>
      </c>
      <c r="B186" s="32">
        <v>3913</v>
      </c>
      <c r="I186" s="32">
        <v>4218</v>
      </c>
    </row>
    <row r="187" spans="1:10" x14ac:dyDescent="0.3">
      <c r="A187" s="31" t="s">
        <v>71</v>
      </c>
    </row>
    <row r="188" spans="1:10" x14ac:dyDescent="0.3">
      <c r="A188" t="s">
        <v>66</v>
      </c>
      <c r="B188" s="9">
        <v>256390.22</v>
      </c>
      <c r="C188" s="9">
        <f>ROUND(+B188/B189,2)</f>
        <v>140.63999999999999</v>
      </c>
      <c r="E188" s="9">
        <f t="shared" ref="E188" si="216">ROUND(C188+(C188*D188),2)</f>
        <v>140.63999999999999</v>
      </c>
      <c r="F188" s="10">
        <f t="shared" ref="F188" si="217">ROUND(+(E188-C188)*B189,0)</f>
        <v>0</v>
      </c>
      <c r="G188" s="10">
        <f t="shared" ref="G188" si="218">ROUND(E188*(I189-B189),0)</f>
        <v>-256387</v>
      </c>
      <c r="H188" s="10">
        <f t="shared" ref="H188" si="219">ROUND((J188-E188)*I189,0)</f>
        <v>0</v>
      </c>
      <c r="I188" s="9">
        <v>0</v>
      </c>
      <c r="J188" s="9"/>
    </row>
    <row r="189" spans="1:10" x14ac:dyDescent="0.3">
      <c r="A189" t="s">
        <v>67</v>
      </c>
      <c r="B189" s="32">
        <v>1823</v>
      </c>
      <c r="I189" s="32">
        <v>0</v>
      </c>
    </row>
    <row r="190" spans="1:10" x14ac:dyDescent="0.3">
      <c r="A190" s="31" t="s">
        <v>72</v>
      </c>
    </row>
    <row r="191" spans="1:10" x14ac:dyDescent="0.3">
      <c r="A191" t="s">
        <v>66</v>
      </c>
      <c r="B191" s="9">
        <v>106334.2</v>
      </c>
      <c r="C191" s="9">
        <f>ROUND(+B191/B192,2)</f>
        <v>53.03</v>
      </c>
      <c r="E191" s="9">
        <f t="shared" ref="E191" si="220">ROUND(C191+(C191*D191),2)</f>
        <v>53.03</v>
      </c>
      <c r="F191" s="10">
        <f t="shared" ref="F191" si="221">ROUND(+(E191-C191)*B192,0)</f>
        <v>0</v>
      </c>
      <c r="G191" s="10">
        <f t="shared" ref="G191" si="222">ROUND(E191*(I192-B192),0)</f>
        <v>-21530</v>
      </c>
      <c r="H191" s="10">
        <f t="shared" ref="H191" si="223">ROUND((J191-E191)*I192,0)</f>
        <v>32668</v>
      </c>
      <c r="I191" s="9">
        <v>117465.82</v>
      </c>
      <c r="J191" s="9">
        <f>ROUND(+I191/I192,2)</f>
        <v>73.459999999999994</v>
      </c>
    </row>
    <row r="192" spans="1:10" x14ac:dyDescent="0.3">
      <c r="A192" t="s">
        <v>67</v>
      </c>
      <c r="B192" s="32">
        <v>2005</v>
      </c>
      <c r="I192" s="32">
        <v>1599</v>
      </c>
    </row>
    <row r="193" spans="1:10" x14ac:dyDescent="0.3">
      <c r="A193" s="31" t="s">
        <v>73</v>
      </c>
    </row>
    <row r="194" spans="1:10" x14ac:dyDescent="0.3">
      <c r="A194" t="s">
        <v>66</v>
      </c>
      <c r="B194" s="9">
        <v>69830.66</v>
      </c>
      <c r="C194" s="9">
        <f>ROUND(+B194/B195,2)</f>
        <v>79.08</v>
      </c>
      <c r="E194" s="9">
        <f t="shared" ref="E194" si="224">ROUND(C194+(C194*D194),2)</f>
        <v>79.08</v>
      </c>
      <c r="F194" s="10">
        <f t="shared" ref="F194" si="225">ROUND(+(E194-C194)*B195,0)</f>
        <v>0</v>
      </c>
      <c r="G194" s="10">
        <f t="shared" ref="G194" si="226">ROUND(E194*(I195-B195),0)</f>
        <v>-11229</v>
      </c>
      <c r="H194" s="10">
        <f t="shared" ref="H194" si="227">ROUND((J194-E194)*I195,0)</f>
        <v>-2179</v>
      </c>
      <c r="I194" s="9">
        <v>56418.04</v>
      </c>
      <c r="J194" s="9">
        <f>ROUND(+I194/I195,2)</f>
        <v>76.14</v>
      </c>
    </row>
    <row r="195" spans="1:10" x14ac:dyDescent="0.3">
      <c r="A195" t="s">
        <v>67</v>
      </c>
      <c r="B195" s="32">
        <v>883</v>
      </c>
      <c r="I195" s="32">
        <v>741</v>
      </c>
    </row>
    <row r="196" spans="1:10" x14ac:dyDescent="0.3">
      <c r="B196" s="13"/>
      <c r="D196" s="23"/>
      <c r="E196" s="13"/>
      <c r="F196" s="13"/>
      <c r="G196" s="13"/>
      <c r="H196" s="13"/>
      <c r="I196" s="13"/>
      <c r="J196" s="13"/>
    </row>
    <row r="197" spans="1:10" x14ac:dyDescent="0.3">
      <c r="A197" t="s">
        <v>4</v>
      </c>
      <c r="B197" s="26">
        <f>+B5+B8+B11+B14+B17+B20+B23+B26+B29+B32+B35+B38+B41+B44+B47+B50+B53+B56+B59+B62+B65+B68+B71+B74+B77+B80+B83+B86+B92+B95+B98+B101+B104+B107+B110+B113+B116+B119+B122+B125+B128+B131+B134+B137+B140+B143+B146+B149+B152+B158+B161+B167+B170+B173+B176+B179+B185+B188+B191+B194</f>
        <v>402899779.87</v>
      </c>
      <c r="F197" s="25">
        <f>SUM(F3:F196)</f>
        <v>12640513</v>
      </c>
      <c r="G197" s="25">
        <f>SUM(G3:G196)</f>
        <v>24490525</v>
      </c>
      <c r="H197" s="25">
        <f>SUM(H3:H196)</f>
        <v>11129803</v>
      </c>
      <c r="I197" s="26">
        <f>+I5+I8+I11+I14+I17+I20+I23+I26+I29+I32+I35+I38+I41+I44+I47+I50+I53+I56+I59+I62+I65+I68+I71+I74+I77+I80+I83+I86+I89+I92+I95+I98+I101+I104+I107+I110+I113+I116+I119+I122+I125+I128+I131+I134+I137+I140+I143+I146+I149+I152+I155+I158+I161+I164+I167+I170+I173+I176+I179+I182+I185+I188+I191+I194</f>
        <v>451167632.56</v>
      </c>
    </row>
    <row r="198" spans="1:10" x14ac:dyDescent="0.3">
      <c r="A198" t="s">
        <v>5</v>
      </c>
      <c r="B198" s="14">
        <f>+B6+B9+B12+B15+B18+B21+B24+B27+B30+B33+B36+B39+B42+B45+B48+B51+B54+B57+B60+B63+B66+B69+B72+B75+B78+B81+B84+B87+B93+B96+B99+B102+B105+B108+B111+B114+B117+B120+B123+B126+B129+B132+B135+B138+B141+B144+B147+B150+B153+B159+B162+B168+B171+B174+B177+B180+B186+B189+B192+B195</f>
        <v>2656823</v>
      </c>
      <c r="I198" s="14">
        <f>+I6+I9+I12+I15+I18+I21+I24+I27+I30+I33+I36+I39+I42+I45+I48+I51+I54+I57+I60+I63+I66+I69+I72+I75+I78+I81+I84+I87+I90+I93+I96+I99+I102+I105+I108+I111+I114+I117+I120+I123+I126+I129+I132+I135+I138+I141+I144+I147+I150+I153+I156+I159+I162+I165+I168+I171+I174+I177+I180+I183+I186+I189+I192+I195</f>
        <v>2722206</v>
      </c>
    </row>
    <row r="199" spans="1:10" x14ac:dyDescent="0.3">
      <c r="A199" s="11"/>
      <c r="B199" s="14"/>
      <c r="C199" s="11"/>
      <c r="E199" s="11"/>
      <c r="F199" s="11"/>
      <c r="G199" s="11"/>
      <c r="H199" s="27"/>
    </row>
    <row r="200" spans="1:10" x14ac:dyDescent="0.3">
      <c r="A200" s="11" t="s">
        <v>57</v>
      </c>
      <c r="B200" s="14"/>
      <c r="C200" s="11"/>
      <c r="E200" s="11"/>
      <c r="F200" s="11"/>
      <c r="G200" s="11"/>
      <c r="H200" s="24">
        <f>+H197+G197+F197</f>
        <v>48260841</v>
      </c>
      <c r="I200" s="29">
        <f>+I197-B197</f>
        <v>48267852.689999998</v>
      </c>
    </row>
    <row r="201" spans="1:10" x14ac:dyDescent="0.3">
      <c r="H201" s="28" t="s">
        <v>64</v>
      </c>
      <c r="I201" s="30">
        <f>+H200-I200</f>
        <v>-7011.6899999976158</v>
      </c>
    </row>
    <row r="203" spans="1:10" x14ac:dyDescent="0.3">
      <c r="A203" s="15" t="s">
        <v>58</v>
      </c>
      <c r="B203" s="16"/>
      <c r="C203" s="16"/>
      <c r="D203" s="18"/>
      <c r="E203" s="16"/>
      <c r="F203" s="16"/>
      <c r="G203" s="16"/>
      <c r="H203" s="17">
        <f>+F197</f>
        <v>12640513</v>
      </c>
    </row>
    <row r="204" spans="1:10" x14ac:dyDescent="0.3">
      <c r="A204" s="15" t="s">
        <v>59</v>
      </c>
      <c r="B204" s="16"/>
      <c r="C204" s="16"/>
      <c r="D204" s="18"/>
      <c r="E204" s="16"/>
      <c r="F204" s="16"/>
      <c r="G204" s="16"/>
      <c r="H204" s="18">
        <f>+H203/B197</f>
        <v>3.1373839429941111E-2</v>
      </c>
    </row>
    <row r="205" spans="1:10" x14ac:dyDescent="0.3">
      <c r="A205" s="19"/>
      <c r="B205" s="16"/>
      <c r="C205" s="16"/>
      <c r="D205" s="18"/>
      <c r="E205" s="16"/>
      <c r="F205" s="16"/>
      <c r="G205" s="16"/>
      <c r="H205" s="16"/>
    </row>
    <row r="206" spans="1:10" x14ac:dyDescent="0.3">
      <c r="A206" s="15" t="s">
        <v>60</v>
      </c>
      <c r="B206" s="16"/>
      <c r="C206" s="16"/>
      <c r="D206" s="18"/>
      <c r="E206" s="16"/>
      <c r="F206" s="16"/>
      <c r="G206" s="16"/>
      <c r="H206" s="17">
        <f>+G197+H197</f>
        <v>35620328</v>
      </c>
    </row>
    <row r="207" spans="1:10" x14ac:dyDescent="0.3">
      <c r="A207" s="15" t="s">
        <v>61</v>
      </c>
      <c r="B207" s="16"/>
      <c r="C207" s="16"/>
      <c r="D207" s="18"/>
      <c r="E207" s="16"/>
      <c r="F207" s="16"/>
      <c r="G207" s="16"/>
      <c r="H207" s="20">
        <f>+H206/B197</f>
        <v>8.8409896901639626E-2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XFD1048576"/>
    </sheetView>
  </sheetViews>
  <sheetFormatPr defaultRowHeight="15.6" x14ac:dyDescent="0.3"/>
  <cols>
    <col min="1" max="1" width="73.69921875" bestFit="1" customWidth="1"/>
    <col min="2" max="2" width="12.09765625" bestFit="1" customWidth="1"/>
  </cols>
  <sheetData>
    <row r="1" spans="1:2" x14ac:dyDescent="0.3">
      <c r="A1" s="37" t="s">
        <v>84</v>
      </c>
      <c r="B1" s="37"/>
    </row>
    <row r="2" spans="1:2" x14ac:dyDescent="0.3">
      <c r="A2" s="37" t="s">
        <v>85</v>
      </c>
      <c r="B2" s="37"/>
    </row>
    <row r="3" spans="1:2" x14ac:dyDescent="0.3">
      <c r="A3" s="37" t="s">
        <v>66</v>
      </c>
      <c r="B3" s="38">
        <v>6462000</v>
      </c>
    </row>
    <row r="4" spans="1:2" x14ac:dyDescent="0.3">
      <c r="A4" s="37" t="s">
        <v>67</v>
      </c>
      <c r="B4" s="39">
        <v>1790</v>
      </c>
    </row>
    <row r="5" spans="1:2" x14ac:dyDescent="0.3">
      <c r="A5" s="37" t="s">
        <v>86</v>
      </c>
      <c r="B5" s="37"/>
    </row>
    <row r="6" spans="1:2" x14ac:dyDescent="0.3">
      <c r="A6" s="37" t="s">
        <v>66</v>
      </c>
      <c r="B6" s="38">
        <v>24972400</v>
      </c>
    </row>
    <row r="7" spans="1:2" x14ac:dyDescent="0.3">
      <c r="A7" s="37" t="s">
        <v>67</v>
      </c>
      <c r="B7" s="39">
        <v>8918</v>
      </c>
    </row>
    <row r="8" spans="1:2" x14ac:dyDescent="0.3">
      <c r="A8" s="37" t="s">
        <v>87</v>
      </c>
      <c r="B8" s="37"/>
    </row>
    <row r="9" spans="1:2" x14ac:dyDescent="0.3">
      <c r="A9" s="37" t="s">
        <v>66</v>
      </c>
      <c r="B9" s="38">
        <v>10634400</v>
      </c>
    </row>
    <row r="10" spans="1:2" x14ac:dyDescent="0.3">
      <c r="A10" s="37" t="s">
        <v>67</v>
      </c>
      <c r="B10" s="39">
        <v>3798</v>
      </c>
    </row>
    <row r="11" spans="1:2" x14ac:dyDescent="0.3">
      <c r="A11" s="37" t="s">
        <v>88</v>
      </c>
      <c r="B11" s="37"/>
    </row>
    <row r="12" spans="1:2" x14ac:dyDescent="0.3">
      <c r="A12" s="37" t="s">
        <v>66</v>
      </c>
      <c r="B12" s="38">
        <v>19552400</v>
      </c>
    </row>
    <row r="13" spans="1:2" x14ac:dyDescent="0.3">
      <c r="A13" s="37" t="s">
        <v>67</v>
      </c>
      <c r="B13" s="39">
        <v>6983</v>
      </c>
    </row>
    <row r="14" spans="1:2" x14ac:dyDescent="0.3">
      <c r="A14" s="37" t="s">
        <v>89</v>
      </c>
      <c r="B14" s="37"/>
    </row>
    <row r="15" spans="1:2" x14ac:dyDescent="0.3">
      <c r="A15" s="37" t="s">
        <v>66</v>
      </c>
      <c r="B15" s="38">
        <v>7204400</v>
      </c>
    </row>
    <row r="16" spans="1:2" x14ac:dyDescent="0.3">
      <c r="A16" s="37" t="s">
        <v>67</v>
      </c>
      <c r="B16" s="39">
        <v>2573</v>
      </c>
    </row>
    <row r="17" spans="1:2" x14ac:dyDescent="0.3">
      <c r="A17" s="37" t="s">
        <v>90</v>
      </c>
      <c r="B17" s="37"/>
    </row>
    <row r="18" spans="1:2" x14ac:dyDescent="0.3">
      <c r="A18" s="37" t="s">
        <v>66</v>
      </c>
      <c r="B18" s="38">
        <v>2013200</v>
      </c>
    </row>
    <row r="19" spans="1:2" x14ac:dyDescent="0.3">
      <c r="A19" s="37" t="s">
        <v>67</v>
      </c>
      <c r="B19" s="39">
        <v>719</v>
      </c>
    </row>
    <row r="20" spans="1:2" x14ac:dyDescent="0.3">
      <c r="A20" s="37" t="s">
        <v>91</v>
      </c>
      <c r="B20" s="37"/>
    </row>
    <row r="21" spans="1:2" x14ac:dyDescent="0.3">
      <c r="A21" s="37" t="s">
        <v>66</v>
      </c>
      <c r="B21" s="38">
        <v>981900</v>
      </c>
    </row>
    <row r="22" spans="1:2" x14ac:dyDescent="0.3">
      <c r="A22" s="37" t="s">
        <v>67</v>
      </c>
      <c r="B22" s="39">
        <v>561</v>
      </c>
    </row>
    <row r="23" spans="1:2" x14ac:dyDescent="0.3">
      <c r="A23" s="37" t="s">
        <v>92</v>
      </c>
      <c r="B23" s="37"/>
    </row>
    <row r="24" spans="1:2" x14ac:dyDescent="0.3">
      <c r="A24" s="37" t="s">
        <v>66</v>
      </c>
      <c r="B24" s="38">
        <v>5031918</v>
      </c>
    </row>
    <row r="25" spans="1:2" x14ac:dyDescent="0.3">
      <c r="A25" s="37" t="s">
        <v>67</v>
      </c>
      <c r="B25" s="39">
        <v>4247</v>
      </c>
    </row>
    <row r="26" spans="1:2" x14ac:dyDescent="0.3">
      <c r="A26" s="37" t="s">
        <v>93</v>
      </c>
      <c r="B26" s="37"/>
    </row>
    <row r="27" spans="1:2" x14ac:dyDescent="0.3">
      <c r="A27" s="37" t="s">
        <v>66</v>
      </c>
      <c r="B27" s="38">
        <v>1132473</v>
      </c>
    </row>
    <row r="28" spans="1:2" x14ac:dyDescent="0.3">
      <c r="A28" s="37" t="s">
        <v>67</v>
      </c>
      <c r="B28" s="39">
        <v>2368</v>
      </c>
    </row>
    <row r="29" spans="1:2" x14ac:dyDescent="0.3">
      <c r="A29" s="37" t="s">
        <v>94</v>
      </c>
      <c r="B29" s="37"/>
    </row>
    <row r="30" spans="1:2" x14ac:dyDescent="0.3">
      <c r="A30" s="37" t="s">
        <v>66</v>
      </c>
      <c r="B30" s="38">
        <v>23181177.02</v>
      </c>
    </row>
    <row r="31" spans="1:2" x14ac:dyDescent="0.3">
      <c r="A31" s="37" t="s">
        <v>67</v>
      </c>
      <c r="B31" s="39">
        <v>6612</v>
      </c>
    </row>
    <row r="32" spans="1:2" x14ac:dyDescent="0.3">
      <c r="A32" s="37" t="s">
        <v>95</v>
      </c>
      <c r="B32" s="37"/>
    </row>
    <row r="33" spans="1:2" x14ac:dyDescent="0.3">
      <c r="A33" s="37" t="s">
        <v>66</v>
      </c>
      <c r="B33" s="38">
        <v>6525864.4400000004</v>
      </c>
    </row>
    <row r="34" spans="1:2" x14ac:dyDescent="0.3">
      <c r="A34" s="37" t="s">
        <v>67</v>
      </c>
      <c r="B34" s="39">
        <v>20814</v>
      </c>
    </row>
    <row r="35" spans="1:2" x14ac:dyDescent="0.3">
      <c r="A35" s="37" t="s">
        <v>96</v>
      </c>
      <c r="B35" s="37"/>
    </row>
    <row r="36" spans="1:2" x14ac:dyDescent="0.3">
      <c r="A36" s="37" t="s">
        <v>66</v>
      </c>
      <c r="B36" s="38">
        <v>4519981</v>
      </c>
    </row>
    <row r="37" spans="1:2" x14ac:dyDescent="0.3">
      <c r="A37" s="37" t="s">
        <v>67</v>
      </c>
      <c r="B37" s="39">
        <v>6412</v>
      </c>
    </row>
    <row r="38" spans="1:2" x14ac:dyDescent="0.3">
      <c r="A38" s="37" t="s">
        <v>97</v>
      </c>
      <c r="B38" s="37"/>
    </row>
    <row r="39" spans="1:2" x14ac:dyDescent="0.3">
      <c r="A39" s="37" t="s">
        <v>66</v>
      </c>
      <c r="B39" s="38">
        <v>4639708.04</v>
      </c>
    </row>
    <row r="40" spans="1:2" x14ac:dyDescent="0.3">
      <c r="A40" s="37" t="s">
        <v>67</v>
      </c>
      <c r="B40" s="39">
        <v>25181</v>
      </c>
    </row>
    <row r="41" spans="1:2" x14ac:dyDescent="0.3">
      <c r="A41" s="37" t="s">
        <v>98</v>
      </c>
      <c r="B41" s="37"/>
    </row>
    <row r="42" spans="1:2" x14ac:dyDescent="0.3">
      <c r="A42" s="37" t="s">
        <v>66</v>
      </c>
      <c r="B42" s="38">
        <v>125104993.58</v>
      </c>
    </row>
    <row r="43" spans="1:2" x14ac:dyDescent="0.3">
      <c r="A43" s="37" t="s">
        <v>67</v>
      </c>
      <c r="B43" s="39">
        <v>1354790</v>
      </c>
    </row>
    <row r="44" spans="1:2" x14ac:dyDescent="0.3">
      <c r="A44" s="37" t="s">
        <v>99</v>
      </c>
      <c r="B44" s="37"/>
    </row>
    <row r="45" spans="1:2" x14ac:dyDescent="0.3">
      <c r="A45" s="37" t="s">
        <v>66</v>
      </c>
      <c r="B45" s="38">
        <v>4516252.04</v>
      </c>
    </row>
    <row r="46" spans="1:2" x14ac:dyDescent="0.3">
      <c r="A46" s="37" t="s">
        <v>67</v>
      </c>
      <c r="B46" s="39">
        <v>15484</v>
      </c>
    </row>
    <row r="47" spans="1:2" x14ac:dyDescent="0.3">
      <c r="A47" s="37" t="s">
        <v>100</v>
      </c>
      <c r="B47" s="37"/>
    </row>
    <row r="48" spans="1:2" x14ac:dyDescent="0.3">
      <c r="A48" s="37" t="s">
        <v>66</v>
      </c>
      <c r="B48" s="38">
        <v>17094060</v>
      </c>
    </row>
    <row r="49" spans="1:2" x14ac:dyDescent="0.3">
      <c r="A49" s="37" t="s">
        <v>67</v>
      </c>
      <c r="B49" s="39">
        <v>4385</v>
      </c>
    </row>
    <row r="50" spans="1:2" x14ac:dyDescent="0.3">
      <c r="A50" s="37" t="s">
        <v>101</v>
      </c>
      <c r="B50" s="37"/>
    </row>
    <row r="51" spans="1:2" x14ac:dyDescent="0.3">
      <c r="A51" s="37" t="s">
        <v>66</v>
      </c>
      <c r="B51" s="38">
        <v>1110307</v>
      </c>
    </row>
    <row r="52" spans="1:2" x14ac:dyDescent="0.3">
      <c r="A52" s="37" t="s">
        <v>67</v>
      </c>
      <c r="B52" s="39">
        <v>2447</v>
      </c>
    </row>
    <row r="53" spans="1:2" x14ac:dyDescent="0.3">
      <c r="A53" s="37" t="s">
        <v>102</v>
      </c>
      <c r="B53" s="37"/>
    </row>
    <row r="54" spans="1:2" x14ac:dyDescent="0.3">
      <c r="A54" s="37" t="s">
        <v>66</v>
      </c>
      <c r="B54" s="38">
        <v>11118373.25</v>
      </c>
    </row>
    <row r="55" spans="1:2" x14ac:dyDescent="0.3">
      <c r="A55" s="37" t="s">
        <v>67</v>
      </c>
      <c r="B55" s="39">
        <v>14681</v>
      </c>
    </row>
    <row r="56" spans="1:2" x14ac:dyDescent="0.3">
      <c r="A56" s="37" t="s">
        <v>103</v>
      </c>
      <c r="B56" s="37"/>
    </row>
    <row r="57" spans="1:2" x14ac:dyDescent="0.3">
      <c r="A57" s="37" t="s">
        <v>66</v>
      </c>
      <c r="B57" s="38">
        <v>329813</v>
      </c>
    </row>
    <row r="58" spans="1:2" x14ac:dyDescent="0.3">
      <c r="A58" s="37" t="s">
        <v>67</v>
      </c>
      <c r="B58" s="39">
        <v>271</v>
      </c>
    </row>
    <row r="59" spans="1:2" x14ac:dyDescent="0.3">
      <c r="A59" s="37" t="s">
        <v>104</v>
      </c>
      <c r="B59" s="37"/>
    </row>
    <row r="60" spans="1:2" x14ac:dyDescent="0.3">
      <c r="A60" s="37" t="s">
        <v>66</v>
      </c>
      <c r="B60" s="38">
        <v>8213897</v>
      </c>
    </row>
    <row r="61" spans="1:2" x14ac:dyDescent="0.3">
      <c r="A61" s="37" t="s">
        <v>67</v>
      </c>
      <c r="B61" s="39">
        <v>18308</v>
      </c>
    </row>
    <row r="62" spans="1:2" x14ac:dyDescent="0.3">
      <c r="A62" s="37" t="s">
        <v>105</v>
      </c>
      <c r="B62" s="37"/>
    </row>
    <row r="63" spans="1:2" x14ac:dyDescent="0.3">
      <c r="A63" s="37" t="s">
        <v>66</v>
      </c>
      <c r="B63" s="38">
        <v>1914103</v>
      </c>
    </row>
    <row r="64" spans="1:2" x14ac:dyDescent="0.3">
      <c r="A64" s="37" t="s">
        <v>67</v>
      </c>
      <c r="B64" s="39">
        <v>3734</v>
      </c>
    </row>
    <row r="65" spans="1:2" x14ac:dyDescent="0.3">
      <c r="A65" s="37" t="s">
        <v>106</v>
      </c>
      <c r="B65" s="37"/>
    </row>
    <row r="66" spans="1:2" x14ac:dyDescent="0.3">
      <c r="A66" s="37" t="s">
        <v>66</v>
      </c>
      <c r="B66" s="38">
        <v>3554519</v>
      </c>
    </row>
    <row r="67" spans="1:2" x14ac:dyDescent="0.3">
      <c r="A67" s="37" t="s">
        <v>67</v>
      </c>
      <c r="B67" s="39">
        <v>1816</v>
      </c>
    </row>
    <row r="68" spans="1:2" x14ac:dyDescent="0.3">
      <c r="A68" s="37" t="s">
        <v>107</v>
      </c>
      <c r="B68" s="37"/>
    </row>
    <row r="69" spans="1:2" x14ac:dyDescent="0.3">
      <c r="A69" s="37" t="s">
        <v>66</v>
      </c>
      <c r="B69" s="38">
        <v>9251973.1999999993</v>
      </c>
    </row>
    <row r="70" spans="1:2" x14ac:dyDescent="0.3">
      <c r="A70" s="37" t="s">
        <v>67</v>
      </c>
      <c r="B70" s="39">
        <v>343591</v>
      </c>
    </row>
    <row r="71" spans="1:2" x14ac:dyDescent="0.3">
      <c r="A71" s="37" t="s">
        <v>108</v>
      </c>
      <c r="B71" s="37"/>
    </row>
    <row r="72" spans="1:2" x14ac:dyDescent="0.3">
      <c r="A72" s="37" t="s">
        <v>66</v>
      </c>
      <c r="B72" s="38">
        <v>44563534.460000001</v>
      </c>
    </row>
    <row r="73" spans="1:2" x14ac:dyDescent="0.3">
      <c r="A73" s="37" t="s">
        <v>67</v>
      </c>
      <c r="B73" s="39">
        <v>676691</v>
      </c>
    </row>
    <row r="74" spans="1:2" x14ac:dyDescent="0.3">
      <c r="A74" s="37" t="s">
        <v>109</v>
      </c>
      <c r="B74" s="37"/>
    </row>
    <row r="75" spans="1:2" x14ac:dyDescent="0.3">
      <c r="A75" s="37" t="s">
        <v>66</v>
      </c>
      <c r="B75" s="38">
        <v>1309782</v>
      </c>
    </row>
    <row r="76" spans="1:2" x14ac:dyDescent="0.3">
      <c r="A76" s="37" t="s">
        <v>67</v>
      </c>
      <c r="B76" s="39">
        <v>11770</v>
      </c>
    </row>
    <row r="77" spans="1:2" x14ac:dyDescent="0.3">
      <c r="A77" s="37" t="s">
        <v>110</v>
      </c>
      <c r="B77" s="37"/>
    </row>
    <row r="78" spans="1:2" x14ac:dyDescent="0.3">
      <c r="A78" s="37" t="s">
        <v>66</v>
      </c>
      <c r="B78" s="38">
        <v>662887</v>
      </c>
    </row>
    <row r="79" spans="1:2" x14ac:dyDescent="0.3">
      <c r="A79" s="37" t="s">
        <v>67</v>
      </c>
      <c r="B79" s="39">
        <v>5336</v>
      </c>
    </row>
    <row r="80" spans="1:2" x14ac:dyDescent="0.3">
      <c r="A80" s="37" t="s">
        <v>111</v>
      </c>
      <c r="B80" s="37"/>
    </row>
    <row r="81" spans="1:2" x14ac:dyDescent="0.3">
      <c r="A81" s="37" t="s">
        <v>66</v>
      </c>
      <c r="B81" s="38">
        <v>1097328</v>
      </c>
    </row>
    <row r="82" spans="1:2" x14ac:dyDescent="0.3">
      <c r="A82" s="37" t="s">
        <v>67</v>
      </c>
      <c r="B82" s="39">
        <v>3186</v>
      </c>
    </row>
    <row r="83" spans="1:2" x14ac:dyDescent="0.3">
      <c r="A83" s="37" t="s">
        <v>112</v>
      </c>
      <c r="B83" s="37"/>
    </row>
    <row r="84" spans="1:2" x14ac:dyDescent="0.3">
      <c r="A84" s="37" t="s">
        <v>66</v>
      </c>
      <c r="B84" s="38">
        <v>23503106</v>
      </c>
    </row>
    <row r="85" spans="1:2" x14ac:dyDescent="0.3">
      <c r="A85" s="37" t="s">
        <v>67</v>
      </c>
      <c r="B85" s="39">
        <v>33230</v>
      </c>
    </row>
    <row r="86" spans="1:2" x14ac:dyDescent="0.3">
      <c r="A86" s="37" t="s">
        <v>113</v>
      </c>
      <c r="B86" s="37"/>
    </row>
    <row r="87" spans="1:2" x14ac:dyDescent="0.3">
      <c r="A87" s="37" t="s">
        <v>66</v>
      </c>
      <c r="B87" s="38">
        <v>260.39999999999998</v>
      </c>
    </row>
    <row r="88" spans="1:2" x14ac:dyDescent="0.3">
      <c r="A88" s="37" t="s">
        <v>67</v>
      </c>
      <c r="B88" s="39">
        <v>13</v>
      </c>
    </row>
    <row r="89" spans="1:2" x14ac:dyDescent="0.3">
      <c r="A89" s="37" t="s">
        <v>114</v>
      </c>
      <c r="B89" s="37"/>
    </row>
    <row r="90" spans="1:2" x14ac:dyDescent="0.3">
      <c r="A90" s="37" t="s">
        <v>66</v>
      </c>
      <c r="B90" s="38">
        <v>306774</v>
      </c>
    </row>
    <row r="91" spans="1:2" x14ac:dyDescent="0.3">
      <c r="A91" s="37" t="s">
        <v>67</v>
      </c>
      <c r="B91" s="39">
        <v>598</v>
      </c>
    </row>
    <row r="92" spans="1:2" x14ac:dyDescent="0.3">
      <c r="A92" s="37" t="s">
        <v>115</v>
      </c>
      <c r="B92" s="37"/>
    </row>
    <row r="93" spans="1:2" x14ac:dyDescent="0.3">
      <c r="A93" s="37" t="s">
        <v>66</v>
      </c>
      <c r="B93" s="38">
        <v>1520548.43</v>
      </c>
    </row>
    <row r="94" spans="1:2" x14ac:dyDescent="0.3">
      <c r="A94" s="37" t="s">
        <v>67</v>
      </c>
      <c r="B94" s="39">
        <v>19159</v>
      </c>
    </row>
    <row r="95" spans="1:2" x14ac:dyDescent="0.3">
      <c r="A95" s="37" t="s">
        <v>116</v>
      </c>
      <c r="B95" s="37"/>
    </row>
    <row r="96" spans="1:2" x14ac:dyDescent="0.3">
      <c r="A96" s="37" t="s">
        <v>66</v>
      </c>
      <c r="B96" s="38">
        <v>1649808</v>
      </c>
    </row>
    <row r="97" spans="1:2" x14ac:dyDescent="0.3">
      <c r="A97" s="37" t="s">
        <v>67</v>
      </c>
      <c r="B97" s="39">
        <v>4130</v>
      </c>
    </row>
    <row r="98" spans="1:2" x14ac:dyDescent="0.3">
      <c r="A98" s="37" t="s">
        <v>117</v>
      </c>
      <c r="B98" s="37"/>
    </row>
    <row r="99" spans="1:2" x14ac:dyDescent="0.3">
      <c r="A99" s="37" t="s">
        <v>66</v>
      </c>
      <c r="B99" s="38">
        <v>3201492</v>
      </c>
    </row>
    <row r="100" spans="1:2" x14ac:dyDescent="0.3">
      <c r="A100" s="37" t="s">
        <v>67</v>
      </c>
      <c r="B100" s="39">
        <v>2318</v>
      </c>
    </row>
    <row r="101" spans="1:2" x14ac:dyDescent="0.3">
      <c r="A101" s="37" t="s">
        <v>118</v>
      </c>
      <c r="B101" s="37"/>
    </row>
    <row r="102" spans="1:2" x14ac:dyDescent="0.3">
      <c r="A102" s="37" t="s">
        <v>66</v>
      </c>
      <c r="B102" s="38">
        <v>343847</v>
      </c>
    </row>
    <row r="103" spans="1:2" x14ac:dyDescent="0.3">
      <c r="A103" s="37" t="s">
        <v>67</v>
      </c>
      <c r="B103" s="39">
        <v>459</v>
      </c>
    </row>
    <row r="104" spans="1:2" x14ac:dyDescent="0.3">
      <c r="A104" s="37" t="s">
        <v>119</v>
      </c>
      <c r="B104" s="37"/>
    </row>
    <row r="105" spans="1:2" x14ac:dyDescent="0.3">
      <c r="A105" s="37" t="s">
        <v>66</v>
      </c>
      <c r="B105" s="38">
        <v>4662990</v>
      </c>
    </row>
    <row r="106" spans="1:2" x14ac:dyDescent="0.3">
      <c r="A106" s="37" t="s">
        <v>67</v>
      </c>
      <c r="B106" s="39">
        <v>8549</v>
      </c>
    </row>
    <row r="107" spans="1:2" x14ac:dyDescent="0.3">
      <c r="A107" s="37" t="s">
        <v>120</v>
      </c>
      <c r="B107" s="37"/>
    </row>
    <row r="108" spans="1:2" x14ac:dyDescent="0.3">
      <c r="A108" s="37" t="s">
        <v>66</v>
      </c>
      <c r="B108" s="38">
        <v>7188126</v>
      </c>
    </row>
    <row r="109" spans="1:2" x14ac:dyDescent="0.3">
      <c r="A109" s="37" t="s">
        <v>67</v>
      </c>
      <c r="B109" s="39">
        <v>2165</v>
      </c>
    </row>
    <row r="110" spans="1:2" x14ac:dyDescent="0.3">
      <c r="A110" s="37" t="s">
        <v>121</v>
      </c>
      <c r="B110" s="37"/>
    </row>
    <row r="111" spans="1:2" x14ac:dyDescent="0.3">
      <c r="A111" s="37" t="s">
        <v>66</v>
      </c>
      <c r="B111" s="38">
        <v>4534762</v>
      </c>
    </row>
    <row r="112" spans="1:2" x14ac:dyDescent="0.3">
      <c r="A112" s="37" t="s">
        <v>67</v>
      </c>
      <c r="B112" s="39">
        <v>1657</v>
      </c>
    </row>
    <row r="113" spans="1:2" x14ac:dyDescent="0.3">
      <c r="A113" s="37" t="s">
        <v>122</v>
      </c>
      <c r="B113" s="37"/>
    </row>
    <row r="114" spans="1:2" x14ac:dyDescent="0.3">
      <c r="A114" s="37" t="s">
        <v>66</v>
      </c>
      <c r="B114" s="38">
        <v>3516814</v>
      </c>
    </row>
    <row r="115" spans="1:2" x14ac:dyDescent="0.3">
      <c r="A115" s="37" t="s">
        <v>67</v>
      </c>
      <c r="B115" s="39">
        <v>2656</v>
      </c>
    </row>
    <row r="116" spans="1:2" x14ac:dyDescent="0.3">
      <c r="A116" s="37" t="s">
        <v>123</v>
      </c>
      <c r="B116" s="37"/>
    </row>
    <row r="117" spans="1:2" x14ac:dyDescent="0.3">
      <c r="A117" s="37" t="s">
        <v>66</v>
      </c>
      <c r="B117" s="38">
        <v>1250519</v>
      </c>
    </row>
    <row r="118" spans="1:2" x14ac:dyDescent="0.3">
      <c r="A118" s="37" t="s">
        <v>67</v>
      </c>
      <c r="B118" s="39">
        <v>277</v>
      </c>
    </row>
    <row r="119" spans="1:2" x14ac:dyDescent="0.3">
      <c r="A119" s="37" t="s">
        <v>124</v>
      </c>
      <c r="B119" s="37"/>
    </row>
    <row r="120" spans="1:2" x14ac:dyDescent="0.3">
      <c r="A120" s="37" t="s">
        <v>66</v>
      </c>
      <c r="B120" s="38">
        <v>8155</v>
      </c>
    </row>
    <row r="121" spans="1:2" x14ac:dyDescent="0.3">
      <c r="A121" s="37" t="s">
        <v>67</v>
      </c>
      <c r="B121" s="39">
        <v>510</v>
      </c>
    </row>
    <row r="122" spans="1:2" x14ac:dyDescent="0.3">
      <c r="A122" s="37" t="s">
        <v>125</v>
      </c>
      <c r="B122" s="37"/>
    </row>
    <row r="123" spans="1:2" x14ac:dyDescent="0.3">
      <c r="A123" s="37" t="s">
        <v>66</v>
      </c>
      <c r="B123" s="38">
        <v>20017133</v>
      </c>
    </row>
    <row r="124" spans="1:2" x14ac:dyDescent="0.3">
      <c r="A124" s="37" t="s">
        <v>67</v>
      </c>
      <c r="B124" s="39">
        <v>7236</v>
      </c>
    </row>
    <row r="125" spans="1:2" x14ac:dyDescent="0.3">
      <c r="A125" s="37" t="s">
        <v>68</v>
      </c>
      <c r="B125" s="37"/>
    </row>
    <row r="126" spans="1:2" x14ac:dyDescent="0.3">
      <c r="A126" s="37" t="s">
        <v>66</v>
      </c>
      <c r="B126" s="38">
        <v>7485271</v>
      </c>
    </row>
    <row r="127" spans="1:2" x14ac:dyDescent="0.3">
      <c r="A127" s="37" t="s">
        <v>67</v>
      </c>
      <c r="B127" s="39">
        <v>1786</v>
      </c>
    </row>
    <row r="128" spans="1:2" x14ac:dyDescent="0.3">
      <c r="A128" s="37" t="s">
        <v>126</v>
      </c>
      <c r="B128" s="37"/>
    </row>
    <row r="129" spans="1:2" x14ac:dyDescent="0.3">
      <c r="A129" s="37" t="s">
        <v>66</v>
      </c>
      <c r="B129" s="38">
        <v>3218952</v>
      </c>
    </row>
    <row r="130" spans="1:2" x14ac:dyDescent="0.3">
      <c r="A130" s="37" t="s">
        <v>67</v>
      </c>
      <c r="B130" s="39">
        <v>509</v>
      </c>
    </row>
    <row r="131" spans="1:2" x14ac:dyDescent="0.3">
      <c r="A131" s="37" t="s">
        <v>127</v>
      </c>
      <c r="B131" s="37"/>
    </row>
    <row r="132" spans="1:2" x14ac:dyDescent="0.3">
      <c r="A132" s="37" t="s">
        <v>66</v>
      </c>
      <c r="B132" s="38">
        <v>2587813</v>
      </c>
    </row>
    <row r="133" spans="1:2" x14ac:dyDescent="0.3">
      <c r="A133" s="37" t="s">
        <v>67</v>
      </c>
      <c r="B133" s="39">
        <v>266</v>
      </c>
    </row>
    <row r="134" spans="1:2" x14ac:dyDescent="0.3">
      <c r="A134" s="37" t="s">
        <v>128</v>
      </c>
      <c r="B134" s="37"/>
    </row>
    <row r="135" spans="1:2" x14ac:dyDescent="0.3">
      <c r="A135" s="37" t="s">
        <v>66</v>
      </c>
      <c r="B135" s="38">
        <v>655070</v>
      </c>
    </row>
    <row r="136" spans="1:2" x14ac:dyDescent="0.3">
      <c r="A136" s="37" t="s">
        <v>67</v>
      </c>
      <c r="B136" s="39">
        <v>434</v>
      </c>
    </row>
    <row r="137" spans="1:2" x14ac:dyDescent="0.3">
      <c r="A137" s="37" t="s">
        <v>129</v>
      </c>
      <c r="B137" s="37"/>
    </row>
    <row r="138" spans="1:2" x14ac:dyDescent="0.3">
      <c r="A138" s="37" t="s">
        <v>66</v>
      </c>
      <c r="B138" s="38">
        <v>330169</v>
      </c>
    </row>
    <row r="139" spans="1:2" x14ac:dyDescent="0.3">
      <c r="A139" s="37" t="s">
        <v>67</v>
      </c>
      <c r="B139" s="39">
        <v>467</v>
      </c>
    </row>
    <row r="140" spans="1:2" x14ac:dyDescent="0.3">
      <c r="A140" s="37" t="s">
        <v>130</v>
      </c>
      <c r="B140" s="37"/>
    </row>
    <row r="141" spans="1:2" x14ac:dyDescent="0.3">
      <c r="A141" s="37" t="s">
        <v>66</v>
      </c>
      <c r="B141" s="38">
        <v>1170067.77</v>
      </c>
    </row>
    <row r="142" spans="1:2" x14ac:dyDescent="0.3">
      <c r="A142" s="37" t="s">
        <v>67</v>
      </c>
      <c r="B142" s="39">
        <v>12100</v>
      </c>
    </row>
    <row r="143" spans="1:2" x14ac:dyDescent="0.3">
      <c r="A143" s="37" t="s">
        <v>131</v>
      </c>
      <c r="B143" s="37"/>
    </row>
    <row r="144" spans="1:2" x14ac:dyDescent="0.3">
      <c r="A144" s="37" t="s">
        <v>66</v>
      </c>
      <c r="B144" s="38">
        <v>344113.63</v>
      </c>
    </row>
    <row r="145" spans="1:2" x14ac:dyDescent="0.3">
      <c r="A145" s="37" t="s">
        <v>67</v>
      </c>
      <c r="B145" s="39">
        <v>3954</v>
      </c>
    </row>
    <row r="146" spans="1:2" x14ac:dyDescent="0.3">
      <c r="A146" s="37" t="s">
        <v>132</v>
      </c>
      <c r="B146" s="37"/>
    </row>
    <row r="147" spans="1:2" x14ac:dyDescent="0.3">
      <c r="A147" s="37" t="s">
        <v>66</v>
      </c>
      <c r="B147" s="38">
        <v>213977.54</v>
      </c>
    </row>
    <row r="148" spans="1:2" x14ac:dyDescent="0.3">
      <c r="A148" s="37" t="s">
        <v>67</v>
      </c>
      <c r="B148" s="39">
        <v>1059</v>
      </c>
    </row>
    <row r="149" spans="1:2" x14ac:dyDescent="0.3">
      <c r="A149" s="37" t="s">
        <v>133</v>
      </c>
      <c r="B149" s="37"/>
    </row>
    <row r="150" spans="1:2" x14ac:dyDescent="0.3">
      <c r="A150" s="37" t="s">
        <v>66</v>
      </c>
      <c r="B150" s="38">
        <v>1214507.94</v>
      </c>
    </row>
    <row r="151" spans="1:2" x14ac:dyDescent="0.3">
      <c r="A151" s="37" t="s">
        <v>67</v>
      </c>
      <c r="B151" s="39">
        <v>12073</v>
      </c>
    </row>
    <row r="152" spans="1:2" x14ac:dyDescent="0.3">
      <c r="A152" s="37" t="s">
        <v>134</v>
      </c>
      <c r="B152" s="37"/>
    </row>
    <row r="153" spans="1:2" x14ac:dyDescent="0.3">
      <c r="A153" s="37" t="s">
        <v>66</v>
      </c>
      <c r="B153" s="38">
        <v>5654.04</v>
      </c>
    </row>
    <row r="154" spans="1:2" x14ac:dyDescent="0.3">
      <c r="A154" s="37" t="s">
        <v>67</v>
      </c>
      <c r="B154" s="39">
        <v>71</v>
      </c>
    </row>
    <row r="155" spans="1:2" x14ac:dyDescent="0.3">
      <c r="A155" s="37" t="s">
        <v>135</v>
      </c>
      <c r="B155" s="37"/>
    </row>
    <row r="156" spans="1:2" x14ac:dyDescent="0.3">
      <c r="A156" s="37" t="s">
        <v>66</v>
      </c>
      <c r="B156" s="38">
        <v>1778320</v>
      </c>
    </row>
    <row r="157" spans="1:2" x14ac:dyDescent="0.3">
      <c r="A157" s="37" t="s">
        <v>67</v>
      </c>
      <c r="B157" s="39">
        <v>1193</v>
      </c>
    </row>
    <row r="158" spans="1:2" x14ac:dyDescent="0.3">
      <c r="A158" s="37" t="s">
        <v>136</v>
      </c>
      <c r="B158" s="37"/>
    </row>
    <row r="159" spans="1:2" x14ac:dyDescent="0.3">
      <c r="A159" s="37" t="s">
        <v>66</v>
      </c>
      <c r="B159" s="38">
        <v>4760249</v>
      </c>
    </row>
    <row r="160" spans="1:2" x14ac:dyDescent="0.3">
      <c r="A160" s="37" t="s">
        <v>67</v>
      </c>
      <c r="B160" s="39">
        <v>3206</v>
      </c>
    </row>
    <row r="161" spans="1:2" x14ac:dyDescent="0.3">
      <c r="A161" s="37" t="s">
        <v>137</v>
      </c>
      <c r="B161" s="37"/>
    </row>
    <row r="162" spans="1:2" x14ac:dyDescent="0.3">
      <c r="A162" s="37" t="s">
        <v>66</v>
      </c>
      <c r="B162" s="38">
        <v>228524</v>
      </c>
    </row>
    <row r="163" spans="1:2" x14ac:dyDescent="0.3">
      <c r="A163" s="37" t="s">
        <v>67</v>
      </c>
      <c r="B163" s="39">
        <v>58</v>
      </c>
    </row>
    <row r="164" spans="1:2" x14ac:dyDescent="0.3">
      <c r="A164" s="37" t="s">
        <v>138</v>
      </c>
      <c r="B164" s="37"/>
    </row>
    <row r="165" spans="1:2" x14ac:dyDescent="0.3">
      <c r="A165" s="37" t="s">
        <v>66</v>
      </c>
      <c r="B165" s="38">
        <v>9692</v>
      </c>
    </row>
    <row r="166" spans="1:2" x14ac:dyDescent="0.3">
      <c r="A166" s="37" t="s">
        <v>67</v>
      </c>
      <c r="B166" s="39">
        <v>119</v>
      </c>
    </row>
    <row r="167" spans="1:2" x14ac:dyDescent="0.3">
      <c r="A167" s="37" t="s">
        <v>139</v>
      </c>
      <c r="B167" s="37"/>
    </row>
    <row r="168" spans="1:2" x14ac:dyDescent="0.3">
      <c r="A168" s="37" t="s">
        <v>66</v>
      </c>
      <c r="B168" s="38">
        <v>1897.6</v>
      </c>
    </row>
    <row r="169" spans="1:2" x14ac:dyDescent="0.3">
      <c r="A169" s="37" t="s">
        <v>67</v>
      </c>
      <c r="B169" s="39">
        <v>720</v>
      </c>
    </row>
    <row r="170" spans="1:2" x14ac:dyDescent="0.3">
      <c r="A170" s="37" t="s">
        <v>140</v>
      </c>
      <c r="B170" s="37"/>
    </row>
    <row r="171" spans="1:2" x14ac:dyDescent="0.3">
      <c r="A171" s="37" t="s">
        <v>66</v>
      </c>
      <c r="B171" s="38">
        <v>136311.32</v>
      </c>
    </row>
    <row r="172" spans="1:2" x14ac:dyDescent="0.3">
      <c r="A172" s="37" t="s">
        <v>67</v>
      </c>
      <c r="B172" s="39">
        <v>934</v>
      </c>
    </row>
    <row r="173" spans="1:2" x14ac:dyDescent="0.3">
      <c r="A173" s="37" t="s">
        <v>141</v>
      </c>
      <c r="B173" s="37"/>
    </row>
    <row r="174" spans="1:2" x14ac:dyDescent="0.3">
      <c r="A174" s="37" t="s">
        <v>66</v>
      </c>
      <c r="B174" s="38">
        <v>1434547</v>
      </c>
    </row>
    <row r="175" spans="1:2" x14ac:dyDescent="0.3">
      <c r="A175" s="37" t="s">
        <v>67</v>
      </c>
      <c r="B175" s="39">
        <v>376</v>
      </c>
    </row>
    <row r="176" spans="1:2" x14ac:dyDescent="0.3">
      <c r="A176" s="37" t="s">
        <v>142</v>
      </c>
      <c r="B176" s="37"/>
    </row>
    <row r="177" spans="1:2" x14ac:dyDescent="0.3">
      <c r="A177" s="37" t="s">
        <v>66</v>
      </c>
      <c r="B177" s="38">
        <v>4834059</v>
      </c>
    </row>
    <row r="178" spans="1:2" x14ac:dyDescent="0.3">
      <c r="A178" s="37" t="s">
        <v>67</v>
      </c>
      <c r="B178" s="39">
        <v>45476</v>
      </c>
    </row>
    <row r="179" spans="1:2" x14ac:dyDescent="0.3">
      <c r="A179" s="37" t="s">
        <v>143</v>
      </c>
      <c r="B179" s="37"/>
    </row>
    <row r="180" spans="1:2" x14ac:dyDescent="0.3">
      <c r="A180" s="37" t="s">
        <v>66</v>
      </c>
      <c r="B180" s="38">
        <v>295934</v>
      </c>
    </row>
    <row r="181" spans="1:2" x14ac:dyDescent="0.3">
      <c r="A181" s="37" t="s">
        <v>67</v>
      </c>
      <c r="B181" s="39">
        <v>425</v>
      </c>
    </row>
    <row r="182" spans="1:2" x14ac:dyDescent="0.3">
      <c r="A182" s="37" t="s">
        <v>144</v>
      </c>
      <c r="B182" s="37"/>
    </row>
    <row r="183" spans="1:2" x14ac:dyDescent="0.3">
      <c r="A183" s="37" t="s">
        <v>66</v>
      </c>
      <c r="B183" s="38">
        <v>1890640</v>
      </c>
    </row>
    <row r="184" spans="1:2" x14ac:dyDescent="0.3">
      <c r="A184" s="37" t="s">
        <v>67</v>
      </c>
      <c r="B184" s="39">
        <v>4218</v>
      </c>
    </row>
    <row r="185" spans="1:2" x14ac:dyDescent="0.3">
      <c r="A185" s="37" t="s">
        <v>72</v>
      </c>
      <c r="B185" s="37"/>
    </row>
    <row r="186" spans="1:2" x14ac:dyDescent="0.3">
      <c r="A186" s="37" t="s">
        <v>66</v>
      </c>
      <c r="B186" s="38">
        <v>117465.82</v>
      </c>
    </row>
    <row r="187" spans="1:2" x14ac:dyDescent="0.3">
      <c r="A187" s="37" t="s">
        <v>67</v>
      </c>
      <c r="B187" s="39">
        <v>1599</v>
      </c>
    </row>
    <row r="188" spans="1:2" x14ac:dyDescent="0.3">
      <c r="A188" s="37" t="s">
        <v>73</v>
      </c>
      <c r="B188" s="37"/>
    </row>
    <row r="189" spans="1:2" x14ac:dyDescent="0.3">
      <c r="A189" s="37" t="s">
        <v>66</v>
      </c>
      <c r="B189" s="38">
        <v>56418.04</v>
      </c>
    </row>
    <row r="190" spans="1:2" x14ac:dyDescent="0.3">
      <c r="A190" s="37" t="s">
        <v>67</v>
      </c>
      <c r="B190" s="39">
        <v>741</v>
      </c>
    </row>
    <row r="191" spans="1:2" x14ac:dyDescent="0.3">
      <c r="A191" s="37" t="s">
        <v>145</v>
      </c>
      <c r="B191" s="37"/>
    </row>
    <row r="192" spans="1:2" x14ac:dyDescent="0.3">
      <c r="A192" s="37" t="s">
        <v>66</v>
      </c>
      <c r="B192" s="38">
        <v>0</v>
      </c>
    </row>
    <row r="193" spans="1:2" x14ac:dyDescent="0.3">
      <c r="A193" s="37" t="s">
        <v>67</v>
      </c>
      <c r="B193" s="39">
        <v>330778</v>
      </c>
    </row>
    <row r="194" spans="1:2" x14ac:dyDescent="0.3">
      <c r="A194" s="37" t="s">
        <v>146</v>
      </c>
      <c r="B194" s="37"/>
    </row>
    <row r="195" spans="1:2" x14ac:dyDescent="0.3">
      <c r="A195" s="37" t="s">
        <v>66</v>
      </c>
      <c r="B195" s="38">
        <v>0</v>
      </c>
    </row>
    <row r="196" spans="1:2" x14ac:dyDescent="0.3">
      <c r="A196" s="37" t="s">
        <v>67</v>
      </c>
      <c r="B196" s="39">
        <v>1</v>
      </c>
    </row>
    <row r="197" spans="1:2" x14ac:dyDescent="0.3">
      <c r="A197" s="37" t="s">
        <v>147</v>
      </c>
      <c r="B197" s="37"/>
    </row>
    <row r="198" spans="1:2" x14ac:dyDescent="0.3">
      <c r="A198" s="37" t="s">
        <v>66</v>
      </c>
      <c r="B198" s="38">
        <v>451167632.56</v>
      </c>
    </row>
    <row r="199" spans="1:2" x14ac:dyDescent="0.3">
      <c r="A199" s="37" t="s">
        <v>67</v>
      </c>
      <c r="B199" s="39">
        <v>3052986</v>
      </c>
    </row>
    <row r="201" spans="1:2" x14ac:dyDescent="0.3">
      <c r="A201" s="37"/>
      <c r="B201" s="39">
        <v>2722207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Dilbeck</dc:creator>
  <cp:lastModifiedBy>Jo Dilbeck</cp:lastModifiedBy>
  <dcterms:created xsi:type="dcterms:W3CDTF">2014-06-20T20:55:50Z</dcterms:created>
  <dcterms:modified xsi:type="dcterms:W3CDTF">2019-06-26T22:51:29Z</dcterms:modified>
</cp:coreProperties>
</file>