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sha ( batch-4 to 5)\"/>
    </mc:Choice>
  </mc:AlternateContent>
  <xr:revisionPtr revIDLastSave="0" documentId="13_ncr:1_{9F8A20AA-25EA-4DB3-B501-C81825AFAD0B}" xr6:coauthVersionLast="47" xr6:coauthVersionMax="47" xr10:uidLastSave="{00000000-0000-0000-0000-000000000000}"/>
  <bookViews>
    <workbookView xWindow="-103" yWindow="-103" windowWidth="16663" windowHeight="8743" xr2:uid="{10CCB8AC-D535-4883-B050-ED29EC3BE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1" l="1"/>
  <c r="A105" i="1"/>
  <c r="A103" i="1"/>
  <c r="A101" i="1"/>
  <c r="A99" i="1"/>
  <c r="A97" i="1"/>
  <c r="A95" i="1"/>
  <c r="A93" i="1"/>
  <c r="A91" i="1"/>
  <c r="A89" i="1"/>
  <c r="Q8" i="1"/>
  <c r="A85" i="1"/>
  <c r="A83" i="1"/>
  <c r="A81" i="1"/>
  <c r="A79" i="1"/>
  <c r="A73" i="1"/>
  <c r="A71" i="1"/>
  <c r="A69" i="1"/>
  <c r="A65" i="1"/>
  <c r="A63" i="1"/>
  <c r="A61" i="1"/>
  <c r="A59" i="1"/>
  <c r="A55" i="1"/>
  <c r="A53" i="1"/>
  <c r="A51" i="1"/>
  <c r="A43" i="1"/>
  <c r="J3" i="1"/>
  <c r="J4" i="1"/>
  <c r="J5" i="1"/>
  <c r="J6" i="1"/>
  <c r="A33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A37" i="1"/>
  <c r="A31" i="1"/>
  <c r="A27" i="1"/>
  <c r="F21" i="1"/>
  <c r="E21" i="1"/>
  <c r="A21" i="1"/>
  <c r="D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2" i="1"/>
  <c r="N2" i="1" s="1" a="1"/>
  <c r="N2" i="1" s="1"/>
  <c r="I3" i="1"/>
  <c r="I4" i="1"/>
  <c r="I5" i="1"/>
  <c r="I6" i="1"/>
  <c r="I7" i="1"/>
  <c r="I8" i="1"/>
  <c r="A67" i="1" s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N16" i="1" s="1" a="1"/>
  <c r="N16" i="1" s="1"/>
  <c r="E17" i="1"/>
  <c r="E18" i="1"/>
  <c r="E19" i="1"/>
  <c r="E20" i="1"/>
  <c r="E2" i="1"/>
  <c r="A29" i="1" l="1"/>
  <c r="M8" i="1"/>
  <c r="R8" i="1" s="1"/>
  <c r="N18" i="1" a="1"/>
  <c r="N18" i="1" s="1"/>
  <c r="M9" i="1"/>
  <c r="M7" i="1"/>
  <c r="B39" i="1" s="1"/>
  <c r="M14" i="1"/>
  <c r="N14" i="1" a="1"/>
  <c r="N14" i="1" s="1"/>
  <c r="M13" i="1"/>
  <c r="N13" i="1" a="1"/>
  <c r="N13" i="1" s="1"/>
  <c r="M5" i="1"/>
  <c r="N5" i="1" a="1"/>
  <c r="N5" i="1" s="1"/>
  <c r="M20" i="1"/>
  <c r="N20" i="1" a="1"/>
  <c r="N20" i="1" s="1"/>
  <c r="M12" i="1"/>
  <c r="N12" i="1" a="1"/>
  <c r="N12" i="1" s="1"/>
  <c r="M4" i="1"/>
  <c r="N4" i="1" a="1"/>
  <c r="N4" i="1" s="1"/>
  <c r="M19" i="1"/>
  <c r="N19" i="1" a="1"/>
  <c r="N19" i="1" s="1"/>
  <c r="M11" i="1"/>
  <c r="N11" i="1" a="1"/>
  <c r="N11" i="1" s="1"/>
  <c r="M3" i="1"/>
  <c r="N3" i="1" a="1"/>
  <c r="N3" i="1" s="1"/>
  <c r="M6" i="1"/>
  <c r="N6" i="1" a="1"/>
  <c r="N6" i="1" s="1"/>
  <c r="N10" i="1" a="1"/>
  <c r="N10" i="1" s="1"/>
  <c r="M10" i="1"/>
  <c r="N17" i="1" a="1"/>
  <c r="N17" i="1" s="1"/>
  <c r="M17" i="1"/>
  <c r="N9" i="1" a="1"/>
  <c r="N9" i="1" s="1"/>
  <c r="N15" i="1" a="1"/>
  <c r="N15" i="1" s="1"/>
  <c r="M15" i="1"/>
  <c r="N7" i="1" a="1"/>
  <c r="N7" i="1" s="1"/>
  <c r="N8" i="1" a="1"/>
  <c r="N8" i="1" s="1"/>
  <c r="M16" i="1"/>
  <c r="B40" i="1" l="1"/>
  <c r="A75" i="1"/>
  <c r="A87" i="1"/>
  <c r="A57" i="1"/>
  <c r="A77" i="1"/>
  <c r="A47" i="1"/>
  <c r="A45" i="1"/>
  <c r="A49" i="1"/>
  <c r="M18" i="1"/>
  <c r="A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<sst xmlns="http://schemas.openxmlformats.org/spreadsheetml/2006/main" count="124" uniqueCount="122">
  <si>
    <t>E-ID</t>
  </si>
  <si>
    <t>E-name</t>
  </si>
  <si>
    <t>designation</t>
  </si>
  <si>
    <t>basic-salary</t>
  </si>
  <si>
    <t>HRA</t>
  </si>
  <si>
    <t>TA</t>
  </si>
  <si>
    <t>other allowance</t>
  </si>
  <si>
    <t>PF</t>
  </si>
  <si>
    <t>E-311</t>
  </si>
  <si>
    <t>E-312</t>
  </si>
  <si>
    <t>E-313</t>
  </si>
  <si>
    <t>E-314</t>
  </si>
  <si>
    <t>E-315</t>
  </si>
  <si>
    <t>E-316</t>
  </si>
  <si>
    <t>E-317</t>
  </si>
  <si>
    <t>E-318</t>
  </si>
  <si>
    <t>E-319</t>
  </si>
  <si>
    <t>E-320</t>
  </si>
  <si>
    <t>E-322</t>
  </si>
  <si>
    <t>E-323</t>
  </si>
  <si>
    <t>E-324</t>
  </si>
  <si>
    <t>E-325</t>
  </si>
  <si>
    <t>E-326</t>
  </si>
  <si>
    <t>E-327</t>
  </si>
  <si>
    <t>E-328</t>
  </si>
  <si>
    <t>E-329</t>
  </si>
  <si>
    <t>RAHUL</t>
  </si>
  <si>
    <t>sheetal</t>
  </si>
  <si>
    <t>isha</t>
  </si>
  <si>
    <t>pinky</t>
  </si>
  <si>
    <t>komal</t>
  </si>
  <si>
    <t>pari</t>
  </si>
  <si>
    <t>aarti</t>
  </si>
  <si>
    <t>shivani</t>
  </si>
  <si>
    <t>aayush</t>
  </si>
  <si>
    <t>vanshaj</t>
  </si>
  <si>
    <t>adit</t>
  </si>
  <si>
    <t>gaurang</t>
  </si>
  <si>
    <t>harshit</t>
  </si>
  <si>
    <t>abhi9av</t>
  </si>
  <si>
    <t>kartik</t>
  </si>
  <si>
    <t>mayank</t>
  </si>
  <si>
    <t>monu</t>
  </si>
  <si>
    <t>manish</t>
  </si>
  <si>
    <t>kunal</t>
  </si>
  <si>
    <t>CEO</t>
  </si>
  <si>
    <t>QA</t>
  </si>
  <si>
    <t>QC</t>
  </si>
  <si>
    <t>CMO</t>
  </si>
  <si>
    <t>CHRO</t>
  </si>
  <si>
    <t>CTO</t>
  </si>
  <si>
    <t>CFO</t>
  </si>
  <si>
    <t>DGM</t>
  </si>
  <si>
    <t>GM</t>
  </si>
  <si>
    <t>VP</t>
  </si>
  <si>
    <t>AGM</t>
  </si>
  <si>
    <t>IT</t>
  </si>
  <si>
    <t>AM</t>
  </si>
  <si>
    <t>Supervasior</t>
  </si>
  <si>
    <t>manager</t>
  </si>
  <si>
    <t>team</t>
  </si>
  <si>
    <t>sn.manager</t>
  </si>
  <si>
    <t>P.A</t>
  </si>
  <si>
    <t>CPO</t>
  </si>
  <si>
    <t xml:space="preserve"> over time Hrs.</t>
  </si>
  <si>
    <t>overtime amt</t>
  </si>
  <si>
    <t>gross salary</t>
  </si>
  <si>
    <t>ESI</t>
  </si>
  <si>
    <t>In-hand-salary</t>
  </si>
  <si>
    <t>categorize</t>
  </si>
  <si>
    <t>max</t>
  </si>
  <si>
    <t>count</t>
  </si>
  <si>
    <t>min</t>
  </si>
  <si>
    <t>QUESTIONS :-</t>
  </si>
  <si>
    <t>:-</t>
  </si>
  <si>
    <t>Q1- WHAT IS THE HIGHEST GROSS SALARY?</t>
  </si>
  <si>
    <t>Q-2 MAXIMUM AMOUNT GENERATED BY OVERTIME IS?</t>
  </si>
  <si>
    <t>Q-3 AVERAGE BASIC SALARY OF ALL THE EMPLOYEE?</t>
  </si>
  <si>
    <t>Q-4 DIFFERENCE OF GROSS SALARY AND BASIC SALARY OF FIFTH EMPLOYEE IN YOUR EXCEL SHEET?</t>
  </si>
  <si>
    <t>Q-5 FIND SUM OF IN HAND SALARY OF ALL THE EMPLOYEE?</t>
  </si>
  <si>
    <t>Q-6 AVERAGE OVERTIME HRS.OF THE EMPLOYEE?</t>
  </si>
  <si>
    <t>Q-7 FIND WHAT PERCENTAGE OF IN HAND SALARY OF 6TH AND 8TH EMPLOYEE GENERATED BY OVERTIME WORK?</t>
  </si>
  <si>
    <t>6TH</t>
  </si>
  <si>
    <t>8TH</t>
  </si>
  <si>
    <t>Q-8 FND THE SUM OF GROSS SALARY OF HIGHEST AND LOWEST EARNING EMPLOYEE?</t>
  </si>
  <si>
    <t>Q-9 FIND NO. OF EMPLOYEE WHOSE IN HAND SALARY IS GREATER THAN 350000</t>
  </si>
  <si>
    <t>Q-10 FIND SUM OF IN HAND SALARY OF EMPLOYEE WHOSE IN HAND SALARY IS GREATER THAN 30000</t>
  </si>
  <si>
    <t>Q-11 FIND THE AVERAGE GROSS SALARY OF EMPLOYEE WHOSE GROSS SALARY IS LESS THAN 80000</t>
  </si>
  <si>
    <t>Q-12 FIND THE NO.OF EMPLOYEE WHOSE BASIC SALARY IS GREATER THAN 40000 AND HAVE DONE MORE THAN 8HOURS OF OVERTIME</t>
  </si>
  <si>
    <t>THAN 2 HOURS OF OVERTIME</t>
  </si>
  <si>
    <t>Q-13 FIND THE SUM OF GROSS SALARY OF EMPLOYEES WHOSE GROSS SALARY IS GREATER THAN 70000 AND HAVE DONE MORE THAN 8HOURS OF OVERTIME</t>
  </si>
  <si>
    <t>Q-14FIND  THE SUM OF GROSS SALARY OF EMPLOYEE WHOSE SALARY IS GREATER THAN 100000AND HAVE DONE MORE THAN 8 HOURS OF OVERTIME WORK</t>
  </si>
  <si>
    <t>Q-15FIND THE AVERAGE OF BASIC SALARY OF EMPLOYEE WHOSE IN HAND SALARY IS MORE THAN 40000 AND HAVE DONE MORE TAN 4HOURS OF OVERTIME WORK</t>
  </si>
  <si>
    <t>Q-16HOW  MANY EMPLOYEES OF BASIC SALARY GREATER THAN 20000</t>
  </si>
  <si>
    <t>Q-17 HOW MANY EMPOLYEE RECEIVED EXACTLY 3000 AS TA</t>
  </si>
  <si>
    <t xml:space="preserve">Q-18HOW MANY EMPLOYEES WORKED MORE THAN 10 HOURS OVERTIME </t>
  </si>
  <si>
    <t xml:space="preserve"> THAN 5 HOURS OF OVERTIME</t>
  </si>
  <si>
    <t>Q-19 WHAT IS THE TOTAL GROSS SALARY OF EMPLOYEE WHOSE BASIC SALARY IS MORE THAN 30000</t>
  </si>
  <si>
    <t xml:space="preserve"> Q-20 WHAT IS THE TOTAL OVERTIME AMOUNT OF EMPLOYEE WHO WORKED MORE THAN 4 HOURS </t>
  </si>
  <si>
    <t>Q-21 WHAT IS THE TOTAL PF FOR EMPLOYEES WHOSE ESI IS LESS THAN 1000</t>
  </si>
  <si>
    <t>Q-22 WHAT IS THE AVERAGE BASIC SALAY OF EMPLOYEES WHOSE GROSS SALARY IS MORE THAN 20000</t>
  </si>
  <si>
    <t>Q-23 WHAT IS THE AVERAGE OVERTIME AMOUNT FOR EMPLOYEE WHO WORKED MORE THAN 6 HOURS</t>
  </si>
  <si>
    <t>Q-24 WHAT IS THE AVERAGE IN HAND SALARY OF EMPLOYEE WHOSE HRA  IS GREATER THAN 4000</t>
  </si>
  <si>
    <t>Q-25 WHAT IS THE TOTAL IN HAND SALARY OF EMPLOYEE WHO WORKED MORE THAN 4 OVERTIME HOURS AND HAVE PF GREATER THAN 3000</t>
  </si>
  <si>
    <t>Q-26 WHAT IS THE TOTAL BASIC SALARY OF EMPLOYEES WHOSE TA IS MORE THAN 5000 AND HRA IS LESS THAN 15000</t>
  </si>
  <si>
    <t>Q-27 HOW MANY EMPLOYEES HAVE THE DESIGNATION DEGISTION"AND WORKED MORE THAN 5 OVERTIME HOURS</t>
  </si>
  <si>
    <t>Q-28 HOW MANY EMPLOYEES WITH THE DESIGNATION SHEETAL HAVE AN OVERTIME AMOUNT GREATER THAN 1000</t>
  </si>
  <si>
    <t>Q-29  WHAT IS THE AVERAGE TA OF EMPLOYEES WHOSE BASIC SALARY IS LESS THAN 30000 AND DESIGNATION IS TRAINEE</t>
  </si>
  <si>
    <t>Q-30 WHAT IS THE AVERAGE  IN HAND SALARY OF EMPLOYEE WHO WORKED MORE THAN 5 OVERTIME HOURS AND HAVE GROSS SALARY ABOVE 40000</t>
  </si>
  <si>
    <t>IS LESS THAN 35000 AND DEGINATION IS DGM</t>
  </si>
  <si>
    <t>E-NAME</t>
  </si>
  <si>
    <t xml:space="preserve">IN HAND SALARY </t>
  </si>
  <si>
    <t>Q-31 FIND THE NAME OF THE EMPLOYEE WITH ID E-311</t>
  </si>
  <si>
    <t>Q-32 WHAT IS THE SALARY OF THE EMPLOYEE NAMED ABHI9AV</t>
  </si>
  <si>
    <t>Q-33 WHAT IS THE OVERTIME AMOUNT THE EMPLOYEE ID 314</t>
  </si>
  <si>
    <t>Q-34 WHAT IS THE DISIGNATION OF THE EMPLOYEE WITH ID 322</t>
  </si>
  <si>
    <t xml:space="preserve">Q-35 FIND THE NAME OF THE EMPLOYEE WITH HIGHEST ID </t>
  </si>
  <si>
    <t>Q-36 WHICH DESIGNATION DOES EMPLOYEE ID 327 BELONG TO</t>
  </si>
  <si>
    <t>Q-37 WHAT IS THE GROSS SALARY  OF EMPLOYEE NAMED VANSHAJ</t>
  </si>
  <si>
    <t>Q-38 WHAT IS THE ESI OF THE EMPLOYEE WITH DESIGNATION VP</t>
  </si>
  <si>
    <t>Q-39 WHAT IS THE PF OF EMPLOYEE WITH ID 319</t>
  </si>
  <si>
    <t>Q-40 WHAT IS THE HRA OF EMPLOYEE WITH NAME GAURANG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</si>
</sst>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A50-B450-44F5-B59C-CD340D833EE4}">
  <dimension ref="A1:R107"/>
  <sheetViews>
    <sheetView tabSelected="1" topLeftCell="A89" zoomScale="74" workbookViewId="0">
      <selection activeCell="H99" sqref="H99"/>
    </sheetView>
  </sheetViews>
  <sheetFormatPr defaultRowHeight="14.6" x14ac:dyDescent="0.4"/>
  <cols>
    <col min="2" max="2" width="7.07421875" bestFit="1" customWidth="1"/>
    <col min="3" max="3" width="10.4609375" bestFit="1" customWidth="1"/>
    <col min="4" max="6" width="10.23046875" bestFit="1" customWidth="1"/>
    <col min="7" max="8" width="14.15234375" bestFit="1" customWidth="1"/>
    <col min="9" max="10" width="12" bestFit="1" customWidth="1"/>
    <col min="13" max="14" width="12.53515625" bestFit="1" customWidth="1"/>
    <col min="17" max="17" width="21.4609375" customWidth="1"/>
    <col min="18" max="18" width="15.23046875" bestFit="1" customWidth="1"/>
  </cols>
  <sheetData>
    <row r="1" spans="1:1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64</v>
      </c>
      <c r="I1" s="4" t="s">
        <v>65</v>
      </c>
      <c r="J1" s="4" t="s">
        <v>66</v>
      </c>
      <c r="K1" s="4" t="s">
        <v>7</v>
      </c>
      <c r="L1" s="4" t="s">
        <v>67</v>
      </c>
      <c r="M1" s="4" t="s">
        <v>68</v>
      </c>
      <c r="N1" s="4" t="s">
        <v>69</v>
      </c>
    </row>
    <row r="2" spans="1:18" x14ac:dyDescent="0.4">
      <c r="A2" t="s">
        <v>8</v>
      </c>
      <c r="B2" t="s">
        <v>26</v>
      </c>
      <c r="C2" t="s">
        <v>45</v>
      </c>
      <c r="D2" s="1">
        <v>60000</v>
      </c>
      <c r="E2">
        <f>D2*25%</f>
        <v>15000</v>
      </c>
      <c r="F2">
        <v>3500</v>
      </c>
      <c r="G2">
        <f>D2*20%</f>
        <v>12000</v>
      </c>
      <c r="H2">
        <v>2</v>
      </c>
      <c r="I2">
        <f>H2*250</f>
        <v>500</v>
      </c>
      <c r="J2" s="1">
        <f>D2+E2+F2+G2</f>
        <v>90500</v>
      </c>
      <c r="K2">
        <f>D2*15%</f>
        <v>9000</v>
      </c>
      <c r="L2">
        <f>D2*8%</f>
        <v>4800</v>
      </c>
      <c r="M2" s="1">
        <f>J2-K2-L2+I2</f>
        <v>77200</v>
      </c>
      <c r="N2" t="str" cm="1">
        <f t="array" ref="N2">_xlfn.IFS(J2&gt;80000,"High",J2&gt;50000,"medium",J2&lt;=50000,"low")</f>
        <v>High</v>
      </c>
    </row>
    <row r="3" spans="1:18" x14ac:dyDescent="0.4">
      <c r="A3" t="s">
        <v>9</v>
      </c>
      <c r="B3" t="s">
        <v>27</v>
      </c>
      <c r="C3" t="s">
        <v>46</v>
      </c>
      <c r="D3" s="1">
        <v>45000</v>
      </c>
      <c r="E3">
        <f t="shared" ref="E3:E20" si="0">D3*25%</f>
        <v>11250</v>
      </c>
      <c r="F3">
        <f t="shared" ref="F3:F20" si="1">D3*10%</f>
        <v>4500</v>
      </c>
      <c r="G3">
        <f t="shared" ref="G3:G20" si="2">D3*20%</f>
        <v>9000</v>
      </c>
      <c r="H3">
        <v>5</v>
      </c>
      <c r="I3">
        <f t="shared" ref="I3:I20" si="3">H3*250</f>
        <v>1250</v>
      </c>
      <c r="J3" s="1">
        <f t="shared" ref="J3:J20" si="4">D3+E3+F3+G3</f>
        <v>69750</v>
      </c>
      <c r="K3">
        <f t="shared" ref="K3:K20" si="5">D3*15%</f>
        <v>6750</v>
      </c>
      <c r="L3">
        <f t="shared" ref="L3:L20" si="6">D3*8%</f>
        <v>3600</v>
      </c>
      <c r="M3" s="1">
        <f t="shared" ref="M3:M20" si="7">J3-K3-L3+I3</f>
        <v>60650</v>
      </c>
      <c r="N3" t="str" cm="1">
        <f t="array" ref="N3">_xlfn.IFS(J3&gt;80000,"High",J3&gt;50000,"medium",J3&lt;=50000,"low")</f>
        <v>medium</v>
      </c>
    </row>
    <row r="4" spans="1:18" x14ac:dyDescent="0.4">
      <c r="A4" t="s">
        <v>10</v>
      </c>
      <c r="B4" t="s">
        <v>28</v>
      </c>
      <c r="C4" t="s">
        <v>47</v>
      </c>
      <c r="D4" s="1">
        <v>47000</v>
      </c>
      <c r="E4">
        <f t="shared" si="0"/>
        <v>11750</v>
      </c>
      <c r="F4">
        <f t="shared" si="1"/>
        <v>4700</v>
      </c>
      <c r="G4">
        <f t="shared" si="2"/>
        <v>9400</v>
      </c>
      <c r="H4">
        <v>4</v>
      </c>
      <c r="I4">
        <f t="shared" si="3"/>
        <v>1000</v>
      </c>
      <c r="J4" s="1">
        <f t="shared" si="4"/>
        <v>72850</v>
      </c>
      <c r="K4">
        <f t="shared" si="5"/>
        <v>7050</v>
      </c>
      <c r="L4">
        <f t="shared" si="6"/>
        <v>3760</v>
      </c>
      <c r="M4" s="1">
        <f t="shared" si="7"/>
        <v>63040</v>
      </c>
      <c r="N4" t="str" cm="1">
        <f t="array" ref="N4">_xlfn.IFS(J4&gt;80000,"High",J4&gt;50000,"medium",J4&lt;=50000,"low")</f>
        <v>medium</v>
      </c>
    </row>
    <row r="5" spans="1:18" x14ac:dyDescent="0.4">
      <c r="A5" t="s">
        <v>11</v>
      </c>
      <c r="B5" t="s">
        <v>29</v>
      </c>
      <c r="C5" t="s">
        <v>48</v>
      </c>
      <c r="D5" s="1">
        <v>65000</v>
      </c>
      <c r="E5">
        <f t="shared" si="0"/>
        <v>16250</v>
      </c>
      <c r="F5">
        <f t="shared" si="1"/>
        <v>6500</v>
      </c>
      <c r="G5">
        <f t="shared" si="2"/>
        <v>13000</v>
      </c>
      <c r="H5">
        <v>3</v>
      </c>
      <c r="I5">
        <f t="shared" si="3"/>
        <v>750</v>
      </c>
      <c r="J5" s="1">
        <f t="shared" si="4"/>
        <v>100750</v>
      </c>
      <c r="K5">
        <f t="shared" si="5"/>
        <v>9750</v>
      </c>
      <c r="L5">
        <f t="shared" si="6"/>
        <v>5200</v>
      </c>
      <c r="M5" s="1">
        <f t="shared" si="7"/>
        <v>86550</v>
      </c>
      <c r="N5" t="str" cm="1">
        <f t="array" ref="N5">_xlfn.IFS(J5&gt;80000,"High",J5&gt;50000,"medium",J5&lt;=50000,"low")</f>
        <v>High</v>
      </c>
    </row>
    <row r="6" spans="1:18" x14ac:dyDescent="0.4">
      <c r="A6" t="s">
        <v>12</v>
      </c>
      <c r="B6" t="s">
        <v>30</v>
      </c>
      <c r="C6" t="s">
        <v>49</v>
      </c>
      <c r="D6" s="1">
        <v>47000</v>
      </c>
      <c r="E6">
        <f t="shared" si="0"/>
        <v>11750</v>
      </c>
      <c r="F6">
        <f t="shared" si="1"/>
        <v>4700</v>
      </c>
      <c r="G6">
        <f t="shared" si="2"/>
        <v>9400</v>
      </c>
      <c r="H6">
        <v>2</v>
      </c>
      <c r="I6">
        <f t="shared" si="3"/>
        <v>500</v>
      </c>
      <c r="J6" s="1">
        <f t="shared" si="4"/>
        <v>72850</v>
      </c>
      <c r="K6">
        <f t="shared" si="5"/>
        <v>7050</v>
      </c>
      <c r="L6">
        <f t="shared" si="6"/>
        <v>3760</v>
      </c>
      <c r="M6" s="1">
        <f t="shared" si="7"/>
        <v>62540</v>
      </c>
      <c r="N6" t="str" cm="1">
        <f t="array" ref="N6">_xlfn.IFS(J6&gt;80000,"High",J6&gt;50000,"medium",J6&lt;=50000,"low")</f>
        <v>medium</v>
      </c>
    </row>
    <row r="7" spans="1:18" x14ac:dyDescent="0.4">
      <c r="A7" t="s">
        <v>13</v>
      </c>
      <c r="B7" t="s">
        <v>31</v>
      </c>
      <c r="C7" t="s">
        <v>50</v>
      </c>
      <c r="D7" s="1">
        <v>54000</v>
      </c>
      <c r="E7">
        <f t="shared" si="0"/>
        <v>13500</v>
      </c>
      <c r="F7">
        <f t="shared" si="1"/>
        <v>5400</v>
      </c>
      <c r="G7">
        <f t="shared" si="2"/>
        <v>10800</v>
      </c>
      <c r="H7">
        <v>4</v>
      </c>
      <c r="I7">
        <f t="shared" si="3"/>
        <v>1000</v>
      </c>
      <c r="J7" s="1">
        <f t="shared" si="4"/>
        <v>83700</v>
      </c>
      <c r="K7">
        <f t="shared" si="5"/>
        <v>8100</v>
      </c>
      <c r="L7">
        <f t="shared" si="6"/>
        <v>4320</v>
      </c>
      <c r="M7" s="1">
        <f t="shared" si="7"/>
        <v>72280</v>
      </c>
      <c r="N7" t="str" cm="1">
        <f t="array" ref="N7">_xlfn.IFS(J7&gt;80000,"High",J7&gt;50000,"medium",J7&lt;=50000,"low")</f>
        <v>High</v>
      </c>
      <c r="P7" t="s">
        <v>0</v>
      </c>
      <c r="Q7" t="s">
        <v>110</v>
      </c>
      <c r="R7" t="s">
        <v>111</v>
      </c>
    </row>
    <row r="8" spans="1:18" x14ac:dyDescent="0.4">
      <c r="A8" t="s">
        <v>14</v>
      </c>
      <c r="B8" t="s">
        <v>32</v>
      </c>
      <c r="C8" t="s">
        <v>51</v>
      </c>
      <c r="D8" s="1">
        <v>62000</v>
      </c>
      <c r="E8">
        <f t="shared" si="0"/>
        <v>15500</v>
      </c>
      <c r="F8">
        <f t="shared" si="1"/>
        <v>6200</v>
      </c>
      <c r="G8">
        <f t="shared" si="2"/>
        <v>12400</v>
      </c>
      <c r="H8">
        <v>6</v>
      </c>
      <c r="I8">
        <f t="shared" si="3"/>
        <v>1500</v>
      </c>
      <c r="J8" s="1">
        <f t="shared" si="4"/>
        <v>96100</v>
      </c>
      <c r="K8">
        <f t="shared" si="5"/>
        <v>9300</v>
      </c>
      <c r="L8">
        <f t="shared" si="6"/>
        <v>4960</v>
      </c>
      <c r="M8" s="1">
        <f t="shared" si="7"/>
        <v>83340</v>
      </c>
      <c r="N8" t="str" cm="1">
        <f t="array" ref="N8">_xlfn.IFS(J8&gt;80000,"High",J8&gt;50000,"medium",J8&lt;=50000,"low")</f>
        <v>High</v>
      </c>
      <c r="P8" t="s">
        <v>25</v>
      </c>
      <c r="Q8" t="str">
        <f>VLOOKUP(P8,A2:B20,2,0)</f>
        <v>kunal</v>
      </c>
      <c r="R8">
        <f>VLOOKUP(P8,A2:M20,13,0)</f>
        <v>47700</v>
      </c>
    </row>
    <row r="9" spans="1:18" x14ac:dyDescent="0.4">
      <c r="A9" t="s">
        <v>15</v>
      </c>
      <c r="B9" t="s">
        <v>33</v>
      </c>
      <c r="C9" t="s">
        <v>52</v>
      </c>
      <c r="D9" s="1">
        <v>32000</v>
      </c>
      <c r="E9">
        <f t="shared" si="0"/>
        <v>8000</v>
      </c>
      <c r="F9">
        <f t="shared" si="1"/>
        <v>3200</v>
      </c>
      <c r="G9">
        <f t="shared" si="2"/>
        <v>6400</v>
      </c>
      <c r="H9">
        <v>5</v>
      </c>
      <c r="I9">
        <f t="shared" si="3"/>
        <v>1250</v>
      </c>
      <c r="J9" s="1">
        <f t="shared" si="4"/>
        <v>49600</v>
      </c>
      <c r="K9">
        <f t="shared" si="5"/>
        <v>4800</v>
      </c>
      <c r="L9">
        <f t="shared" si="6"/>
        <v>2560</v>
      </c>
      <c r="M9" s="1">
        <f t="shared" si="7"/>
        <v>43490</v>
      </c>
      <c r="N9" t="str" cm="1">
        <f t="array" ref="N9">_xlfn.IFS(J9&gt;80000,"High",J9&gt;50000,"medium",J9&lt;=50000,"low")</f>
        <v>low</v>
      </c>
    </row>
    <row r="10" spans="1:18" x14ac:dyDescent="0.4">
      <c r="A10" t="s">
        <v>16</v>
      </c>
      <c r="B10" t="s">
        <v>34</v>
      </c>
      <c r="C10" t="s">
        <v>53</v>
      </c>
      <c r="D10" s="1">
        <v>48000</v>
      </c>
      <c r="E10">
        <f t="shared" si="0"/>
        <v>12000</v>
      </c>
      <c r="F10">
        <f t="shared" si="1"/>
        <v>4800</v>
      </c>
      <c r="G10">
        <f t="shared" si="2"/>
        <v>9600</v>
      </c>
      <c r="H10">
        <v>7</v>
      </c>
      <c r="I10">
        <f t="shared" si="3"/>
        <v>1750</v>
      </c>
      <c r="J10" s="1">
        <f t="shared" si="4"/>
        <v>74400</v>
      </c>
      <c r="K10">
        <f t="shared" si="5"/>
        <v>7200</v>
      </c>
      <c r="L10">
        <f t="shared" si="6"/>
        <v>3840</v>
      </c>
      <c r="M10" s="1">
        <f t="shared" si="7"/>
        <v>65110</v>
      </c>
      <c r="N10" t="str" cm="1">
        <f t="array" ref="N10">_xlfn.IFS(J10&gt;80000,"High",J10&gt;50000,"medium",J10&lt;=50000,"low")</f>
        <v>medium</v>
      </c>
    </row>
    <row r="11" spans="1:18" x14ac:dyDescent="0.4">
      <c r="A11" t="s">
        <v>17</v>
      </c>
      <c r="B11" t="s">
        <v>35</v>
      </c>
      <c r="C11" t="s">
        <v>54</v>
      </c>
      <c r="D11" s="1">
        <v>73000</v>
      </c>
      <c r="E11">
        <f t="shared" si="0"/>
        <v>18250</v>
      </c>
      <c r="F11">
        <f t="shared" si="1"/>
        <v>7300</v>
      </c>
      <c r="G11">
        <f t="shared" si="2"/>
        <v>14600</v>
      </c>
      <c r="H11">
        <v>3</v>
      </c>
      <c r="I11">
        <f t="shared" si="3"/>
        <v>750</v>
      </c>
      <c r="J11" s="1">
        <f t="shared" si="4"/>
        <v>113150</v>
      </c>
      <c r="K11">
        <f t="shared" si="5"/>
        <v>10950</v>
      </c>
      <c r="L11">
        <f t="shared" si="6"/>
        <v>5840</v>
      </c>
      <c r="M11" s="1">
        <f t="shared" si="7"/>
        <v>97110</v>
      </c>
      <c r="N11" t="str" cm="1">
        <f t="array" ref="N11">_xlfn.IFS(J11&gt;80000,"High",J11&gt;50000,"medium",J11&lt;=50000,"low")</f>
        <v>High</v>
      </c>
    </row>
    <row r="12" spans="1:18" x14ac:dyDescent="0.4">
      <c r="B12" t="s">
        <v>36</v>
      </c>
      <c r="C12" t="s">
        <v>55</v>
      </c>
      <c r="D12" s="1">
        <v>53000</v>
      </c>
      <c r="E12">
        <f t="shared" si="0"/>
        <v>13250</v>
      </c>
      <c r="F12">
        <f t="shared" si="1"/>
        <v>5300</v>
      </c>
      <c r="G12">
        <f t="shared" si="2"/>
        <v>10600</v>
      </c>
      <c r="H12">
        <v>2</v>
      </c>
      <c r="I12">
        <f t="shared" si="3"/>
        <v>500</v>
      </c>
      <c r="J12" s="1">
        <f t="shared" si="4"/>
        <v>82150</v>
      </c>
      <c r="K12">
        <f t="shared" si="5"/>
        <v>7950</v>
      </c>
      <c r="L12">
        <f t="shared" si="6"/>
        <v>4240</v>
      </c>
      <c r="M12" s="1">
        <f t="shared" si="7"/>
        <v>70460</v>
      </c>
      <c r="N12" t="str" cm="1">
        <f t="array" ref="N12">_xlfn.IFS(J12&gt;80000,"High",J12&gt;50000,"medium",J12&lt;=50000,"low")</f>
        <v>High</v>
      </c>
    </row>
    <row r="13" spans="1:18" x14ac:dyDescent="0.4">
      <c r="A13" t="s">
        <v>18</v>
      </c>
      <c r="B13" t="s">
        <v>37</v>
      </c>
      <c r="C13" t="s">
        <v>56</v>
      </c>
      <c r="D13" s="1">
        <v>55000</v>
      </c>
      <c r="E13">
        <f t="shared" si="0"/>
        <v>13750</v>
      </c>
      <c r="F13">
        <f t="shared" si="1"/>
        <v>5500</v>
      </c>
      <c r="G13">
        <f t="shared" si="2"/>
        <v>11000</v>
      </c>
      <c r="H13">
        <v>4</v>
      </c>
      <c r="I13">
        <f t="shared" si="3"/>
        <v>1000</v>
      </c>
      <c r="J13" s="1">
        <f t="shared" si="4"/>
        <v>85250</v>
      </c>
      <c r="K13">
        <f t="shared" si="5"/>
        <v>8250</v>
      </c>
      <c r="L13">
        <f t="shared" si="6"/>
        <v>4400</v>
      </c>
      <c r="M13" s="1">
        <f t="shared" si="7"/>
        <v>73600</v>
      </c>
      <c r="N13" t="str" cm="1">
        <f t="array" ref="N13">_xlfn.IFS(J13&gt;80000,"High",J13&gt;50000,"medium",J13&lt;=50000,"low")</f>
        <v>High</v>
      </c>
    </row>
    <row r="14" spans="1:18" x14ac:dyDescent="0.4">
      <c r="A14" t="s">
        <v>19</v>
      </c>
      <c r="B14" t="s">
        <v>38</v>
      </c>
      <c r="C14" t="s">
        <v>57</v>
      </c>
      <c r="D14" s="1">
        <v>65000</v>
      </c>
      <c r="E14">
        <f t="shared" si="0"/>
        <v>16250</v>
      </c>
      <c r="F14">
        <f t="shared" si="1"/>
        <v>6500</v>
      </c>
      <c r="G14">
        <f t="shared" si="2"/>
        <v>13000</v>
      </c>
      <c r="H14">
        <v>6</v>
      </c>
      <c r="I14">
        <f t="shared" si="3"/>
        <v>1500</v>
      </c>
      <c r="J14" s="1">
        <f t="shared" si="4"/>
        <v>100750</v>
      </c>
      <c r="K14">
        <f t="shared" si="5"/>
        <v>9750</v>
      </c>
      <c r="L14">
        <f t="shared" si="6"/>
        <v>5200</v>
      </c>
      <c r="M14" s="1">
        <f t="shared" si="7"/>
        <v>87300</v>
      </c>
      <c r="N14" t="str" cm="1">
        <f t="array" ref="N14">_xlfn.IFS(J14&gt;80000,"High",J14&gt;50000,"medium",J14&lt;=50000,"low")</f>
        <v>High</v>
      </c>
    </row>
    <row r="15" spans="1:18" x14ac:dyDescent="0.4">
      <c r="A15" t="s">
        <v>20</v>
      </c>
      <c r="B15" t="s">
        <v>39</v>
      </c>
      <c r="C15" t="s">
        <v>58</v>
      </c>
      <c r="D15" s="1">
        <v>33000</v>
      </c>
      <c r="E15">
        <f t="shared" si="0"/>
        <v>8250</v>
      </c>
      <c r="F15">
        <f t="shared" si="1"/>
        <v>3300</v>
      </c>
      <c r="G15">
        <f t="shared" si="2"/>
        <v>6600</v>
      </c>
      <c r="H15">
        <v>5</v>
      </c>
      <c r="I15">
        <f t="shared" si="3"/>
        <v>1250</v>
      </c>
      <c r="J15" s="1">
        <f t="shared" si="4"/>
        <v>51150</v>
      </c>
      <c r="K15">
        <f t="shared" si="5"/>
        <v>4950</v>
      </c>
      <c r="L15">
        <f t="shared" si="6"/>
        <v>2640</v>
      </c>
      <c r="M15" s="1">
        <f t="shared" si="7"/>
        <v>44810</v>
      </c>
      <c r="N15" t="str" cm="1">
        <f t="array" ref="N15">_xlfn.IFS(J15&gt;80000,"High",J15&gt;50000,"medium",J15&lt;=50000,"low")</f>
        <v>medium</v>
      </c>
    </row>
    <row r="16" spans="1:18" x14ac:dyDescent="0.4">
      <c r="A16" t="s">
        <v>21</v>
      </c>
      <c r="B16" t="s">
        <v>40</v>
      </c>
      <c r="C16" t="s">
        <v>59</v>
      </c>
      <c r="D16" s="1">
        <v>51000</v>
      </c>
      <c r="E16">
        <f t="shared" si="0"/>
        <v>12750</v>
      </c>
      <c r="F16">
        <f t="shared" si="1"/>
        <v>5100</v>
      </c>
      <c r="G16">
        <f t="shared" si="2"/>
        <v>10200</v>
      </c>
      <c r="H16">
        <v>7</v>
      </c>
      <c r="I16">
        <f t="shared" si="3"/>
        <v>1750</v>
      </c>
      <c r="J16" s="1">
        <f t="shared" si="4"/>
        <v>79050</v>
      </c>
      <c r="K16">
        <f t="shared" si="5"/>
        <v>7650</v>
      </c>
      <c r="L16">
        <f t="shared" si="6"/>
        <v>4080</v>
      </c>
      <c r="M16" s="1">
        <f t="shared" si="7"/>
        <v>69070</v>
      </c>
      <c r="N16" t="str" cm="1">
        <f t="array" ref="N16">_xlfn.IFS(J16&gt;80000,"High",J16&gt;50000,"medium",J16&lt;=50000,"low")</f>
        <v>medium</v>
      </c>
    </row>
    <row r="17" spans="1:14" x14ac:dyDescent="0.4">
      <c r="A17" t="s">
        <v>22</v>
      </c>
      <c r="B17" t="s">
        <v>41</v>
      </c>
      <c r="C17" t="s">
        <v>60</v>
      </c>
      <c r="D17" s="1">
        <v>36000</v>
      </c>
      <c r="E17">
        <f t="shared" si="0"/>
        <v>9000</v>
      </c>
      <c r="F17">
        <f t="shared" si="1"/>
        <v>3600</v>
      </c>
      <c r="G17">
        <f t="shared" si="2"/>
        <v>7200</v>
      </c>
      <c r="H17">
        <v>2</v>
      </c>
      <c r="I17">
        <f t="shared" si="3"/>
        <v>500</v>
      </c>
      <c r="J17" s="1">
        <f t="shared" si="4"/>
        <v>55800</v>
      </c>
      <c r="K17">
        <f t="shared" si="5"/>
        <v>5400</v>
      </c>
      <c r="L17">
        <f t="shared" si="6"/>
        <v>2880</v>
      </c>
      <c r="M17" s="1">
        <f t="shared" si="7"/>
        <v>48020</v>
      </c>
      <c r="N17" t="str" cm="1">
        <f t="array" ref="N17">_xlfn.IFS(J17&gt;80000,"High",J17&gt;50000,"medium",J17&lt;=50000,"low")</f>
        <v>medium</v>
      </c>
    </row>
    <row r="18" spans="1:14" x14ac:dyDescent="0.4">
      <c r="A18" t="s">
        <v>23</v>
      </c>
      <c r="B18" t="s">
        <v>42</v>
      </c>
      <c r="C18" t="s">
        <v>61</v>
      </c>
      <c r="D18" s="1">
        <v>62000</v>
      </c>
      <c r="E18">
        <f t="shared" si="0"/>
        <v>15500</v>
      </c>
      <c r="F18">
        <f t="shared" si="1"/>
        <v>6200</v>
      </c>
      <c r="G18">
        <f t="shared" si="2"/>
        <v>12400</v>
      </c>
      <c r="H18">
        <v>3</v>
      </c>
      <c r="I18">
        <f t="shared" si="3"/>
        <v>750</v>
      </c>
      <c r="J18" s="1">
        <f t="shared" si="4"/>
        <v>96100</v>
      </c>
      <c r="K18">
        <f t="shared" si="5"/>
        <v>9300</v>
      </c>
      <c r="L18">
        <f t="shared" si="6"/>
        <v>4960</v>
      </c>
      <c r="M18" s="1">
        <f t="shared" si="7"/>
        <v>82590</v>
      </c>
      <c r="N18" t="str" cm="1">
        <f t="array" ref="N18">_xlfn.IFS(J18&gt;80000,"High",J18&gt;50000,"medium",J18&lt;=50000,"low")</f>
        <v>High</v>
      </c>
    </row>
    <row r="19" spans="1:14" x14ac:dyDescent="0.4">
      <c r="A19" t="s">
        <v>24</v>
      </c>
      <c r="B19" t="s">
        <v>43</v>
      </c>
      <c r="C19" t="s">
        <v>62</v>
      </c>
      <c r="D19" s="1">
        <v>72000</v>
      </c>
      <c r="E19">
        <f t="shared" si="0"/>
        <v>18000</v>
      </c>
      <c r="F19">
        <f t="shared" si="1"/>
        <v>7200</v>
      </c>
      <c r="G19">
        <f t="shared" si="2"/>
        <v>14400</v>
      </c>
      <c r="H19">
        <v>4</v>
      </c>
      <c r="I19">
        <f t="shared" si="3"/>
        <v>1000</v>
      </c>
      <c r="J19" s="1">
        <f t="shared" si="4"/>
        <v>111600</v>
      </c>
      <c r="K19">
        <f t="shared" si="5"/>
        <v>10800</v>
      </c>
      <c r="L19">
        <f t="shared" si="6"/>
        <v>5760</v>
      </c>
      <c r="M19" s="1">
        <f t="shared" si="7"/>
        <v>96040</v>
      </c>
      <c r="N19" t="str" cm="1">
        <f t="array" ref="N19">_xlfn.IFS(J19&gt;80000,"High",J19&gt;50000,"medium",J19&lt;=50000,"low")</f>
        <v>High</v>
      </c>
    </row>
    <row r="20" spans="1:14" x14ac:dyDescent="0.4">
      <c r="A20" t="s">
        <v>25</v>
      </c>
      <c r="B20" t="s">
        <v>44</v>
      </c>
      <c r="C20" t="s">
        <v>63</v>
      </c>
      <c r="D20" s="1">
        <v>35000</v>
      </c>
      <c r="E20">
        <f t="shared" si="0"/>
        <v>8750</v>
      </c>
      <c r="F20">
        <f t="shared" si="1"/>
        <v>3500</v>
      </c>
      <c r="G20">
        <f t="shared" si="2"/>
        <v>7000</v>
      </c>
      <c r="H20">
        <v>6</v>
      </c>
      <c r="I20">
        <f t="shared" si="3"/>
        <v>1500</v>
      </c>
      <c r="J20" s="1">
        <f t="shared" si="4"/>
        <v>54250</v>
      </c>
      <c r="K20">
        <f t="shared" si="5"/>
        <v>5250</v>
      </c>
      <c r="L20">
        <f t="shared" si="6"/>
        <v>2800</v>
      </c>
      <c r="M20" s="1">
        <f t="shared" si="7"/>
        <v>47700</v>
      </c>
      <c r="N20" t="str" cm="1">
        <f t="array" ref="N20">_xlfn.IFS(J20&gt;80000,"High",J20&gt;50000,"medium",J20&lt;=50000,"low")</f>
        <v>medium</v>
      </c>
    </row>
    <row r="21" spans="1:14" x14ac:dyDescent="0.4">
      <c r="A21">
        <f>COUNTA(A2:A20)</f>
        <v>18</v>
      </c>
      <c r="D21">
        <f>COUNT(D2:D20)</f>
        <v>19</v>
      </c>
      <c r="E21">
        <f>MAX(E2:E20)</f>
        <v>18250</v>
      </c>
      <c r="F21">
        <f>MIN(F2:F20)</f>
        <v>3200</v>
      </c>
      <c r="J21" s="1"/>
    </row>
    <row r="22" spans="1:14" x14ac:dyDescent="0.4">
      <c r="D22" t="s">
        <v>71</v>
      </c>
      <c r="E22" t="s">
        <v>70</v>
      </c>
      <c r="F22" t="s">
        <v>72</v>
      </c>
    </row>
    <row r="25" spans="1:14" x14ac:dyDescent="0.4">
      <c r="A25" s="3" t="s">
        <v>73</v>
      </c>
      <c r="B25" s="2" t="s">
        <v>74</v>
      </c>
    </row>
    <row r="26" spans="1:14" x14ac:dyDescent="0.4">
      <c r="A26" s="5" t="s">
        <v>75</v>
      </c>
    </row>
    <row r="27" spans="1:14" x14ac:dyDescent="0.4">
      <c r="A27" s="1">
        <f>MAX(J2:J20)</f>
        <v>113150</v>
      </c>
    </row>
    <row r="28" spans="1:14" x14ac:dyDescent="0.4">
      <c r="A28" s="4" t="s">
        <v>76</v>
      </c>
      <c r="C28" s="6"/>
    </row>
    <row r="29" spans="1:14" x14ac:dyDescent="0.4">
      <c r="A29">
        <f>MAX(I2:I20)</f>
        <v>1750</v>
      </c>
    </row>
    <row r="30" spans="1:14" x14ac:dyDescent="0.4">
      <c r="A30" s="5" t="s">
        <v>77</v>
      </c>
    </row>
    <row r="31" spans="1:14" x14ac:dyDescent="0.4">
      <c r="A31" s="1">
        <f>AVERAGE(D2:D20)</f>
        <v>52368.42105263158</v>
      </c>
    </row>
    <row r="32" spans="1:14" x14ac:dyDescent="0.4">
      <c r="A32" s="4" t="s">
        <v>78</v>
      </c>
    </row>
    <row r="33" spans="1:2" x14ac:dyDescent="0.4">
      <c r="A33" s="1">
        <f>(J6-D6)</f>
        <v>25850</v>
      </c>
    </row>
    <row r="34" spans="1:2" x14ac:dyDescent="0.4">
      <c r="A34" s="5" t="s">
        <v>79</v>
      </c>
    </row>
    <row r="35" spans="1:2" x14ac:dyDescent="0.4">
      <c r="A35" s="1">
        <f>SUM(M2:M20)</f>
        <v>1330900</v>
      </c>
    </row>
    <row r="36" spans="1:2" x14ac:dyDescent="0.4">
      <c r="A36" s="5" t="s">
        <v>80</v>
      </c>
    </row>
    <row r="37" spans="1:2" x14ac:dyDescent="0.4">
      <c r="A37">
        <f>AVERAGE(H2:H20)</f>
        <v>4.2105263157894735</v>
      </c>
    </row>
    <row r="38" spans="1:2" x14ac:dyDescent="0.4">
      <c r="A38" s="5" t="s">
        <v>81</v>
      </c>
    </row>
    <row r="39" spans="1:2" x14ac:dyDescent="0.4">
      <c r="A39" t="s">
        <v>82</v>
      </c>
      <c r="B39">
        <f>I7/M7*100</f>
        <v>1.3835085777531821</v>
      </c>
    </row>
    <row r="40" spans="1:2" x14ac:dyDescent="0.4">
      <c r="A40" t="s">
        <v>83</v>
      </c>
      <c r="B40">
        <f>I8/M8*100%</f>
        <v>1.7998560115190784E-2</v>
      </c>
    </row>
    <row r="42" spans="1:2" x14ac:dyDescent="0.4">
      <c r="A42" s="5" t="s">
        <v>84</v>
      </c>
    </row>
    <row r="43" spans="1:2" x14ac:dyDescent="0.4">
      <c r="A43">
        <f>SUM(MAX(J2:J20),MIN(J2:J20))</f>
        <v>162750</v>
      </c>
    </row>
    <row r="44" spans="1:2" x14ac:dyDescent="0.4">
      <c r="A44" s="5" t="s">
        <v>85</v>
      </c>
    </row>
    <row r="45" spans="1:2" x14ac:dyDescent="0.4">
      <c r="A45">
        <f>COUNTIF(M2:M20,"&gt;35000")</f>
        <v>19</v>
      </c>
    </row>
    <row r="46" spans="1:2" x14ac:dyDescent="0.4">
      <c r="A46" s="5" t="s">
        <v>86</v>
      </c>
    </row>
    <row r="47" spans="1:2" x14ac:dyDescent="0.4">
      <c r="A47">
        <f>SUMIF(M2:M20,"&gt;30000")</f>
        <v>1330900</v>
      </c>
    </row>
    <row r="48" spans="1:2" x14ac:dyDescent="0.4">
      <c r="A48" s="5" t="s">
        <v>87</v>
      </c>
    </row>
    <row r="49" spans="1:9" x14ac:dyDescent="0.4">
      <c r="A49">
        <f>AVERAGEIF(M2:M20,"&gt;80000")</f>
        <v>88821.666666666672</v>
      </c>
    </row>
    <row r="50" spans="1:9" x14ac:dyDescent="0.4">
      <c r="A50" s="5" t="s">
        <v>88</v>
      </c>
      <c r="I50" t="s">
        <v>89</v>
      </c>
    </row>
    <row r="51" spans="1:9" x14ac:dyDescent="0.4">
      <c r="A51">
        <f>COUNTIFS(D2:D20,"&gt;40000",H2:H20,"&gt;2")</f>
        <v>12</v>
      </c>
    </row>
    <row r="52" spans="1:9" x14ac:dyDescent="0.4">
      <c r="A52" s="5" t="s">
        <v>90</v>
      </c>
    </row>
    <row r="53" spans="1:9" x14ac:dyDescent="0.4">
      <c r="A53">
        <f>SUMIFS(J2:J20, J2:J20, "&gt;70000", K2:K20, "&gt;8")</f>
        <v>1259200</v>
      </c>
    </row>
    <row r="54" spans="1:9" x14ac:dyDescent="0.4">
      <c r="A54" s="5" t="s">
        <v>91</v>
      </c>
    </row>
    <row r="55" spans="1:9" x14ac:dyDescent="0.4">
      <c r="A55">
        <f>SUMIFS(J2:J20,J2:J20,"&gt;100000",H2:H20,"&gt;8")</f>
        <v>0</v>
      </c>
    </row>
    <row r="56" spans="1:9" x14ac:dyDescent="0.4">
      <c r="A56" s="5" t="s">
        <v>92</v>
      </c>
    </row>
    <row r="57" spans="1:9" x14ac:dyDescent="0.4">
      <c r="A57">
        <f>AVERAGEIFS(D2:D20, M2:M20, "&gt;40000", H2:H20, "&gt;4")</f>
        <v>46375</v>
      </c>
    </row>
    <row r="58" spans="1:9" x14ac:dyDescent="0.4">
      <c r="A58" s="5" t="s">
        <v>93</v>
      </c>
    </row>
    <row r="59" spans="1:9" x14ac:dyDescent="0.4">
      <c r="A59">
        <f>COUNTIF(D2:D20, "&gt;20000")</f>
        <v>19</v>
      </c>
    </row>
    <row r="60" spans="1:9" x14ac:dyDescent="0.4">
      <c r="A60" s="5" t="s">
        <v>94</v>
      </c>
    </row>
    <row r="61" spans="1:9" x14ac:dyDescent="0.4">
      <c r="A61">
        <f>COUNTIF(F2:F20,3000)</f>
        <v>0</v>
      </c>
    </row>
    <row r="62" spans="1:9" x14ac:dyDescent="0.4">
      <c r="A62" s="5" t="s">
        <v>95</v>
      </c>
      <c r="E62" t="s">
        <v>96</v>
      </c>
    </row>
    <row r="63" spans="1:9" x14ac:dyDescent="0.4">
      <c r="A63">
        <f>COUNTIF(H2:H20, "&gt;5")</f>
        <v>5</v>
      </c>
    </row>
    <row r="64" spans="1:9" x14ac:dyDescent="0.4">
      <c r="A64" s="5" t="s">
        <v>97</v>
      </c>
    </row>
    <row r="65" spans="1:1" x14ac:dyDescent="0.4">
      <c r="A65">
        <f>SUMIFS(J2:J20, D2:D20, "&gt;30000")</f>
        <v>1539750</v>
      </c>
    </row>
    <row r="66" spans="1:1" x14ac:dyDescent="0.4">
      <c r="A66" s="5" t="s">
        <v>98</v>
      </c>
    </row>
    <row r="67" spans="1:1" x14ac:dyDescent="0.4">
      <c r="A67">
        <f>SUMIFS(I2:I20, H2:H20, "&gt;4")</f>
        <v>11750</v>
      </c>
    </row>
    <row r="68" spans="1:1" x14ac:dyDescent="0.4">
      <c r="A68" s="5" t="s">
        <v>99</v>
      </c>
    </row>
    <row r="69" spans="1:1" x14ac:dyDescent="0.4">
      <c r="A69">
        <f>SUMIFS(K2:K20, L2:L20, "&lt;1000")</f>
        <v>0</v>
      </c>
    </row>
    <row r="70" spans="1:1" x14ac:dyDescent="0.4">
      <c r="A70" s="5" t="s">
        <v>100</v>
      </c>
    </row>
    <row r="71" spans="1:1" x14ac:dyDescent="0.4">
      <c r="A71">
        <f>AVERAGEIFS(D2:D20, J2:J20, "&gt;20000")</f>
        <v>52368.42105263158</v>
      </c>
    </row>
    <row r="72" spans="1:1" x14ac:dyDescent="0.4">
      <c r="A72" s="5" t="s">
        <v>101</v>
      </c>
    </row>
    <row r="73" spans="1:1" x14ac:dyDescent="0.4">
      <c r="A73">
        <f>AVERAGEIFS(I2:I20, H2:H20, "&gt;6")</f>
        <v>1750</v>
      </c>
    </row>
    <row r="74" spans="1:1" x14ac:dyDescent="0.4">
      <c r="A74" s="5" t="s">
        <v>102</v>
      </c>
    </row>
    <row r="75" spans="1:1" x14ac:dyDescent="0.4">
      <c r="A75">
        <f>AVERAGEIFS(M2:M20, E2:E20, "&gt;4000")</f>
        <v>70047.368421052626</v>
      </c>
    </row>
    <row r="76" spans="1:1" x14ac:dyDescent="0.4">
      <c r="A76" s="5" t="s">
        <v>103</v>
      </c>
    </row>
    <row r="77" spans="1:1" x14ac:dyDescent="0.4">
      <c r="A77">
        <f>SUMIFS(M2:M20, H2:H20, "&gt;4", K2:K20, "&gt;3000")</f>
        <v>501470</v>
      </c>
    </row>
    <row r="78" spans="1:1" x14ac:dyDescent="0.4">
      <c r="A78" s="5" t="s">
        <v>104</v>
      </c>
    </row>
    <row r="79" spans="1:1" x14ac:dyDescent="0.4">
      <c r="A79">
        <f>SUMIFS(D2:D20, F2:F20, "&gt;5000", E2:E20, "&lt;15000")</f>
        <v>213000</v>
      </c>
    </row>
    <row r="80" spans="1:1" x14ac:dyDescent="0.4">
      <c r="A80" s="5" t="s">
        <v>105</v>
      </c>
    </row>
    <row r="81" spans="1:7" x14ac:dyDescent="0.4">
      <c r="A81">
        <f>COUNTIFS(C2:C20, "Manager", H2:H20, "&gt;5")</f>
        <v>1</v>
      </c>
    </row>
    <row r="82" spans="1:7" x14ac:dyDescent="0.4">
      <c r="A82" s="5" t="s">
        <v>106</v>
      </c>
    </row>
    <row r="83" spans="1:7" x14ac:dyDescent="0.4">
      <c r="A83">
        <f>COUNTIFS(C2:C20, "Sheetal", H2:H20, "&gt;1000")</f>
        <v>0</v>
      </c>
    </row>
    <row r="84" spans="1:7" x14ac:dyDescent="0.4">
      <c r="A84" s="5" t="s">
        <v>107</v>
      </c>
      <c r="G84" t="s">
        <v>109</v>
      </c>
    </row>
    <row r="85" spans="1:7" x14ac:dyDescent="0.4">
      <c r="A85">
        <f>AVERAGEIFS(F2:F20,D2:D20,"&lt;35000",C2:C20,"DGM")</f>
        <v>3200</v>
      </c>
    </row>
    <row r="86" spans="1:7" x14ac:dyDescent="0.4">
      <c r="A86" s="5" t="s">
        <v>108</v>
      </c>
    </row>
    <row r="87" spans="1:7" x14ac:dyDescent="0.4">
      <c r="A87">
        <f>AVERAGEIFS(M2:M20, H2:H20, "&gt;5", J2:J20, "&gt;40000")</f>
        <v>70504</v>
      </c>
    </row>
    <row r="88" spans="1:7" x14ac:dyDescent="0.4">
      <c r="A88" s="5" t="s">
        <v>112</v>
      </c>
    </row>
    <row r="89" spans="1:7" x14ac:dyDescent="0.4">
      <c r="A89" t="str">
        <f>VLOOKUP(A3,A2:B20,2,0)</f>
        <v>sheetal</v>
      </c>
    </row>
    <row r="90" spans="1:7" x14ac:dyDescent="0.4">
      <c r="A90" s="5" t="s">
        <v>113</v>
      </c>
    </row>
    <row r="91" spans="1:7" x14ac:dyDescent="0.4">
      <c r="A91">
        <f>VLOOKUP(B15,B2:M20,12,0)</f>
        <v>44810</v>
      </c>
    </row>
    <row r="92" spans="1:7" x14ac:dyDescent="0.4">
      <c r="A92" s="5" t="s">
        <v>114</v>
      </c>
    </row>
    <row r="93" spans="1:7" x14ac:dyDescent="0.4">
      <c r="A93">
        <f>VLOOKUP(A5,A2:I20,9,0)</f>
        <v>750</v>
      </c>
    </row>
    <row r="94" spans="1:7" x14ac:dyDescent="0.4">
      <c r="A94" s="5" t="s">
        <v>115</v>
      </c>
    </row>
    <row r="95" spans="1:7" x14ac:dyDescent="0.4">
      <c r="A95" t="str">
        <f>VLOOKUP(A13,A2:C20,3,0)</f>
        <v>IT</v>
      </c>
    </row>
    <row r="96" spans="1:7" x14ac:dyDescent="0.4">
      <c r="A96" s="5" t="s">
        <v>116</v>
      </c>
    </row>
    <row r="97" spans="1:1" x14ac:dyDescent="0.4">
      <c r="A97" t="str">
        <f>VLOOKUP(A20,A2:B20,2,0)</f>
        <v>kunal</v>
      </c>
    </row>
    <row r="98" spans="1:1" x14ac:dyDescent="0.4">
      <c r="A98" s="5" t="s">
        <v>117</v>
      </c>
    </row>
    <row r="99" spans="1:1" x14ac:dyDescent="0.4">
      <c r="A99" t="str">
        <f>VLOOKUP(A19,A2:C20,3,0)</f>
        <v>P.A</v>
      </c>
    </row>
    <row r="100" spans="1:1" x14ac:dyDescent="0.4">
      <c r="A100" s="5" t="s">
        <v>118</v>
      </c>
    </row>
    <row r="101" spans="1:1" x14ac:dyDescent="0.4">
      <c r="A101">
        <f>VLOOKUP(B11,B2:J20,9,0)</f>
        <v>113150</v>
      </c>
    </row>
    <row r="102" spans="1:1" x14ac:dyDescent="0.4">
      <c r="A102" s="5" t="s">
        <v>119</v>
      </c>
    </row>
    <row r="103" spans="1:1" x14ac:dyDescent="0.4">
      <c r="A103">
        <f>VLOOKUP(C11,C2:L20,10,0)</f>
        <v>5840</v>
      </c>
    </row>
    <row r="104" spans="1:1" x14ac:dyDescent="0.4">
      <c r="A104" s="5" t="s">
        <v>120</v>
      </c>
    </row>
    <row r="105" spans="1:1" x14ac:dyDescent="0.4">
      <c r="A105">
        <f>VLOOKUP(A10,A2:K20,11,0)</f>
        <v>7200</v>
      </c>
    </row>
    <row r="106" spans="1:1" x14ac:dyDescent="0.4">
      <c r="A106" s="5" t="s">
        <v>121</v>
      </c>
    </row>
    <row r="107" spans="1:1" x14ac:dyDescent="0.4">
      <c r="A107">
        <f>VLOOKUP(B13,B2:E20,4,0)</f>
        <v>13750</v>
      </c>
    </row>
  </sheetData>
  <sheetProtection algorithmName="SHA-512" hashValue="oTM7DvXI12bbJl4WPM0odJ2ITVObyT/7Hp/1E+KkIRLIsBIGZWJ8rJBswOv+Dqz5Qs8qxVE6tL4DGP/qc+POKA==" saltValue="4MaXn5zQpz+Ue6QlW2HeOQ==" spinCount="100000" sheet="1" objects="1" scenarios="1"/>
  <phoneticPr fontId="1" type="noConversion"/>
  <dataValidations count="1">
    <dataValidation type="list" allowBlank="1" showInputMessage="1" showErrorMessage="1" sqref="P8" xr:uid="{3247B19D-ECE0-419D-B485-B5118E3DC6E3}">
      <formula1>$A$2:$A$20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2025-06-09T11:18:18Z</dcterms:created>
  <dcterms:modified xsi:type="dcterms:W3CDTF">2025-06-26T11:24:05Z</dcterms:modified>
</cp:coreProperties>
</file>