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mc:AlternateContent xmlns:mc="http://schemas.openxmlformats.org/markup-compatibility/2006">
    <mc:Choice Requires="x15">
      <x15ac:absPath xmlns:x15ac="http://schemas.microsoft.com/office/spreadsheetml/2010/11/ac" url="https://d.docs.live.net/38e82463ac8fd362/Isiah Jones created material/"/>
    </mc:Choice>
  </mc:AlternateContent>
  <xr:revisionPtr revIDLastSave="1" documentId="8_{AB45D660-0547-4BDD-9AD1-A2E8A06AA7BB}" xr6:coauthVersionLast="47" xr6:coauthVersionMax="47" xr10:uidLastSave="{ADCA2312-2A24-4A33-98A8-D374E35FD3D8}"/>
  <bookViews>
    <workbookView xWindow="-108" yWindow="-108" windowWidth="23256" windowHeight="12456" xr2:uid="{00000000-000D-0000-FFFF-FFFF00000000}"/>
  </bookViews>
  <sheets>
    <sheet name="kit list" sheetId="1" r:id="rId1"/>
    <sheet name="calculations" sheetId="2" state="hidden" r:id="rId2"/>
  </sheets>
  <definedNames>
    <definedName name="ColumnTitle1">List[[#Headers],[Done]]</definedName>
    <definedName name="GroceryTotal">calculations!$L$4</definedName>
    <definedName name="_xlnm.Print_Titles" localSheetId="0">'kit list'!$3:$3</definedName>
    <definedName name="TableAnchor">List[[#Headers],[Done]]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6" i="1" l="1"/>
  <c r="J25" i="1"/>
  <c r="J24" i="1"/>
  <c r="J23" i="1"/>
  <c r="J22" i="1"/>
  <c r="J21" i="1"/>
  <c r="J4" i="1" l="1"/>
  <c r="J15" i="1"/>
  <c r="J13" i="1"/>
  <c r="J14" i="1"/>
  <c r="J10" i="1"/>
  <c r="J11" i="1"/>
  <c r="J12" i="1"/>
  <c r="E6" i="2" l="1" a="1"/>
  <c r="E6" i="2" s="1"/>
  <c r="J5" i="1" l="1"/>
  <c r="J6" i="1"/>
  <c r="J7" i="1"/>
  <c r="J8" i="1"/>
  <c r="J9" i="1"/>
  <c r="E7" i="2" l="1" a="1"/>
  <c r="E7" i="2" s="1"/>
  <c r="F6" i="2"/>
  <c r="G6" i="2" s="1"/>
  <c r="L4" i="2"/>
  <c r="M16" i="1" s="1"/>
  <c r="E8" i="2" l="1" a="1"/>
  <c r="E8" i="2" s="1"/>
  <c r="F8" i="2" s="1"/>
  <c r="G8" i="2" s="1"/>
  <c r="F7" i="2"/>
  <c r="G7" i="2" s="1"/>
  <c r="E9" i="2" l="1" a="1"/>
  <c r="E9" i="2" s="1"/>
  <c r="F9" i="2" s="1"/>
  <c r="G9" i="2" s="1"/>
  <c r="E10" i="2" l="1" a="1"/>
  <c r="E10" i="2" s="1"/>
  <c r="E11" i="2" s="1" a="1"/>
  <c r="E11" i="2" s="1"/>
  <c r="F11" i="2" s="1"/>
  <c r="G11" i="2" s="1"/>
  <c r="E12" i="2" l="1" a="1"/>
  <c r="E12" i="2" s="1"/>
  <c r="F12" i="2" s="1"/>
  <c r="G12" i="2" s="1"/>
  <c r="F10" i="2"/>
  <c r="G10" i="2" s="1"/>
  <c r="E13" i="2" l="1" a="1"/>
  <c r="E13" i="2" s="1"/>
  <c r="F13" i="2" s="1"/>
  <c r="G13" i="2" s="1"/>
  <c r="E14" i="2" l="1" a="1"/>
  <c r="E14" i="2" s="1"/>
  <c r="F14" i="2" s="1"/>
  <c r="G14" i="2" s="1"/>
  <c r="E15" i="2" l="1" a="1"/>
  <c r="E15" i="2" s="1"/>
  <c r="F15" i="2" s="1"/>
  <c r="G15" i="2" s="1"/>
  <c r="E16" i="2" l="1" a="1"/>
  <c r="E16" i="2" s="1"/>
  <c r="F16" i="2" s="1"/>
  <c r="G16" i="2" s="1"/>
  <c r="E17" i="2" l="1" a="1"/>
  <c r="E17" i="2" s="1"/>
  <c r="F17" i="2" s="1"/>
  <c r="G17" i="2" s="1"/>
  <c r="E18" i="2" l="1" a="1"/>
  <c r="E18" i="2" s="1"/>
  <c r="F18" i="2" s="1"/>
  <c r="G18" i="2" s="1"/>
  <c r="E19" i="2" l="1" a="1"/>
  <c r="E19" i="2" s="1"/>
  <c r="F19" i="2" s="1"/>
  <c r="G19" i="2" s="1"/>
  <c r="E20" i="2" l="1" a="1"/>
  <c r="E20" i="2" s="1"/>
  <c r="F20" i="2" s="1"/>
  <c r="G20" i="2" s="1"/>
  <c r="E21" i="2" l="1" a="1"/>
  <c r="E21" i="2" s="1"/>
  <c r="F21" i="2" s="1"/>
  <c r="G21" i="2" s="1"/>
  <c r="H9" i="2" s="1"/>
  <c r="I9" i="2" s="1"/>
  <c r="K9" i="2" s="1"/>
  <c r="L9" i="2" s="1"/>
  <c r="M3" i="1" s="1"/>
  <c r="J9" i="2" l="1"/>
  <c r="M9" i="2" s="1"/>
  <c r="M1" i="1" s="1"/>
  <c r="H6" i="2"/>
  <c r="I6" i="2" s="1"/>
  <c r="K6" i="2" s="1"/>
  <c r="L6" i="2" s="1"/>
  <c r="H8" i="2"/>
  <c r="I8" i="2" s="1"/>
  <c r="J8" i="2" s="1"/>
  <c r="M8" i="2" s="1"/>
  <c r="H7" i="2"/>
  <c r="I7" i="2" s="1"/>
  <c r="K7" i="2" s="1"/>
  <c r="L7" i="2" s="1"/>
  <c r="M7" i="1" s="1"/>
  <c r="J6" i="2" l="1"/>
  <c r="M6" i="2" s="1"/>
  <c r="M9" i="1" s="1"/>
  <c r="J7" i="2"/>
  <c r="M7" i="2" s="1"/>
  <c r="M6" i="1" s="1"/>
  <c r="K8" i="2"/>
  <c r="L8" i="2" s="1"/>
  <c r="M4" i="1" s="1"/>
  <c r="M15" i="1" l="1"/>
  <c r="K3" i="2"/>
  <c r="L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blueCyber2</author>
  </authors>
  <commentList>
    <comment ref="A7" authorId="0" shapeId="0" xr:uid="{C6F220AA-736F-4601-A575-BA8FE493DBBD}">
      <text>
        <r>
          <rPr>
            <b/>
            <sz val="9"/>
            <color indexed="81"/>
            <rFont val="Tahoma"/>
            <charset val="1"/>
          </rPr>
          <t>blueCyber2:</t>
        </r>
        <r>
          <rPr>
            <sz val="9"/>
            <color indexed="81"/>
            <rFont val="Tahoma"/>
            <charset val="1"/>
          </rPr>
          <t xml:space="preserve">
old more for onsite gear for assessments, pentests etc not needed in lab in particular
</t>
        </r>
      </text>
    </comment>
    <comment ref="A8" authorId="0" shapeId="0" xr:uid="{09629A7C-F812-4F77-8C34-A4360C3FC18F}">
      <text>
        <r>
          <rPr>
            <b/>
            <sz val="9"/>
            <color indexed="81"/>
            <rFont val="Tahoma"/>
            <charset val="1"/>
          </rPr>
          <t>blueCyber2:</t>
        </r>
        <r>
          <rPr>
            <sz val="9"/>
            <color indexed="81"/>
            <rFont val="Tahoma"/>
            <charset val="1"/>
          </rPr>
          <t xml:space="preserve">
pick Vmware if need to scale large otherwise Anstle can do to save budget make secure remote access for global team to host VMs of servers, tools like kali, nessus, PLC software, SCADA DCS software, virtual copies of assets etc
</t>
        </r>
      </text>
    </comment>
    <comment ref="A15" authorId="0" shapeId="0" xr:uid="{5909BB70-65EE-4B77-ABB1-C9F679AF7B17}">
      <text>
        <r>
          <rPr>
            <b/>
            <sz val="9"/>
            <color indexed="81"/>
            <rFont val="Tahoma"/>
            <charset val="1"/>
          </rPr>
          <t>blueCyber2:</t>
        </r>
        <r>
          <rPr>
            <sz val="9"/>
            <color indexed="81"/>
            <rFont val="Tahoma"/>
            <charset val="1"/>
          </rPr>
          <t xml:space="preserve">
old more for onsite gear for assessments, pentests etc not needed in lab in particular</t>
        </r>
      </text>
    </comment>
  </commentList>
</comments>
</file>

<file path=xl/sharedStrings.xml><?xml version="1.0" encoding="utf-8"?>
<sst xmlns="http://schemas.openxmlformats.org/spreadsheetml/2006/main" count="74" uniqueCount="48">
  <si>
    <t>***  Sheet to remain hidden ***</t>
  </si>
  <si>
    <t>ITEM</t>
  </si>
  <si>
    <t>CATEGORY</t>
  </si>
  <si>
    <t>QTY</t>
  </si>
  <si>
    <t>UNIT</t>
  </si>
  <si>
    <t>UNIT PRICE</t>
  </si>
  <si>
    <t>TOTAL</t>
  </si>
  <si>
    <t>COMMENT</t>
  </si>
  <si>
    <t xml:space="preserve"> Grocery List</t>
  </si>
  <si>
    <t>OTHER TOTAL</t>
  </si>
  <si>
    <t>GROCERY TOTAL</t>
  </si>
  <si>
    <t>each</t>
  </si>
  <si>
    <t>Done</t>
  </si>
  <si>
    <t>PPE</t>
  </si>
  <si>
    <t>Lab/VM/T&amp;D</t>
  </si>
  <si>
    <t>Anstle</t>
  </si>
  <si>
    <t>Coveralls</t>
  </si>
  <si>
    <t>Source</t>
  </si>
  <si>
    <t>RF wireless</t>
  </si>
  <si>
    <t>Collaboration Report Writing</t>
  </si>
  <si>
    <t>Dradis Pro Standard</t>
  </si>
  <si>
    <t xml:space="preserve">Nessus </t>
  </si>
  <si>
    <t>user/month</t>
  </si>
  <si>
    <t>billed yearly</t>
  </si>
  <si>
    <t>Fuzzing Exploit Scanning Enumeration</t>
  </si>
  <si>
    <t>Laptops</t>
  </si>
  <si>
    <t>Kit Host</t>
  </si>
  <si>
    <t>Helmet</t>
  </si>
  <si>
    <t>Slip on Steel toe covers</t>
  </si>
  <si>
    <t>Water Slip Shock resistant boots</t>
  </si>
  <si>
    <t>Respiratory N95 approved dust masks</t>
  </si>
  <si>
    <t>Safety Glasses</t>
  </si>
  <si>
    <t>HackRF kit plus a couple antennas</t>
  </si>
  <si>
    <t>box</t>
  </si>
  <si>
    <t>annual subscription</t>
  </si>
  <si>
    <t>Vmware vSphere Essentials all in one plus kit</t>
  </si>
  <si>
    <t>Industrial Ethernet Switches (Ntron)</t>
  </si>
  <si>
    <t>Tofino Firewalls</t>
  </si>
  <si>
    <t>Unidirectional gateways (OWL, Waterfall)</t>
  </si>
  <si>
    <t>PLC/RTU/VFD/Meters (Rockwell, Siemens, Schneider, SEL, Honeywell, Yokogawa, Emerson, GE, Phoeinix Contact, Niagra JACE, Automation Direct</t>
  </si>
  <si>
    <t xml:space="preserve">Kepware, OSI PI </t>
  </si>
  <si>
    <t>Protocol converter gateways</t>
  </si>
  <si>
    <t>Serial and fieldbus to ethernet converters</t>
  </si>
  <si>
    <t>RF/wireless radios (900mhz, WirelessHART, cellular etc)</t>
  </si>
  <si>
    <t>PLC programming software (RSLogix, Rslinc, ABB workbench etc)</t>
  </si>
  <si>
    <t>Process Equipment? (pumps, valves, tanks, instrumentation gages, sensors, motors etc)</t>
  </si>
  <si>
    <t>DCS, PCS, SCADA software (Wonderware, DeltaV, etc)</t>
  </si>
  <si>
    <t>ICS OT IoT Security Test Lab BOM Cost Estimate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</si>
</sst>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 numFmtId="168" formatCode="&quot;$&quot;#,##0.00"/>
    <numFmt numFmtId="169" formatCode="&quot;$&quot;#,##0"/>
    <numFmt numFmtId="170" formatCode="&quot; Done&quot;;&quot;&quot;;&quot;&quot;"/>
  </numFmts>
  <fonts count="13" x14ac:knownFonts="1">
    <font>
      <sz val="11"/>
      <color theme="3"/>
      <name val="Euphemia"/>
      <family val="2"/>
      <scheme val="minor"/>
    </font>
    <font>
      <sz val="11"/>
      <color theme="1"/>
      <name val="Euphemia"/>
      <family val="2"/>
      <scheme val="minor"/>
    </font>
    <font>
      <sz val="36"/>
      <color theme="8"/>
      <name val="Franklin Gothic Medium"/>
      <family val="2"/>
      <scheme val="major"/>
    </font>
    <font>
      <b/>
      <sz val="13"/>
      <color theme="3"/>
      <name val="Euphemia"/>
      <family val="2"/>
      <scheme val="minor"/>
    </font>
    <font>
      <b/>
      <sz val="11"/>
      <color theme="3"/>
      <name val="Euphemia"/>
      <family val="2"/>
      <scheme val="minor"/>
    </font>
    <font>
      <b/>
      <sz val="11"/>
      <color theme="1"/>
      <name val="Euphemia"/>
      <family val="2"/>
      <scheme val="minor"/>
    </font>
    <font>
      <sz val="11"/>
      <color theme="3"/>
      <name val="Euphemia"/>
      <family val="2"/>
      <scheme val="minor"/>
    </font>
    <font>
      <i/>
      <sz val="11"/>
      <color theme="1" tint="0.34998626667073579"/>
      <name val="Euphemia"/>
      <family val="2"/>
      <scheme val="minor"/>
    </font>
    <font>
      <sz val="11"/>
      <color theme="8" tint="0.89992980742820516"/>
      <name val="Euphemia"/>
      <family val="2"/>
      <scheme val="minor"/>
    </font>
    <font>
      <sz val="11"/>
      <color theme="3"/>
      <name val="Franklin Gothic Medium"/>
      <family val="2"/>
      <scheme val="major"/>
    </font>
    <font>
      <sz val="11"/>
      <color theme="3" tint="0.59999389629810485"/>
      <name val="Euphemia"/>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4" tint="0.39997558519241921"/>
        <bgColor indexed="64"/>
      </patternFill>
    </fill>
    <fill>
      <patternFill patternType="solid">
        <fgColor rgb="FFFFFFCC"/>
      </patternFill>
    </fill>
    <fill>
      <patternFill patternType="solid">
        <fgColor theme="3" tint="0.59999389629810485"/>
        <bgColor indexed="64"/>
      </patternFill>
    </fill>
    <fill>
      <patternFill patternType="solid">
        <fgColor rgb="FFFFFF00"/>
        <bgColor indexed="64"/>
      </patternFill>
    </fill>
  </fills>
  <borders count="5">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bottom style="medium">
        <color theme="4" tint="-0.499984740745262"/>
      </bottom>
      <diagonal/>
    </border>
    <border>
      <left/>
      <right/>
      <top/>
      <bottom style="thick">
        <color theme="4" tint="-0.499984740745262"/>
      </bottom>
      <diagonal/>
    </border>
    <border>
      <left/>
      <right/>
      <top style="thin">
        <color theme="4" tint="-0.499984740745262"/>
      </top>
      <bottom style="double">
        <color theme="4" tint="-0.499984740745262"/>
      </bottom>
      <diagonal/>
    </border>
  </borders>
  <cellStyleXfs count="18">
    <xf numFmtId="0" fontId="0" fillId="0" borderId="0" applyNumberFormat="0" applyFill="0" applyBorder="0" applyAlignment="0" applyProtection="0"/>
    <xf numFmtId="168" fontId="1" fillId="0" borderId="0" applyFont="0" applyFill="0" applyBorder="0" applyProtection="0">
      <alignment horizontal="right"/>
    </xf>
    <xf numFmtId="0" fontId="2" fillId="0" borderId="0" applyNumberFormat="0" applyFill="0" applyBorder="0" applyProtection="0"/>
    <xf numFmtId="0" fontId="9" fillId="0" borderId="0" applyNumberFormat="0" applyFill="0" applyBorder="0" applyAlignment="0" applyProtection="0"/>
    <xf numFmtId="0" fontId="4" fillId="0" borderId="0" applyNumberFormat="0" applyFill="0" applyBorder="0" applyProtection="0">
      <alignment horizontal="left"/>
    </xf>
    <xf numFmtId="0" fontId="6" fillId="3" borderId="0" applyNumberFormat="0" applyBorder="0" applyAlignment="0" applyProtection="0"/>
    <xf numFmtId="0" fontId="8" fillId="2" borderId="0" applyNumberFormat="0" applyBorder="0" applyAlignment="0" applyProtection="0"/>
    <xf numFmtId="0" fontId="6" fillId="0" borderId="0" applyNumberFormat="0" applyFill="0" applyBorder="0" applyProtection="0">
      <alignment horizontal="left" indent="1"/>
    </xf>
    <xf numFmtId="167" fontId="6" fillId="0" borderId="0" applyFill="0" applyBorder="0" applyAlignment="0" applyProtection="0"/>
    <xf numFmtId="165" fontId="6" fillId="0" borderId="0" applyFill="0" applyBorder="0" applyAlignment="0" applyProtection="0"/>
    <xf numFmtId="166" fontId="6" fillId="0" borderId="0" applyFill="0" applyBorder="0" applyAlignment="0" applyProtection="0"/>
    <xf numFmtId="164" fontId="6" fillId="0" borderId="0" applyFill="0" applyBorder="0" applyAlignment="0" applyProtection="0"/>
    <xf numFmtId="9" fontId="6" fillId="0" borderId="0" applyFill="0" applyBorder="0" applyAlignment="0" applyProtection="0"/>
    <xf numFmtId="0" fontId="3" fillId="0" borderId="3" applyNumberFormat="0" applyFill="0" applyAlignment="0" applyProtection="0"/>
    <xf numFmtId="0" fontId="4" fillId="0" borderId="2" applyNumberFormat="0" applyFill="0" applyAlignment="0" applyProtection="0"/>
    <xf numFmtId="0" fontId="6" fillId="5" borderId="1" applyNumberFormat="0" applyAlignment="0" applyProtection="0"/>
    <xf numFmtId="0" fontId="7" fillId="0" borderId="0" applyNumberFormat="0" applyFill="0" applyBorder="0" applyAlignment="0" applyProtection="0"/>
    <xf numFmtId="0" fontId="5" fillId="0" borderId="4" applyNumberFormat="0" applyFill="0" applyAlignment="0" applyProtection="0"/>
  </cellStyleXfs>
  <cellXfs count="43">
    <xf numFmtId="0" fontId="0" fillId="0" borderId="0" xfId="0"/>
    <xf numFmtId="168" fontId="0" fillId="0" borderId="0" xfId="1" applyFont="1">
      <alignment horizontal="right"/>
    </xf>
    <xf numFmtId="169" fontId="0" fillId="0" borderId="0" xfId="0" applyNumberFormat="1"/>
    <xf numFmtId="168" fontId="0" fillId="3" borderId="0" xfId="1" applyFont="1" applyFill="1">
      <alignment horizontal="right"/>
    </xf>
    <xf numFmtId="0" fontId="0" fillId="3" borderId="0" xfId="5" applyFont="1"/>
    <xf numFmtId="168" fontId="0" fillId="0" borderId="0" xfId="0" applyNumberFormat="1"/>
    <xf numFmtId="0" fontId="0" fillId="3" borderId="0" xfId="7" applyFont="1" applyFill="1">
      <alignment horizontal="left" indent="1"/>
    </xf>
    <xf numFmtId="0" fontId="0" fillId="4" borderId="0" xfId="0" applyFill="1"/>
    <xf numFmtId="0" fontId="9" fillId="3" borderId="0" xfId="0" applyFont="1" applyFill="1" applyAlignment="1">
      <alignment horizontal="left"/>
    </xf>
    <xf numFmtId="0" fontId="9" fillId="3" borderId="0" xfId="0" applyFont="1" applyFill="1"/>
    <xf numFmtId="0" fontId="9" fillId="3" borderId="0" xfId="0" applyFont="1" applyFill="1" applyAlignment="1">
      <alignment horizontal="left" indent="1"/>
    </xf>
    <xf numFmtId="170" fontId="0" fillId="3" borderId="0" xfId="0" applyNumberFormat="1" applyFill="1" applyAlignment="1">
      <alignment horizontal="left"/>
    </xf>
    <xf numFmtId="0" fontId="0" fillId="6" borderId="0" xfId="0" applyFill="1"/>
    <xf numFmtId="0" fontId="2" fillId="6" borderId="0" xfId="2" applyFill="1"/>
    <xf numFmtId="0" fontId="10" fillId="6" borderId="0" xfId="0" applyFont="1" applyFill="1"/>
    <xf numFmtId="0" fontId="10" fillId="6" borderId="0" xfId="0" applyFont="1" applyFill="1" applyAlignment="1"/>
    <xf numFmtId="0" fontId="0" fillId="2" borderId="0" xfId="6" applyFont="1"/>
    <xf numFmtId="0" fontId="2" fillId="3" borderId="0" xfId="5" applyFont="1"/>
    <xf numFmtId="0" fontId="0" fillId="2" borderId="0" xfId="6" applyFont="1" applyAlignment="1">
      <alignment wrapText="1" shrinkToFit="1"/>
    </xf>
    <xf numFmtId="0" fontId="2" fillId="3" borderId="0" xfId="5" applyFont="1" applyAlignment="1">
      <alignment wrapText="1" shrinkToFit="1"/>
    </xf>
    <xf numFmtId="0" fontId="9" fillId="3" borderId="0" xfId="0" applyFont="1" applyFill="1" applyAlignment="1">
      <alignment wrapText="1" shrinkToFit="1"/>
    </xf>
    <xf numFmtId="0" fontId="0" fillId="3" borderId="0" xfId="5" applyFont="1" applyAlignment="1">
      <alignment wrapText="1" shrinkToFit="1"/>
    </xf>
    <xf numFmtId="0" fontId="9" fillId="3" borderId="0" xfId="0" applyFont="1" applyFill="1" applyAlignment="1">
      <alignment horizontal="left" wrapText="1" shrinkToFit="1"/>
    </xf>
    <xf numFmtId="0" fontId="4" fillId="3" borderId="0" xfId="4" applyFill="1" applyAlignment="1">
      <alignment horizontal="left" wrapText="1" shrinkToFit="1"/>
    </xf>
    <xf numFmtId="170" fontId="0" fillId="3" borderId="0" xfId="0" applyNumberFormat="1" applyFill="1"/>
    <xf numFmtId="0" fontId="6" fillId="3" borderId="0" xfId="5"/>
    <xf numFmtId="0" fontId="6" fillId="3" borderId="0" xfId="5" applyAlignment="1">
      <alignment wrapText="1" shrinkToFit="1"/>
    </xf>
    <xf numFmtId="0" fontId="6" fillId="3" borderId="0" xfId="7" applyFill="1">
      <alignment horizontal="left" indent="1"/>
    </xf>
    <xf numFmtId="0" fontId="0" fillId="7" borderId="0" xfId="5" applyFont="1" applyFill="1"/>
    <xf numFmtId="170" fontId="0" fillId="7" borderId="0" xfId="0" applyNumberFormat="1" applyFill="1" applyAlignment="1">
      <alignment horizontal="left"/>
    </xf>
    <xf numFmtId="0" fontId="4" fillId="7" borderId="0" xfId="4" applyFill="1" applyAlignment="1">
      <alignment horizontal="left" wrapText="1" shrinkToFit="1"/>
    </xf>
    <xf numFmtId="0" fontId="0" fillId="7" borderId="0" xfId="5" applyFont="1" applyFill="1" applyAlignment="1">
      <alignment wrapText="1" shrinkToFit="1"/>
    </xf>
    <xf numFmtId="168" fontId="0" fillId="7" borderId="0" xfId="1" applyFont="1" applyFill="1">
      <alignment horizontal="right"/>
    </xf>
    <xf numFmtId="0" fontId="0" fillId="7" borderId="0" xfId="7" applyFont="1" applyFill="1">
      <alignment horizontal="left" indent="1"/>
    </xf>
    <xf numFmtId="0" fontId="0" fillId="7" borderId="0" xfId="0" applyFill="1"/>
    <xf numFmtId="0" fontId="10" fillId="7" borderId="0" xfId="0" applyFont="1" applyFill="1"/>
    <xf numFmtId="0" fontId="10" fillId="7" borderId="0" xfId="0" applyFont="1" applyFill="1" applyAlignment="1"/>
    <xf numFmtId="0" fontId="0" fillId="7" borderId="0" xfId="0" applyFill="1" applyAlignment="1">
      <alignment horizontal="left" wrapText="1" shrinkToFit="1"/>
    </xf>
    <xf numFmtId="0" fontId="0" fillId="7" borderId="0" xfId="0" applyFill="1" applyAlignment="1">
      <alignment wrapText="1" shrinkToFit="1"/>
    </xf>
    <xf numFmtId="168" fontId="0" fillId="7" borderId="0" xfId="0" applyNumberFormat="1" applyFill="1" applyAlignment="1">
      <alignment horizontal="right"/>
    </xf>
    <xf numFmtId="0" fontId="0" fillId="7" borderId="0" xfId="0" applyFill="1" applyAlignment="1">
      <alignment horizontal="left" indent="1"/>
    </xf>
    <xf numFmtId="0" fontId="10" fillId="6" borderId="0" xfId="0" applyFont="1" applyFill="1" applyAlignment="1">
      <alignment horizontal="center"/>
    </xf>
    <xf numFmtId="0" fontId="10" fillId="7" borderId="0" xfId="0" applyFont="1" applyFill="1" applyAlignment="1">
      <alignment horizontal="center"/>
    </xf>
  </cellXfs>
  <cellStyles count="18">
    <cellStyle name="Comma" xfId="8" builtinId="3" customBuiltin="1"/>
    <cellStyle name="Comma [0]" xfId="9" builtinId="6" customBuiltin="1"/>
    <cellStyle name="Currency" xfId="10" builtinId="4" customBuiltin="1"/>
    <cellStyle name="Currency [0]" xfId="11" builtinId="7" customBuiltin="1"/>
    <cellStyle name="Currency Custom" xfId="1" xr:uid="{00000000-0005-0000-0000-000004000000}"/>
    <cellStyle name="Explanatory Text" xfId="16" builtinId="53" customBuiltin="1"/>
    <cellStyle name="Heading 1" xfId="2" builtinId="16" customBuiltin="1"/>
    <cellStyle name="Heading 2" xfId="13" builtinId="17" customBuiltin="1"/>
    <cellStyle name="Heading 3" xfId="14" builtinId="18" customBuiltin="1"/>
    <cellStyle name="Indent" xfId="7" xr:uid="{00000000-0005-0000-0000-000009000000}"/>
    <cellStyle name="Item" xfId="4" xr:uid="{00000000-0005-0000-0000-00000A000000}"/>
    <cellStyle name="Normal" xfId="0" builtinId="0" customBuiltin="1"/>
    <cellStyle name="Note" xfId="15" builtinId="10" customBuiltin="1"/>
    <cellStyle name="Percent" xfId="12" builtinId="5" customBuiltin="1"/>
    <cellStyle name="Purple Background" xfId="6" xr:uid="{00000000-0005-0000-0000-00000E000000}"/>
    <cellStyle name="Table Headers" xfId="3" xr:uid="{00000000-0005-0000-0000-00000F000000}"/>
    <cellStyle name="Total" xfId="17" builtinId="25" customBuiltin="1"/>
    <cellStyle name="White Background" xfId="5" xr:uid="{00000000-0005-0000-0000-000011000000}"/>
  </cellStyles>
  <dxfs count="9">
    <dxf>
      <fill>
        <patternFill>
          <bgColor theme="2"/>
        </patternFill>
      </fill>
    </dxf>
    <dxf>
      <numFmt numFmtId="168" formatCode="&quot;$&quot;#,##0.00"/>
    </dxf>
    <dxf>
      <alignment horizontal="general" vertical="bottom" textRotation="0" wrapText="1" indent="0" justifyLastLine="0" shrinkToFit="1" readingOrder="0"/>
    </dxf>
    <dxf>
      <alignment horizontal="general" vertical="bottom" textRotation="0" wrapText="1" indent="0" justifyLastLine="0" shrinkToFit="1" readingOrder="0"/>
    </dxf>
    <dxf>
      <alignment vertical="bottom" textRotation="0" wrapText="1" justifyLastLine="0" shrinkToFit="1" readingOrder="0"/>
    </dxf>
    <dxf>
      <numFmt numFmtId="170" formatCode="&quot; Done&quot;;&quot;&quot;;&quot;&quot;"/>
    </dxf>
    <dxf>
      <fill>
        <patternFill>
          <bgColor theme="2"/>
        </patternFill>
      </fill>
    </dxf>
    <dxf>
      <font>
        <color theme="8"/>
      </font>
      <border>
        <bottom style="medium">
          <color theme="8"/>
        </bottom>
      </border>
    </dxf>
    <dxf>
      <fill>
        <patternFill>
          <bgColor theme="0"/>
        </patternFill>
      </fill>
    </dxf>
  </dxfs>
  <tableStyles count="1" defaultTableStyle="Grocery List" defaultPivotStyle="PivotStyleLight8">
    <tableStyle name="Grocery List" pivot="0" count="3" xr9:uid="{00000000-0011-0000-FFFF-FFFF00000000}">
      <tableStyleElement type="wholeTable" dxfId="8"/>
      <tableStyleElement type="headerRow"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11</xdr:col>
      <xdr:colOff>177165</xdr:colOff>
      <xdr:row>12</xdr:row>
      <xdr:rowOff>422910</xdr:rowOff>
    </xdr:from>
    <xdr:to>
      <xdr:col>15</xdr:col>
      <xdr:colOff>320041</xdr:colOff>
      <xdr:row>15</xdr:row>
      <xdr:rowOff>91439</xdr:rowOff>
    </xdr:to>
    <xdr:grpSp>
      <xdr:nvGrpSpPr>
        <xdr:cNvPr id="6" name="Group 5" descr="Category and amount spent for fourth highest category, such as Dairy">
          <a:extLst>
            <a:ext uri="{FF2B5EF4-FFF2-40B4-BE49-F238E27FC236}">
              <a16:creationId xmlns:a16="http://schemas.microsoft.com/office/drawing/2014/main" id="{00000000-0008-0000-0000-000006000000}"/>
            </a:ext>
          </a:extLst>
        </xdr:cNvPr>
        <xdr:cNvGrpSpPr/>
      </xdr:nvGrpSpPr>
      <xdr:grpSpPr>
        <a:xfrm>
          <a:off x="10868025" y="4667250"/>
          <a:ext cx="2832736" cy="819149"/>
          <a:chOff x="8886823" y="2943226"/>
          <a:chExt cx="1362075" cy="609599"/>
        </a:xfrm>
      </xdr:grpSpPr>
      <xdr:sp macro="" textlink="calculations!L9">
        <xdr:nvSpPr>
          <xdr:cNvPr id="4" name="Round Same Side Corner Rectangle 3">
            <a:extLst>
              <a:ext uri="{FF2B5EF4-FFF2-40B4-BE49-F238E27FC236}">
                <a16:creationId xmlns:a16="http://schemas.microsoft.com/office/drawing/2014/main" id="{00000000-0008-0000-0000-000004000000}"/>
              </a:ext>
            </a:extLst>
          </xdr:cNvPr>
          <xdr:cNvSpPr/>
        </xdr:nvSpPr>
        <xdr:spPr>
          <a:xfrm rot="5400000">
            <a:off x="9263061" y="2566988"/>
            <a:ext cx="609599" cy="1362075"/>
          </a:xfrm>
          <a:prstGeom prst="round2SameRect">
            <a:avLst>
              <a:gd name="adj1" fmla="val 12255"/>
              <a:gd name="adj2" fmla="val 0"/>
            </a:avLst>
          </a:prstGeom>
          <a:solidFill>
            <a:schemeClr val="accent1">
              <a:lumMod val="50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a:fld id="{9F0A4A92-1DF7-4E13-BC49-A4C066B67B74}" type="TxLink">
              <a:rPr lang="en-US" sz="2400" b="0" i="0" u="none" strike="noStrike">
                <a:solidFill>
                  <a:schemeClr val="bg1"/>
                </a:solidFill>
                <a:latin typeface="+mj-lt"/>
              </a:rPr>
              <a:pPr algn="l"/>
              <a:t>$948</a:t>
            </a:fld>
            <a:endParaRPr lang="en-US" sz="2400">
              <a:solidFill>
                <a:schemeClr val="bg1"/>
              </a:solidFill>
              <a:latin typeface="+mj-lt"/>
            </a:endParaRPr>
          </a:p>
        </xdr:txBody>
      </xdr:sp>
      <xdr:sp macro="" textlink="calculations!M9">
        <xdr:nvSpPr>
          <xdr:cNvPr id="5" name="TextBox 4">
            <a:extLst>
              <a:ext uri="{FF2B5EF4-FFF2-40B4-BE49-F238E27FC236}">
                <a16:creationId xmlns:a16="http://schemas.microsoft.com/office/drawing/2014/main" id="{00000000-0008-0000-0000-000005000000}"/>
              </a:ext>
            </a:extLst>
          </xdr:cNvPr>
          <xdr:cNvSpPr txBox="1"/>
        </xdr:nvSpPr>
        <xdr:spPr>
          <a:xfrm>
            <a:off x="8982075"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fld id="{B45E0FCF-C8E7-46B0-B929-8395459FB68F}" type="TxLink">
              <a:rPr lang="en-US" sz="1100" b="0" i="0" u="none" strike="noStrike">
                <a:solidFill>
                  <a:schemeClr val="bg1"/>
                </a:solidFill>
                <a:latin typeface="+mj-lt"/>
              </a:rPr>
              <a:pPr/>
              <a:t>COLLABORATION REPORT WRITING TOTAL</a:t>
            </a:fld>
            <a:endParaRPr lang="en-US" sz="1100">
              <a:solidFill>
                <a:schemeClr val="bg1"/>
              </a:solidFill>
              <a:latin typeface="+mj-lt"/>
            </a:endParaRPr>
          </a:p>
        </xdr:txBody>
      </xdr:sp>
    </xdr:grpSp>
    <xdr:clientData/>
  </xdr:twoCellAnchor>
  <xdr:twoCellAnchor editAs="oneCell">
    <xdr:from>
      <xdr:col>12</xdr:col>
      <xdr:colOff>9524</xdr:colOff>
      <xdr:row>3</xdr:row>
      <xdr:rowOff>0</xdr:rowOff>
    </xdr:from>
    <xdr:to>
      <xdr:col>16</xdr:col>
      <xdr:colOff>312420</xdr:colOff>
      <xdr:row>4</xdr:row>
      <xdr:rowOff>198119</xdr:rowOff>
    </xdr:to>
    <xdr:grpSp>
      <xdr:nvGrpSpPr>
        <xdr:cNvPr id="11" name="Group 10" descr="Category and amount spent for third highest category, such as Produce">
          <a:extLst>
            <a:ext uri="{FF2B5EF4-FFF2-40B4-BE49-F238E27FC236}">
              <a16:creationId xmlns:a16="http://schemas.microsoft.com/office/drawing/2014/main" id="{00000000-0008-0000-0000-00000B000000}"/>
            </a:ext>
          </a:extLst>
        </xdr:cNvPr>
        <xdr:cNvGrpSpPr/>
      </xdr:nvGrpSpPr>
      <xdr:grpSpPr>
        <a:xfrm>
          <a:off x="10883264" y="1104900"/>
          <a:ext cx="3488056" cy="640079"/>
          <a:chOff x="8886823" y="2943226"/>
          <a:chExt cx="1362075" cy="609599"/>
        </a:xfrm>
      </xdr:grpSpPr>
      <xdr:sp macro="" textlink="calculations!L8">
        <xdr:nvSpPr>
          <xdr:cNvPr id="12" name="Round Same Side Corner Rectangle 11">
            <a:extLst>
              <a:ext uri="{FF2B5EF4-FFF2-40B4-BE49-F238E27FC236}">
                <a16:creationId xmlns:a16="http://schemas.microsoft.com/office/drawing/2014/main" id="{00000000-0008-0000-0000-00000C000000}"/>
              </a:ext>
            </a:extLst>
          </xdr:cNvPr>
          <xdr:cNvSpPr/>
        </xdr:nvSpPr>
        <xdr:spPr>
          <a:xfrm rot="5400000">
            <a:off x="9263061" y="2566988"/>
            <a:ext cx="609599" cy="1362075"/>
          </a:xfrm>
          <a:prstGeom prst="round2SameRect">
            <a:avLst>
              <a:gd name="adj1" fmla="val 12255"/>
              <a:gd name="adj2" fmla="val 0"/>
            </a:avLst>
          </a:prstGeom>
          <a:solidFill>
            <a:schemeClr val="accent2">
              <a:lumMod val="50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a:fld id="{93E3754E-A921-406B-BAA6-78E79D229D11}" type="TxLink">
              <a:rPr lang="en-US" sz="2400" b="0" i="0" u="none" strike="noStrike">
                <a:solidFill>
                  <a:schemeClr val="bg1"/>
                </a:solidFill>
                <a:latin typeface="+mj-lt"/>
              </a:rPr>
              <a:pPr algn="l"/>
              <a:t>$2,190</a:t>
            </a:fld>
            <a:endParaRPr lang="en-US" sz="2400">
              <a:solidFill>
                <a:schemeClr val="bg1"/>
              </a:solidFill>
              <a:latin typeface="+mj-lt"/>
            </a:endParaRPr>
          </a:p>
        </xdr:txBody>
      </xdr:sp>
      <xdr:sp macro="" textlink="calculations!M8">
        <xdr:nvSpPr>
          <xdr:cNvPr id="13" name="TextBox 12">
            <a:extLst>
              <a:ext uri="{FF2B5EF4-FFF2-40B4-BE49-F238E27FC236}">
                <a16:creationId xmlns:a16="http://schemas.microsoft.com/office/drawing/2014/main" id="{00000000-0008-0000-0000-00000D000000}"/>
              </a:ext>
            </a:extLst>
          </xdr:cNvPr>
          <xdr:cNvSpPr txBox="1"/>
        </xdr:nvSpPr>
        <xdr:spPr>
          <a:xfrm>
            <a:off x="8982075"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fld id="{22DB030F-3302-4301-BA84-014D0BC47E01}" type="TxLink">
              <a:rPr lang="en-US" sz="1100" b="0" i="0" u="none" strike="noStrike">
                <a:solidFill>
                  <a:schemeClr val="bg1"/>
                </a:solidFill>
                <a:latin typeface="+mj-lt"/>
              </a:rPr>
              <a:pPr/>
              <a:t>FUZZING EXPLOIT SCANNING ENUMERATION TOTAL</a:t>
            </a:fld>
            <a:endParaRPr lang="en-US" sz="1100">
              <a:solidFill>
                <a:schemeClr val="bg1"/>
              </a:solidFill>
              <a:latin typeface="+mj-lt"/>
            </a:endParaRPr>
          </a:p>
        </xdr:txBody>
      </xdr:sp>
    </xdr:grpSp>
    <xdr:clientData/>
  </xdr:twoCellAnchor>
  <xdr:twoCellAnchor editAs="oneCell">
    <xdr:from>
      <xdr:col>12</xdr:col>
      <xdr:colOff>1904</xdr:colOff>
      <xdr:row>4</xdr:row>
      <xdr:rowOff>280035</xdr:rowOff>
    </xdr:from>
    <xdr:to>
      <xdr:col>15</xdr:col>
      <xdr:colOff>198119</xdr:colOff>
      <xdr:row>5</xdr:row>
      <xdr:rowOff>302894</xdr:rowOff>
    </xdr:to>
    <xdr:grpSp>
      <xdr:nvGrpSpPr>
        <xdr:cNvPr id="14" name="Group 13" descr="Category and amount spent for third highest category, such as Meat">
          <a:extLst>
            <a:ext uri="{FF2B5EF4-FFF2-40B4-BE49-F238E27FC236}">
              <a16:creationId xmlns:a16="http://schemas.microsoft.com/office/drawing/2014/main" id="{00000000-0008-0000-0000-00000E000000}"/>
            </a:ext>
          </a:extLst>
        </xdr:cNvPr>
        <xdr:cNvGrpSpPr/>
      </xdr:nvGrpSpPr>
      <xdr:grpSpPr>
        <a:xfrm>
          <a:off x="10875644" y="1826895"/>
          <a:ext cx="2703195" cy="685799"/>
          <a:chOff x="8886823" y="2943226"/>
          <a:chExt cx="1362075" cy="609599"/>
        </a:xfrm>
      </xdr:grpSpPr>
      <xdr:sp macro="" textlink="calculations!L7">
        <xdr:nvSpPr>
          <xdr:cNvPr id="15" name="Round Same Side Corner Rectangle 14">
            <a:extLst>
              <a:ext uri="{FF2B5EF4-FFF2-40B4-BE49-F238E27FC236}">
                <a16:creationId xmlns:a16="http://schemas.microsoft.com/office/drawing/2014/main" id="{00000000-0008-0000-0000-00000F000000}"/>
              </a:ext>
            </a:extLst>
          </xdr:cNvPr>
          <xdr:cNvSpPr/>
        </xdr:nvSpPr>
        <xdr:spPr>
          <a:xfrm rot="5400000">
            <a:off x="9263061" y="2566988"/>
            <a:ext cx="609599" cy="1362075"/>
          </a:xfrm>
          <a:prstGeom prst="round2SameRect">
            <a:avLst>
              <a:gd name="adj1" fmla="val 12255"/>
              <a:gd name="adj2" fmla="val 0"/>
            </a:avLst>
          </a:prstGeom>
          <a:solidFill>
            <a:schemeClr val="accent3">
              <a:lumMod val="75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a:fld id="{328CF805-E61F-4E35-991F-043E0E5543D7}" type="TxLink">
              <a:rPr lang="en-US" sz="2400" b="0" i="0" u="none" strike="noStrike">
                <a:solidFill>
                  <a:schemeClr val="bg1"/>
                </a:solidFill>
                <a:latin typeface="+mj-lt"/>
              </a:rPr>
              <a:pPr algn="l"/>
              <a:t>$3,758</a:t>
            </a:fld>
            <a:endParaRPr lang="en-US" sz="2400">
              <a:solidFill>
                <a:schemeClr val="bg1"/>
              </a:solidFill>
              <a:latin typeface="+mj-lt"/>
            </a:endParaRPr>
          </a:p>
        </xdr:txBody>
      </xdr:sp>
      <xdr:sp macro="" textlink="calculations!M7">
        <xdr:nvSpPr>
          <xdr:cNvPr id="16" name="TextBox 15">
            <a:extLst>
              <a:ext uri="{FF2B5EF4-FFF2-40B4-BE49-F238E27FC236}">
                <a16:creationId xmlns:a16="http://schemas.microsoft.com/office/drawing/2014/main" id="{00000000-0008-0000-0000-000010000000}"/>
              </a:ext>
            </a:extLst>
          </xdr:cNvPr>
          <xdr:cNvSpPr txBox="1"/>
        </xdr:nvSpPr>
        <xdr:spPr>
          <a:xfrm>
            <a:off x="8982075"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fld id="{95AEA9C9-2D15-4E50-A32F-6D63865ECC60}" type="TxLink">
              <a:rPr lang="en-US" sz="1100" b="0" i="0" u="none" strike="noStrike">
                <a:solidFill>
                  <a:schemeClr val="bg1"/>
                </a:solidFill>
                <a:latin typeface="+mj-lt"/>
              </a:rPr>
              <a:pPr/>
              <a:t>KIT HOST TOTAL</a:t>
            </a:fld>
            <a:endParaRPr lang="en-US" sz="1100">
              <a:solidFill>
                <a:schemeClr val="bg1"/>
              </a:solidFill>
              <a:latin typeface="+mj-lt"/>
            </a:endParaRPr>
          </a:p>
        </xdr:txBody>
      </xdr:sp>
    </xdr:grpSp>
    <xdr:clientData/>
  </xdr:twoCellAnchor>
  <xdr:twoCellAnchor editAs="oneCell">
    <xdr:from>
      <xdr:col>12</xdr:col>
      <xdr:colOff>9524</xdr:colOff>
      <xdr:row>6</xdr:row>
      <xdr:rowOff>114300</xdr:rowOff>
    </xdr:from>
    <xdr:to>
      <xdr:col>15</xdr:col>
      <xdr:colOff>434339</xdr:colOff>
      <xdr:row>8</xdr:row>
      <xdr:rowOff>152399</xdr:rowOff>
    </xdr:to>
    <xdr:grpSp>
      <xdr:nvGrpSpPr>
        <xdr:cNvPr id="17" name="Group 16" descr="Category and amount spent for third highest category, such as Seafood">
          <a:extLst>
            <a:ext uri="{FF2B5EF4-FFF2-40B4-BE49-F238E27FC236}">
              <a16:creationId xmlns:a16="http://schemas.microsoft.com/office/drawing/2014/main" id="{00000000-0008-0000-0000-000011000000}"/>
            </a:ext>
          </a:extLst>
        </xdr:cNvPr>
        <xdr:cNvGrpSpPr/>
      </xdr:nvGrpSpPr>
      <xdr:grpSpPr>
        <a:xfrm>
          <a:off x="10883264" y="2766060"/>
          <a:ext cx="2931795" cy="701039"/>
          <a:chOff x="8886823" y="2943226"/>
          <a:chExt cx="1362075" cy="609599"/>
        </a:xfrm>
      </xdr:grpSpPr>
      <xdr:sp macro="" textlink="calculations!L6">
        <xdr:nvSpPr>
          <xdr:cNvPr id="18" name="Round Same Side Corner Rectangle 17">
            <a:extLst>
              <a:ext uri="{FF2B5EF4-FFF2-40B4-BE49-F238E27FC236}">
                <a16:creationId xmlns:a16="http://schemas.microsoft.com/office/drawing/2014/main" id="{00000000-0008-0000-0000-000012000000}"/>
              </a:ext>
            </a:extLst>
          </xdr:cNvPr>
          <xdr:cNvSpPr/>
        </xdr:nvSpPr>
        <xdr:spPr>
          <a:xfrm rot="5400000">
            <a:off x="9263061" y="2566988"/>
            <a:ext cx="609599" cy="1362075"/>
          </a:xfrm>
          <a:prstGeom prst="round2SameRect">
            <a:avLst>
              <a:gd name="adj1" fmla="val 12255"/>
              <a:gd name="adj2" fmla="val 0"/>
            </a:avLst>
          </a:prstGeom>
          <a:solidFill>
            <a:schemeClr val="accent4">
              <a:lumMod val="75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a:fld id="{FB4445DB-7788-4F40-8816-135696710186}" type="TxLink">
              <a:rPr lang="en-US" sz="2400" b="0" i="0" u="none" strike="noStrike">
                <a:solidFill>
                  <a:schemeClr val="bg1"/>
                </a:solidFill>
                <a:latin typeface="+mj-lt"/>
              </a:rPr>
              <a:pPr algn="l"/>
              <a:t>$7,638</a:t>
            </a:fld>
            <a:endParaRPr lang="en-US" sz="2400">
              <a:solidFill>
                <a:schemeClr val="bg1"/>
              </a:solidFill>
              <a:latin typeface="+mj-lt"/>
            </a:endParaRPr>
          </a:p>
        </xdr:txBody>
      </xdr:sp>
      <xdr:sp macro="" textlink="calculations!M6">
        <xdr:nvSpPr>
          <xdr:cNvPr id="19" name="TextBox 18">
            <a:extLst>
              <a:ext uri="{FF2B5EF4-FFF2-40B4-BE49-F238E27FC236}">
                <a16:creationId xmlns:a16="http://schemas.microsoft.com/office/drawing/2014/main" id="{00000000-0008-0000-0000-000013000000}"/>
              </a:ext>
            </a:extLst>
          </xdr:cNvPr>
          <xdr:cNvSpPr txBox="1"/>
        </xdr:nvSpPr>
        <xdr:spPr>
          <a:xfrm>
            <a:off x="8982075"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fld id="{E0073663-6A31-458A-A71B-3FB4570E543D}" type="TxLink">
              <a:rPr lang="en-US" sz="1050" b="0" i="0" u="none" strike="noStrike">
                <a:solidFill>
                  <a:schemeClr val="bg1"/>
                </a:solidFill>
                <a:latin typeface="+mj-lt"/>
              </a:rPr>
              <a:pPr/>
              <a:t>LAB/VM/T&amp;D TOTAL</a:t>
            </a:fld>
            <a:endParaRPr lang="en-US" sz="1100">
              <a:solidFill>
                <a:schemeClr val="bg1"/>
              </a:solidFill>
              <a:latin typeface="+mj-lt"/>
            </a:endParaRPr>
          </a:p>
        </xdr:txBody>
      </xdr:sp>
    </xdr:grpSp>
    <xdr:clientData/>
  </xdr:twoCellAnchor>
  <xdr:twoCellAnchor editAs="oneCell">
    <xdr:from>
      <xdr:col>11</xdr:col>
      <xdr:colOff>177164</xdr:colOff>
      <xdr:row>10</xdr:row>
      <xdr:rowOff>131445</xdr:rowOff>
    </xdr:from>
    <xdr:to>
      <xdr:col>14</xdr:col>
      <xdr:colOff>45719</xdr:colOff>
      <xdr:row>12</xdr:row>
      <xdr:rowOff>260984</xdr:rowOff>
    </xdr:to>
    <xdr:grpSp>
      <xdr:nvGrpSpPr>
        <xdr:cNvPr id="20" name="Group 19" descr="Total amount for all other categories not listed in the five highest totals">
          <a:extLst>
            <a:ext uri="{FF2B5EF4-FFF2-40B4-BE49-F238E27FC236}">
              <a16:creationId xmlns:a16="http://schemas.microsoft.com/office/drawing/2014/main" id="{00000000-0008-0000-0000-000014000000}"/>
            </a:ext>
          </a:extLst>
        </xdr:cNvPr>
        <xdr:cNvGrpSpPr/>
      </xdr:nvGrpSpPr>
      <xdr:grpSpPr>
        <a:xfrm>
          <a:off x="10868024" y="3933825"/>
          <a:ext cx="1880235" cy="571499"/>
          <a:chOff x="8886823" y="2943226"/>
          <a:chExt cx="1362075" cy="609599"/>
        </a:xfrm>
      </xdr:grpSpPr>
      <xdr:sp macro="" textlink="calculations!L3">
        <xdr:nvSpPr>
          <xdr:cNvPr id="21" name="Round Same Side Corner Rectangle 20">
            <a:extLst>
              <a:ext uri="{FF2B5EF4-FFF2-40B4-BE49-F238E27FC236}">
                <a16:creationId xmlns:a16="http://schemas.microsoft.com/office/drawing/2014/main" id="{00000000-0008-0000-0000-000015000000}"/>
              </a:ext>
            </a:extLst>
          </xdr:cNvPr>
          <xdr:cNvSpPr/>
        </xdr:nvSpPr>
        <xdr:spPr>
          <a:xfrm rot="5400000">
            <a:off x="9263061" y="2566988"/>
            <a:ext cx="609599" cy="1362075"/>
          </a:xfrm>
          <a:prstGeom prst="round2SameRect">
            <a:avLst>
              <a:gd name="adj1" fmla="val 12255"/>
              <a:gd name="adj2" fmla="val 0"/>
            </a:avLst>
          </a:prstGeom>
          <a:solidFill>
            <a:schemeClr val="accent4">
              <a:lumMod val="50000"/>
            </a:schemeClr>
          </a:solid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a:fld id="{44C25FBE-EF92-462C-A476-7BD186BCFC7F}" type="TxLink">
              <a:rPr lang="en-US" sz="2400" b="0" i="0" u="none" strike="noStrike">
                <a:solidFill>
                  <a:schemeClr val="bg1"/>
                </a:solidFill>
                <a:latin typeface="+mj-lt"/>
              </a:rPr>
              <a:pPr algn="l"/>
              <a:t>$891</a:t>
            </a:fld>
            <a:endParaRPr lang="en-US" sz="2400">
              <a:solidFill>
                <a:schemeClr val="bg1"/>
              </a:solidFill>
              <a:latin typeface="+mj-lt"/>
            </a:endParaRPr>
          </a:p>
        </xdr:txBody>
      </xdr:sp>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8982075" y="2981324"/>
            <a:ext cx="1238250"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r>
              <a:rPr lang="en-US" sz="1100">
                <a:solidFill>
                  <a:schemeClr val="bg1"/>
                </a:solidFill>
                <a:latin typeface="+mj-lt"/>
              </a:rPr>
              <a:t>Collaboration</a:t>
            </a:r>
            <a:r>
              <a:rPr lang="en-US" sz="1100" baseline="0">
                <a:solidFill>
                  <a:schemeClr val="bg1"/>
                </a:solidFill>
                <a:latin typeface="+mj-lt"/>
              </a:rPr>
              <a:t> Tools </a:t>
            </a:r>
            <a:r>
              <a:rPr lang="en-US" sz="1100">
                <a:solidFill>
                  <a:schemeClr val="bg1"/>
                </a:solidFill>
                <a:latin typeface="+mj-lt"/>
              </a:rPr>
              <a:t>TOTAL</a:t>
            </a:r>
          </a:p>
        </xdr:txBody>
      </xdr:sp>
    </xdr:grpSp>
    <xdr:clientData/>
  </xdr:twoCellAnchor>
  <xdr:twoCellAnchor editAs="oneCell">
    <xdr:from>
      <xdr:col>12</xdr:col>
      <xdr:colOff>62864</xdr:colOff>
      <xdr:row>1</xdr:row>
      <xdr:rowOff>361950</xdr:rowOff>
    </xdr:from>
    <xdr:to>
      <xdr:col>13</xdr:col>
      <xdr:colOff>373379</xdr:colOff>
      <xdr:row>2</xdr:row>
      <xdr:rowOff>224789</xdr:rowOff>
    </xdr:to>
    <xdr:grpSp>
      <xdr:nvGrpSpPr>
        <xdr:cNvPr id="23" name="Group 22" descr="Total of all grocery items">
          <a:extLst>
            <a:ext uri="{FF2B5EF4-FFF2-40B4-BE49-F238E27FC236}">
              <a16:creationId xmlns:a16="http://schemas.microsoft.com/office/drawing/2014/main" id="{00000000-0008-0000-0000-000017000000}"/>
            </a:ext>
          </a:extLst>
        </xdr:cNvPr>
        <xdr:cNvGrpSpPr/>
      </xdr:nvGrpSpPr>
      <xdr:grpSpPr>
        <a:xfrm>
          <a:off x="10936604" y="453390"/>
          <a:ext cx="1461135" cy="609599"/>
          <a:chOff x="8886823" y="2943226"/>
          <a:chExt cx="1362075" cy="609599"/>
        </a:xfrm>
        <a:solidFill>
          <a:schemeClr val="accent5"/>
        </a:solidFill>
      </xdr:grpSpPr>
      <xdr:sp macro="" textlink="GroceryTotal">
        <xdr:nvSpPr>
          <xdr:cNvPr id="24" name="Round Same Side Corner Rectangle 23">
            <a:extLst>
              <a:ext uri="{FF2B5EF4-FFF2-40B4-BE49-F238E27FC236}">
                <a16:creationId xmlns:a16="http://schemas.microsoft.com/office/drawing/2014/main" id="{00000000-0008-0000-0000-000018000000}"/>
              </a:ext>
            </a:extLst>
          </xdr:cNvPr>
          <xdr:cNvSpPr/>
        </xdr:nvSpPr>
        <xdr:spPr>
          <a:xfrm rot="5400000">
            <a:off x="9263061" y="2566988"/>
            <a:ext cx="609599" cy="1362075"/>
          </a:xfrm>
          <a:prstGeom prst="round2SameRect">
            <a:avLst>
              <a:gd name="adj1" fmla="val 12255"/>
              <a:gd name="adj2" fmla="val 0"/>
            </a:avLst>
          </a:prstGeom>
          <a:grpFill/>
          <a:ln>
            <a:noFill/>
          </a:ln>
          <a:effectLst>
            <a:outerShdw blurRad="63500" sx="102000" sy="102000" algn="ctr" rotWithShape="0">
              <a:schemeClr val="tx2">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91440" rtlCol="0" anchor="b"/>
          <a:lstStyle/>
          <a:p>
            <a:pPr algn="l"/>
            <a:fld id="{8BC3E841-E95C-4916-9D19-C9808C6FE05F}" type="TxLink">
              <a:rPr lang="en-US" sz="2400" b="0" i="0" u="none" strike="noStrike">
                <a:solidFill>
                  <a:schemeClr val="bg1"/>
                </a:solidFill>
                <a:latin typeface="+mj-lt"/>
              </a:rPr>
              <a:pPr algn="l"/>
              <a:t>$15,425</a:t>
            </a:fld>
            <a:endParaRPr lang="en-US" sz="2400">
              <a:solidFill>
                <a:schemeClr val="bg1"/>
              </a:solidFill>
              <a:latin typeface="+mj-lt"/>
            </a:endParaRPr>
          </a:p>
        </xdr:txBody>
      </xdr:sp>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8982075" y="2981324"/>
            <a:ext cx="1238250" cy="19050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b"/>
          <a:lstStyle/>
          <a:p>
            <a:r>
              <a:rPr lang="en-US" sz="1100">
                <a:solidFill>
                  <a:schemeClr val="bg1"/>
                </a:solidFill>
                <a:latin typeface="+mj-lt"/>
              </a:rPr>
              <a:t>KIT TOTAL</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ist" displayName="List" ref="C3:K26" totalsRowShown="0" headerRowCellStyle="Normal" dataCellStyle="White Background">
  <autoFilter ref="C3:K26" xr:uid="{00000000-0009-0000-0100-000001000000}"/>
  <tableColumns count="9">
    <tableColumn id="1" xr3:uid="{00000000-0010-0000-0000-000001000000}" name="Done" dataDxfId="5" dataCellStyle="Normal"/>
    <tableColumn id="2" xr3:uid="{00000000-0010-0000-0000-000002000000}" name="ITEM" dataDxfId="4" dataCellStyle="Item"/>
    <tableColumn id="9" xr3:uid="{00000000-0010-0000-0000-000009000000}" name="Source" dataCellStyle="White Background"/>
    <tableColumn id="3" xr3:uid="{00000000-0010-0000-0000-000003000000}" name="CATEGORY" dataDxfId="3" dataCellStyle="White Background"/>
    <tableColumn id="4" xr3:uid="{00000000-0010-0000-0000-000004000000}" name="QTY" dataCellStyle="White Background"/>
    <tableColumn id="8" xr3:uid="{00000000-0010-0000-0000-000008000000}" name="UNIT" dataDxfId="2" dataCellStyle="White Background"/>
    <tableColumn id="5" xr3:uid="{00000000-0010-0000-0000-000005000000}" name="UNIT PRICE" dataCellStyle="Currency Custom"/>
    <tableColumn id="6" xr3:uid="{00000000-0010-0000-0000-000006000000}" name="TOTAL" dataDxfId="1" dataCellStyle="Currency Custom">
      <calculatedColumnFormula>IFERROR(List[[#This Row],[QTY]]*List[[#This Row],[UNIT PRICE]],"")</calculatedColumnFormula>
    </tableColumn>
    <tableColumn id="7" xr3:uid="{00000000-0010-0000-0000-000007000000}" name="COMMENT" dataCellStyle="Indent"/>
  </tableColumns>
  <tableStyleInfo name="Grocery List" showFirstColumn="0" showLastColumn="0" showRowStripes="1" showColumnStripes="0"/>
  <extLst>
    <ext xmlns:x14="http://schemas.microsoft.com/office/spreadsheetml/2009/9/main" uri="{504A1905-F514-4f6f-8877-14C23A59335A}">
      <x14:table altTextSummary="Enter Item, Store type, Category, Quantity, Unit, Unit Price, and Comment in this table. Total is automatically calculated"/>
    </ext>
  </extLst>
</table>
</file>

<file path=xl/theme/theme1.xml><?xml version="1.0" encoding="utf-8"?>
<a:theme xmlns:a="http://schemas.openxmlformats.org/drawingml/2006/main" name="Office Theme">
  <a:themeElements>
    <a:clrScheme name="151">
      <a:dk1>
        <a:sysClr val="windowText" lastClr="000000"/>
      </a:dk1>
      <a:lt1>
        <a:sysClr val="window" lastClr="FFFFFF"/>
      </a:lt1>
      <a:dk2>
        <a:srgbClr val="554527"/>
      </a:dk2>
      <a:lt2>
        <a:srgbClr val="FAF8F4"/>
      </a:lt2>
      <a:accent1>
        <a:srgbClr val="F4B224"/>
      </a:accent1>
      <a:accent2>
        <a:srgbClr val="F4900B"/>
      </a:accent2>
      <a:accent3>
        <a:srgbClr val="E66B10"/>
      </a:accent3>
      <a:accent4>
        <a:srgbClr val="D64C16"/>
      </a:accent4>
      <a:accent5>
        <a:srgbClr val="4E1747"/>
      </a:accent5>
      <a:accent6>
        <a:srgbClr val="09AA97"/>
      </a:accent6>
      <a:hlink>
        <a:srgbClr val="09AA97"/>
      </a:hlink>
      <a:folHlink>
        <a:srgbClr val="4E1747"/>
      </a:folHlink>
    </a:clrScheme>
    <a:fontScheme name="151">
      <a:majorFont>
        <a:latin typeface="Franklin Gothic Medium"/>
        <a:ea typeface=""/>
        <a:cs typeface=""/>
      </a:majorFont>
      <a:minorFont>
        <a:latin typeface="Euphem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M26"/>
  <sheetViews>
    <sheetView showGridLines="0" tabSelected="1" zoomScaleNormal="100" workbookViewId="0">
      <pane ySplit="3" topLeftCell="A4" activePane="bottomLeft" state="frozen"/>
      <selection pane="bottomLeft" activeCell="D5" sqref="D5"/>
    </sheetView>
  </sheetViews>
  <sheetFormatPr defaultColWidth="8.8984375" defaultRowHeight="21" customHeight="1" x14ac:dyDescent="0.45"/>
  <cols>
    <col min="1" max="1" width="2.3984375" style="12" customWidth="1"/>
    <col min="2" max="2" width="2.3984375" style="4" customWidth="1"/>
    <col min="3" max="3" width="8.796875" style="4" customWidth="1"/>
    <col min="4" max="4" width="24.3984375" style="21" customWidth="1"/>
    <col min="5" max="5" width="13.796875" style="4" customWidth="1"/>
    <col min="6" max="6" width="17.59765625" style="21" customWidth="1"/>
    <col min="7" max="7" width="6.69921875" style="4" customWidth="1"/>
    <col min="8" max="8" width="10.796875" style="21" customWidth="1"/>
    <col min="9" max="9" width="12.09765625" style="4" customWidth="1"/>
    <col min="10" max="10" width="9.59765625" style="4" customWidth="1"/>
    <col min="11" max="11" width="31.69921875" style="4" customWidth="1"/>
    <col min="12" max="12" width="2.3984375" style="4" customWidth="1"/>
    <col min="13" max="13" width="15.09765625" style="14" customWidth="1"/>
    <col min="14" max="16384" width="8.8984375" style="12"/>
  </cols>
  <sheetData>
    <row r="1" spans="1:13" ht="7.5" customHeight="1" x14ac:dyDescent="0.45">
      <c r="B1" s="16"/>
      <c r="C1" s="16"/>
      <c r="D1" s="18"/>
      <c r="E1" s="16"/>
      <c r="F1" s="18"/>
      <c r="G1" s="16"/>
      <c r="H1" s="18"/>
      <c r="I1" s="16"/>
      <c r="J1" s="16"/>
      <c r="K1" s="16"/>
      <c r="L1" s="16"/>
      <c r="M1" s="41" t="str">
        <f>calculations!M9</f>
        <v>COLLABORATION REPORT WRITING TOTAL</v>
      </c>
    </row>
    <row r="2" spans="1:13" s="13" customFormat="1" ht="59.25" customHeight="1" x14ac:dyDescent="0.95">
      <c r="B2" s="17" t="s">
        <v>8</v>
      </c>
      <c r="C2" s="17" t="s">
        <v>47</v>
      </c>
      <c r="D2" s="19"/>
      <c r="E2" s="17"/>
      <c r="F2" s="19"/>
      <c r="G2" s="17"/>
      <c r="H2" s="19"/>
      <c r="I2" s="17"/>
      <c r="J2" s="17"/>
      <c r="K2" s="17"/>
      <c r="L2" s="17"/>
      <c r="M2" s="41"/>
    </row>
    <row r="3" spans="1:13" ht="21" customHeight="1" x14ac:dyDescent="0.45">
      <c r="C3" s="8" t="s">
        <v>12</v>
      </c>
      <c r="D3" s="22" t="s">
        <v>1</v>
      </c>
      <c r="E3" s="9" t="s">
        <v>17</v>
      </c>
      <c r="F3" s="20" t="s">
        <v>2</v>
      </c>
      <c r="G3" s="9" t="s">
        <v>3</v>
      </c>
      <c r="H3" s="20" t="s">
        <v>4</v>
      </c>
      <c r="I3" s="9" t="s">
        <v>5</v>
      </c>
      <c r="J3" s="9" t="s">
        <v>6</v>
      </c>
      <c r="K3" s="10" t="s">
        <v>7</v>
      </c>
      <c r="M3" s="14">
        <f>calculations!L9</f>
        <v>948</v>
      </c>
    </row>
    <row r="4" spans="1:13" ht="34.799999999999997" x14ac:dyDescent="0.45">
      <c r="C4" s="11"/>
      <c r="D4" s="23" t="s">
        <v>20</v>
      </c>
      <c r="F4" s="21" t="s">
        <v>19</v>
      </c>
      <c r="G4" s="4">
        <v>1</v>
      </c>
      <c r="H4" s="21" t="s">
        <v>22</v>
      </c>
      <c r="I4" s="3">
        <v>79</v>
      </c>
      <c r="J4" s="3">
        <f>List[[#This Row],[UNIT PRICE]]*12</f>
        <v>948</v>
      </c>
      <c r="K4" s="6" t="s">
        <v>23</v>
      </c>
      <c r="M4" s="41">
        <f>calculations!L8</f>
        <v>2190</v>
      </c>
    </row>
    <row r="5" spans="1:13" ht="52.2" x14ac:dyDescent="0.45">
      <c r="C5" s="11"/>
      <c r="D5" s="23" t="s">
        <v>21</v>
      </c>
      <c r="F5" s="21" t="s">
        <v>24</v>
      </c>
      <c r="G5" s="4">
        <v>1</v>
      </c>
      <c r="H5" s="21" t="s">
        <v>34</v>
      </c>
      <c r="I5" s="3">
        <v>2190</v>
      </c>
      <c r="J5" s="3">
        <f>IFERROR(List[[#This Row],[QTY]]*List[[#This Row],[UNIT PRICE]],"")</f>
        <v>2190</v>
      </c>
      <c r="K5" s="6" t="s">
        <v>23</v>
      </c>
      <c r="M5" s="41"/>
    </row>
    <row r="6" spans="1:13" ht="34.799999999999997" x14ac:dyDescent="0.45">
      <c r="C6" s="11"/>
      <c r="D6" s="23" t="s">
        <v>32</v>
      </c>
      <c r="F6" s="21" t="s">
        <v>18</v>
      </c>
      <c r="G6" s="4">
        <v>1</v>
      </c>
      <c r="H6" s="21" t="s">
        <v>11</v>
      </c>
      <c r="I6" s="3">
        <v>400</v>
      </c>
      <c r="J6" s="3">
        <f>IFERROR(List[[#This Row],[QTY]]*List[[#This Row],[UNIT PRICE]],"")</f>
        <v>400</v>
      </c>
      <c r="K6" s="6"/>
      <c r="M6" s="14" t="str">
        <f>calculations!M7</f>
        <v>KIT HOST TOTAL</v>
      </c>
    </row>
    <row r="7" spans="1:13" s="34" customFormat="1" ht="17.399999999999999" x14ac:dyDescent="0.45">
      <c r="B7" s="28"/>
      <c r="C7" s="29"/>
      <c r="D7" s="30" t="s">
        <v>16</v>
      </c>
      <c r="E7" s="28"/>
      <c r="F7" s="31" t="s">
        <v>13</v>
      </c>
      <c r="G7" s="28">
        <v>1</v>
      </c>
      <c r="H7" s="31" t="s">
        <v>11</v>
      </c>
      <c r="I7" s="32">
        <v>150</v>
      </c>
      <c r="J7" s="32">
        <f>IFERROR(List[[#This Row],[QTY]]*List[[#This Row],[UNIT PRICE]],"")</f>
        <v>150</v>
      </c>
      <c r="K7" s="33"/>
      <c r="L7" s="28"/>
      <c r="M7" s="41">
        <f>calculations!L7</f>
        <v>3758</v>
      </c>
    </row>
    <row r="8" spans="1:13" s="34" customFormat="1" ht="34.799999999999997" x14ac:dyDescent="0.45">
      <c r="C8" s="29"/>
      <c r="D8" s="37" t="s">
        <v>35</v>
      </c>
      <c r="F8" s="38" t="s">
        <v>14</v>
      </c>
      <c r="G8" s="34">
        <v>1</v>
      </c>
      <c r="H8" s="38" t="s">
        <v>11</v>
      </c>
      <c r="I8" s="39">
        <v>5439</v>
      </c>
      <c r="J8" s="39">
        <f>IFERROR(List[[#This Row],[QTY]]*List[[#This Row],[UNIT PRICE]],"")</f>
        <v>5439</v>
      </c>
      <c r="K8" s="40"/>
      <c r="M8" s="41"/>
    </row>
    <row r="9" spans="1:13" s="34" customFormat="1" ht="17.399999999999999" x14ac:dyDescent="0.45">
      <c r="B9" s="28"/>
      <c r="C9" s="29"/>
      <c r="D9" s="30" t="s">
        <v>15</v>
      </c>
      <c r="E9" s="28"/>
      <c r="F9" s="31" t="s">
        <v>14</v>
      </c>
      <c r="G9" s="28">
        <v>1</v>
      </c>
      <c r="H9" s="31" t="s">
        <v>11</v>
      </c>
      <c r="I9" s="32">
        <v>2199</v>
      </c>
      <c r="J9" s="32">
        <f>IFERROR(List[[#This Row],[QTY]]*List[[#This Row],[UNIT PRICE]],"")</f>
        <v>2199</v>
      </c>
      <c r="K9" s="33"/>
      <c r="L9" s="28"/>
      <c r="M9" s="35" t="str">
        <f>calculations!M6</f>
        <v>LAB/VM/T&amp;D TOTAL</v>
      </c>
    </row>
    <row r="10" spans="1:13" ht="21" customHeight="1" x14ac:dyDescent="0.45">
      <c r="C10" s="11"/>
      <c r="D10" s="23" t="s">
        <v>25</v>
      </c>
      <c r="F10" s="21" t="s">
        <v>26</v>
      </c>
      <c r="G10" s="4">
        <v>2</v>
      </c>
      <c r="H10" s="21" t="s">
        <v>11</v>
      </c>
      <c r="I10" s="3">
        <v>1879</v>
      </c>
      <c r="J10" s="3">
        <f>IFERROR(List[[#This Row],[QTY]]*List[[#This Row],[UNIT PRICE]],"")</f>
        <v>3758</v>
      </c>
      <c r="K10" s="6"/>
      <c r="M10" s="41"/>
    </row>
    <row r="11" spans="1:13" s="34" customFormat="1" ht="17.399999999999999" x14ac:dyDescent="0.45">
      <c r="B11" s="28"/>
      <c r="C11" s="29"/>
      <c r="D11" s="30" t="s">
        <v>27</v>
      </c>
      <c r="E11" s="28"/>
      <c r="F11" s="31" t="s">
        <v>13</v>
      </c>
      <c r="G11" s="28">
        <v>1</v>
      </c>
      <c r="H11" s="31" t="s">
        <v>11</v>
      </c>
      <c r="I11" s="32">
        <v>30</v>
      </c>
      <c r="J11" s="32">
        <f>IFERROR(List[[#This Row],[QTY]]*List[[#This Row],[UNIT PRICE]],"")</f>
        <v>30</v>
      </c>
      <c r="K11" s="33"/>
      <c r="L11" s="28"/>
      <c r="M11" s="41"/>
    </row>
    <row r="12" spans="1:13" s="34" customFormat="1" ht="17.399999999999999" x14ac:dyDescent="0.45">
      <c r="B12" s="28"/>
      <c r="C12" s="29"/>
      <c r="D12" s="30" t="s">
        <v>28</v>
      </c>
      <c r="E12" s="28"/>
      <c r="F12" s="31" t="s">
        <v>13</v>
      </c>
      <c r="G12" s="28">
        <v>1</v>
      </c>
      <c r="H12" s="31" t="s">
        <v>11</v>
      </c>
      <c r="I12" s="32">
        <v>52</v>
      </c>
      <c r="J12" s="32">
        <f>IFERROR(List[[#This Row],[QTY]]*List[[#This Row],[UNIT PRICE]],"")</f>
        <v>52</v>
      </c>
      <c r="K12" s="33"/>
      <c r="L12" s="28"/>
      <c r="M12" s="35"/>
    </row>
    <row r="13" spans="1:13" s="34" customFormat="1" ht="34.799999999999997" x14ac:dyDescent="0.45">
      <c r="B13" s="28"/>
      <c r="C13" s="29"/>
      <c r="D13" s="30" t="s">
        <v>29</v>
      </c>
      <c r="E13" s="28"/>
      <c r="F13" s="31" t="s">
        <v>13</v>
      </c>
      <c r="G13" s="28">
        <v>1</v>
      </c>
      <c r="H13" s="31" t="s">
        <v>11</v>
      </c>
      <c r="I13" s="32">
        <v>230</v>
      </c>
      <c r="J13" s="32">
        <f>IFERROR(List[[#This Row],[QTY]]*List[[#This Row],[UNIT PRICE]],"")</f>
        <v>230</v>
      </c>
      <c r="K13" s="33"/>
      <c r="L13" s="28"/>
      <c r="M13" s="42"/>
    </row>
    <row r="14" spans="1:13" s="34" customFormat="1" ht="34.799999999999997" x14ac:dyDescent="0.45">
      <c r="B14" s="28"/>
      <c r="C14" s="29"/>
      <c r="D14" s="30" t="s">
        <v>30</v>
      </c>
      <c r="E14" s="28"/>
      <c r="F14" s="31" t="s">
        <v>13</v>
      </c>
      <c r="G14" s="28">
        <v>1</v>
      </c>
      <c r="H14" s="31" t="s">
        <v>33</v>
      </c>
      <c r="I14" s="32">
        <v>17</v>
      </c>
      <c r="J14" s="32">
        <f>IFERROR(List[[#This Row],[QTY]]*List[[#This Row],[UNIT PRICE]],"")</f>
        <v>17</v>
      </c>
      <c r="K14" s="33"/>
      <c r="L14" s="28"/>
      <c r="M14" s="42"/>
    </row>
    <row r="15" spans="1:13" s="34" customFormat="1" ht="21" customHeight="1" x14ac:dyDescent="0.45">
      <c r="B15" s="28"/>
      <c r="C15" s="29"/>
      <c r="D15" s="30" t="s">
        <v>31</v>
      </c>
      <c r="E15" s="28"/>
      <c r="F15" s="31" t="s">
        <v>13</v>
      </c>
      <c r="G15" s="28">
        <v>1</v>
      </c>
      <c r="H15" s="31" t="s">
        <v>11</v>
      </c>
      <c r="I15" s="32">
        <v>12</v>
      </c>
      <c r="J15" s="32">
        <f>IFERROR(List[[#This Row],[QTY]]*List[[#This Row],[UNIT PRICE]],"")</f>
        <v>12</v>
      </c>
      <c r="K15" s="33"/>
      <c r="L15" s="28"/>
      <c r="M15" s="36" t="str">
        <f>calculations!M6</f>
        <v>LAB/VM/T&amp;D TOTAL</v>
      </c>
    </row>
    <row r="16" spans="1:13" ht="34.799999999999997" x14ac:dyDescent="0.45">
      <c r="C16" s="11"/>
      <c r="D16" s="23" t="s">
        <v>36</v>
      </c>
      <c r="F16" s="21" t="s">
        <v>14</v>
      </c>
      <c r="I16" s="32"/>
      <c r="J16" s="32"/>
      <c r="K16" s="6"/>
      <c r="M16" s="15">
        <f>GroceryTotal</f>
        <v>15425</v>
      </c>
    </row>
    <row r="17" spans="3:11" ht="21" customHeight="1" x14ac:dyDescent="0.45">
      <c r="C17" s="11"/>
      <c r="D17" s="23" t="s">
        <v>37</v>
      </c>
      <c r="F17" s="21" t="s">
        <v>14</v>
      </c>
      <c r="I17" s="32"/>
      <c r="J17" s="32"/>
      <c r="K17" s="6"/>
    </row>
    <row r="18" spans="3:11" ht="34.799999999999997" x14ac:dyDescent="0.45">
      <c r="C18" s="11"/>
      <c r="D18" s="23" t="s">
        <v>38</v>
      </c>
      <c r="F18" s="21" t="s">
        <v>14</v>
      </c>
      <c r="I18" s="32"/>
      <c r="J18" s="32"/>
      <c r="K18" s="6"/>
    </row>
    <row r="19" spans="3:11" ht="121.8" x14ac:dyDescent="0.45">
      <c r="C19" s="11"/>
      <c r="D19" s="23" t="s">
        <v>39</v>
      </c>
      <c r="F19" s="21" t="s">
        <v>14</v>
      </c>
      <c r="I19" s="32"/>
      <c r="J19" s="32"/>
      <c r="K19" s="6"/>
    </row>
    <row r="20" spans="3:11" ht="21" customHeight="1" x14ac:dyDescent="0.45">
      <c r="C20" s="11"/>
      <c r="D20" s="23" t="s">
        <v>40</v>
      </c>
      <c r="F20" s="21" t="s">
        <v>14</v>
      </c>
      <c r="I20" s="32"/>
      <c r="J20" s="32"/>
      <c r="K20" s="6"/>
    </row>
    <row r="21" spans="3:11" ht="34.799999999999997" x14ac:dyDescent="0.45">
      <c r="C21" s="24"/>
      <c r="D21" s="23" t="s">
        <v>41</v>
      </c>
      <c r="E21" s="25"/>
      <c r="F21" s="21" t="s">
        <v>14</v>
      </c>
      <c r="G21" s="25"/>
      <c r="H21" s="26"/>
      <c r="I21" s="3"/>
      <c r="J21" s="3">
        <f>IFERROR(List[[#This Row],[QTY]]*List[[#This Row],[UNIT PRICE]],"")</f>
        <v>0</v>
      </c>
      <c r="K21" s="27"/>
    </row>
    <row r="22" spans="3:11" ht="34.799999999999997" x14ac:dyDescent="0.45">
      <c r="C22" s="24"/>
      <c r="D22" s="23" t="s">
        <v>42</v>
      </c>
      <c r="E22" s="25"/>
      <c r="F22" s="21" t="s">
        <v>14</v>
      </c>
      <c r="G22" s="25"/>
      <c r="H22" s="26"/>
      <c r="I22" s="3"/>
      <c r="J22" s="3">
        <f>IFERROR(List[[#This Row],[QTY]]*List[[#This Row],[UNIT PRICE]],"")</f>
        <v>0</v>
      </c>
      <c r="K22" s="27"/>
    </row>
    <row r="23" spans="3:11" ht="52.2" x14ac:dyDescent="0.45">
      <c r="C23" s="24"/>
      <c r="D23" s="23" t="s">
        <v>43</v>
      </c>
      <c r="E23" s="25"/>
      <c r="F23" s="21" t="s">
        <v>14</v>
      </c>
      <c r="G23" s="25"/>
      <c r="H23" s="26"/>
      <c r="I23" s="3"/>
      <c r="J23" s="3">
        <f>IFERROR(List[[#This Row],[QTY]]*List[[#This Row],[UNIT PRICE]],"")</f>
        <v>0</v>
      </c>
      <c r="K23" s="27"/>
    </row>
    <row r="24" spans="3:11" ht="69.599999999999994" x14ac:dyDescent="0.45">
      <c r="C24" s="24"/>
      <c r="D24" s="23" t="s">
        <v>44</v>
      </c>
      <c r="E24" s="25"/>
      <c r="F24" s="21" t="s">
        <v>14</v>
      </c>
      <c r="G24" s="25"/>
      <c r="H24" s="26"/>
      <c r="I24" s="3"/>
      <c r="J24" s="3">
        <f>IFERROR(List[[#This Row],[QTY]]*List[[#This Row],[UNIT PRICE]],"")</f>
        <v>0</v>
      </c>
      <c r="K24" s="27"/>
    </row>
    <row r="25" spans="3:11" ht="69.599999999999994" x14ac:dyDescent="0.45">
      <c r="C25" s="24"/>
      <c r="D25" s="23" t="s">
        <v>45</v>
      </c>
      <c r="E25" s="25"/>
      <c r="F25" s="21" t="s">
        <v>14</v>
      </c>
      <c r="G25" s="25"/>
      <c r="H25" s="26"/>
      <c r="I25" s="3"/>
      <c r="J25" s="3">
        <f>IFERROR(List[[#This Row],[QTY]]*List[[#This Row],[UNIT PRICE]],"")</f>
        <v>0</v>
      </c>
      <c r="K25" s="27"/>
    </row>
    <row r="26" spans="3:11" ht="52.2" x14ac:dyDescent="0.45">
      <c r="C26" s="24"/>
      <c r="D26" s="23" t="s">
        <v>46</v>
      </c>
      <c r="E26" s="25"/>
      <c r="F26" s="21" t="s">
        <v>14</v>
      </c>
      <c r="G26" s="25"/>
      <c r="H26" s="26"/>
      <c r="I26" s="3"/>
      <c r="J26" s="3">
        <f>IFERROR(List[[#This Row],[QTY]]*List[[#This Row],[UNIT PRICE]],"")</f>
        <v>0</v>
      </c>
      <c r="K26" s="27"/>
    </row>
  </sheetData>
  <mergeCells count="5">
    <mergeCell ref="M10:M11"/>
    <mergeCell ref="M13:M14"/>
    <mergeCell ref="M1:M2"/>
    <mergeCell ref="M4:M5"/>
    <mergeCell ref="M7:M8"/>
  </mergeCells>
  <conditionalFormatting sqref="C4:K26">
    <cfRule type="expression" dxfId="0" priority="2">
      <formula>ISODD(ROW(TableAnchor))&lt;&gt;ISODD(ROW(C4))</formula>
    </cfRule>
  </conditionalFormatting>
  <dataValidations count="11">
    <dataValidation allowBlank="1" showInputMessage="1" showErrorMessage="1" prompt="Create a Grocery List in this worksheet. Enter details in List table. Totals are automatically calculated" sqref="A1" xr:uid="{00000000-0002-0000-0000-000000000000}"/>
    <dataValidation allowBlank="1" showInputMessage="1" showErrorMessage="1" prompt="Title of this worksheet is in this cell. Enter grocery details in table below. Category totals are automatically updated in column M" sqref="B2:L2" xr:uid="{00000000-0002-0000-0000-000001000000}"/>
    <dataValidation allowBlank="1" showInputMessage="1" showErrorMessage="1" prompt="Enter a number greater than 0 in this column under this heading to mark item as bought. Use heading filters to find specific entries" sqref="C3" xr:uid="{00000000-0002-0000-0000-000002000000}"/>
    <dataValidation allowBlank="1" showInputMessage="1" showErrorMessage="1" prompt="Enter Item in this column under this heading" sqref="D3" xr:uid="{00000000-0002-0000-0000-000003000000}"/>
    <dataValidation allowBlank="1" showInputMessage="1" showErrorMessage="1" prompt="Enter Store type in this column under this heading" sqref="E3" xr:uid="{00000000-0002-0000-0000-000004000000}"/>
    <dataValidation allowBlank="1" showInputMessage="1" showErrorMessage="1" prompt="Enter Category in this column under this heading" sqref="F3" xr:uid="{00000000-0002-0000-0000-000005000000}"/>
    <dataValidation allowBlank="1" showInputMessage="1" showErrorMessage="1" prompt="Enter Quantity in this column under this heading" sqref="G3" xr:uid="{00000000-0002-0000-0000-000006000000}"/>
    <dataValidation allowBlank="1" showInputMessage="1" showErrorMessage="1" prompt="Enter Unit in this column under this heading" sqref="H3" xr:uid="{00000000-0002-0000-0000-000007000000}"/>
    <dataValidation allowBlank="1" showInputMessage="1" showErrorMessage="1" prompt="Enter Unit Price in this column under this heading" sqref="I3" xr:uid="{00000000-0002-0000-0000-000008000000}"/>
    <dataValidation allowBlank="1" showInputMessage="1" showErrorMessage="1" prompt="Total is automatically calculated in this column under this heading" sqref="J3" xr:uid="{00000000-0002-0000-0000-000009000000}"/>
    <dataValidation allowBlank="1" showInputMessage="1" showErrorMessage="1" prompt="Enter Comment in this column under this heading" sqref="K3" xr:uid="{00000000-0002-0000-0000-00000A000000}"/>
  </dataValidations>
  <printOptions horizontalCentered="1"/>
  <pageMargins left="0.3" right="0.3" top="0.5" bottom="0.5" header="0.3" footer="0.3"/>
  <pageSetup scale="55" fitToHeight="0" orientation="portrait" r:id="rId1"/>
  <headerFooter differentFirst="1">
    <oddFooter>Page &amp;P of &amp;N</oddFooter>
  </headerFooter>
  <ignoredErrors>
    <ignoredError sqref="J4" calculatedColumn="1"/>
  </ignoredErrors>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7" id="{7DFC9C84-28BF-44D2-94EA-43F4C08E96CD}">
            <x14:iconSet iconSet="3Symbols2" custom="1">
              <x14:cfvo type="percent">
                <xm:f>0</xm:f>
              </x14:cfvo>
              <x14:cfvo type="num" gte="0">
                <xm:f>0</xm:f>
              </x14:cfvo>
              <x14:cfvo type="num">
                <xm:f>1</xm:f>
              </x14:cfvo>
              <x14:cfIcon iconSet="NoIcons" iconId="0"/>
              <x14:cfIcon iconSet="NoIcons" iconId="0"/>
              <x14:cfIcon iconSet="3Symbols2" iconId="2"/>
            </x14:iconSet>
          </x14:cfRule>
          <xm:sqref>C4:C26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1"/>
  <sheetViews>
    <sheetView topLeftCell="C1" workbookViewId="0">
      <selection activeCell="C1" sqref="C1"/>
    </sheetView>
  </sheetViews>
  <sheetFormatPr defaultRowHeight="17.399999999999999" x14ac:dyDescent="0.45"/>
  <cols>
    <col min="5" max="5" width="18.8984375" customWidth="1"/>
    <col min="11" max="12" width="12.3984375" customWidth="1"/>
    <col min="13" max="13" width="14.59765625" customWidth="1"/>
  </cols>
  <sheetData>
    <row r="1" spans="1:13" x14ac:dyDescent="0.45">
      <c r="A1" t="s">
        <v>0</v>
      </c>
    </row>
    <row r="3" spans="1:13" x14ac:dyDescent="0.45">
      <c r="K3" s="5">
        <f>SUM(List[TOTAL])-SUM(K6:K9)</f>
        <v>891</v>
      </c>
      <c r="L3" s="2">
        <f>ROUND(K3,0)</f>
        <v>891</v>
      </c>
      <c r="M3" t="s">
        <v>9</v>
      </c>
    </row>
    <row r="4" spans="1:13" x14ac:dyDescent="0.45">
      <c r="L4" s="2">
        <f>ROUNDUP(SUM(List[TOTAL]),0)</f>
        <v>15425</v>
      </c>
      <c r="M4" t="s">
        <v>10</v>
      </c>
    </row>
    <row r="6" spans="1:13" x14ac:dyDescent="0.45">
      <c r="E6" s="7" t="str">
        <f t="array" ref="E6">IFERROR(INDEX(List[CATEGORY],MATCH(,COUNTIF($E$5:E5,List[CATEGORY]),)),"")</f>
        <v>Collaboration Report Writing</v>
      </c>
      <c r="F6">
        <f>SUMIFS(List[TOTAL],List[CATEGORY],E6)</f>
        <v>948</v>
      </c>
      <c r="G6">
        <f>F6+ROW()/1000000</f>
        <v>948.00000599999998</v>
      </c>
      <c r="H6">
        <f>LARGE($G$6:$G$21,1)</f>
        <v>7638.0000099999997</v>
      </c>
      <c r="I6">
        <f>MATCH(H6,$G$6:$G$21,0)</f>
        <v>5</v>
      </c>
      <c r="J6" t="str">
        <f>INDEX($E$6:$E$21,$I6)</f>
        <v>Lab/VM/T&amp;D</v>
      </c>
      <c r="K6" s="1">
        <f>INDEX($F$6:$F$21,$I6)</f>
        <v>7638</v>
      </c>
      <c r="L6" s="2">
        <f>ROUND(K6,0)</f>
        <v>7638</v>
      </c>
      <c r="M6" t="str">
        <f>UPPER(J6) &amp; " TOTAL"</f>
        <v>LAB/VM/T&amp;D TOTAL</v>
      </c>
    </row>
    <row r="7" spans="1:13" x14ac:dyDescent="0.45">
      <c r="E7" s="7" t="str">
        <f t="array" ref="E7">IFERROR(INDEX(List[CATEGORY],MATCH(,COUNTIF($E$5:E6,List[CATEGORY]),)),"")</f>
        <v>Fuzzing Exploit Scanning Enumeration</v>
      </c>
      <c r="F7">
        <f>SUMIFS(List[TOTAL],List[CATEGORY],E7)</f>
        <v>2190</v>
      </c>
      <c r="G7">
        <f t="shared" ref="G7:G21" si="0">F7+ROW()/1000000</f>
        <v>2190.0000070000001</v>
      </c>
      <c r="H7">
        <f>LARGE($G$6:$G$21,2)</f>
        <v>3758.0000110000001</v>
      </c>
      <c r="I7">
        <f>MATCH(H7,$G$6:$G$21,0)</f>
        <v>6</v>
      </c>
      <c r="J7" t="str">
        <f>INDEX($E$6:$E$21,$I7)</f>
        <v>Kit Host</v>
      </c>
      <c r="K7" s="1">
        <f>INDEX($F$6:$F$21,$I7)</f>
        <v>3758</v>
      </c>
      <c r="L7" s="2">
        <f>ROUND(K7,0)</f>
        <v>3758</v>
      </c>
      <c r="M7" t="str">
        <f>UPPER(J7) &amp; " TOTAL"</f>
        <v>KIT HOST TOTAL</v>
      </c>
    </row>
    <row r="8" spans="1:13" x14ac:dyDescent="0.45">
      <c r="E8" s="7" t="str">
        <f t="array" ref="E8">IFERROR(INDEX(List[CATEGORY],MATCH(,COUNTIF($E$5:E7,List[CATEGORY]),)),"")</f>
        <v>RF wireless</v>
      </c>
      <c r="F8">
        <f>SUMIFS(List[TOTAL],List[CATEGORY],E8)</f>
        <v>400</v>
      </c>
      <c r="G8">
        <f t="shared" si="0"/>
        <v>400.00000799999998</v>
      </c>
      <c r="H8">
        <f>LARGE($G$6:$G$21,3)</f>
        <v>2190.0000070000001</v>
      </c>
      <c r="I8">
        <f>MATCH(H8,$G$6:$G$21,0)</f>
        <v>2</v>
      </c>
      <c r="J8" t="str">
        <f>INDEX($E$6:$E$21,$I8)</f>
        <v>Fuzzing Exploit Scanning Enumeration</v>
      </c>
      <c r="K8" s="1">
        <f>INDEX($F$6:$F$21,$I8)</f>
        <v>2190</v>
      </c>
      <c r="L8" s="2">
        <f>ROUND(K8,0)</f>
        <v>2190</v>
      </c>
      <c r="M8" t="str">
        <f>UPPER(J8) &amp; " TOTAL"</f>
        <v>FUZZING EXPLOIT SCANNING ENUMERATION TOTAL</v>
      </c>
    </row>
    <row r="9" spans="1:13" x14ac:dyDescent="0.45">
      <c r="E9" s="7" t="str">
        <f t="array" ref="E9">IFERROR(INDEX(List[CATEGORY],MATCH(,COUNTIF($E$5:E8,List[CATEGORY]),)),"")</f>
        <v>PPE</v>
      </c>
      <c r="F9">
        <f>SUMIFS(List[TOTAL],List[CATEGORY],E9)</f>
        <v>491</v>
      </c>
      <c r="G9">
        <f t="shared" si="0"/>
        <v>491.00000899999998</v>
      </c>
      <c r="H9">
        <f>LARGE($G$6:$G$21,4)</f>
        <v>948.00000599999998</v>
      </c>
      <c r="I9">
        <f>MATCH(H9,$G$6:$G$21,0)</f>
        <v>1</v>
      </c>
      <c r="J9" t="str">
        <f>INDEX($E$6:$E$21,$I9)</f>
        <v>Collaboration Report Writing</v>
      </c>
      <c r="K9" s="1">
        <f>INDEX($F$6:$F$21,$I9)</f>
        <v>948</v>
      </c>
      <c r="L9" s="2">
        <f>ROUND(K9,0)</f>
        <v>948</v>
      </c>
      <c r="M9" t="str">
        <f>UPPER(J9) &amp; " TOTAL"</f>
        <v>COLLABORATION REPORT WRITING TOTAL</v>
      </c>
    </row>
    <row r="10" spans="1:13" x14ac:dyDescent="0.45">
      <c r="E10" s="7" t="str">
        <f t="array" ref="E10">IFERROR(INDEX(List[CATEGORY],MATCH(,COUNTIF($E$5:E9,List[CATEGORY]),)),"")</f>
        <v>Lab/VM/T&amp;D</v>
      </c>
      <c r="F10">
        <f>SUMIFS(List[TOTAL],List[CATEGORY],E10)</f>
        <v>7638</v>
      </c>
      <c r="G10">
        <f t="shared" si="0"/>
        <v>7638.0000099999997</v>
      </c>
      <c r="K10" s="1"/>
      <c r="L10" s="1"/>
    </row>
    <row r="11" spans="1:13" x14ac:dyDescent="0.45">
      <c r="E11" s="7" t="str">
        <f t="array" ref="E11">IFERROR(INDEX(List[CATEGORY],MATCH(,COUNTIF($E$5:E10,List[CATEGORY]),)),"")</f>
        <v>Kit Host</v>
      </c>
      <c r="F11">
        <f>SUMIFS(List[TOTAL],List[CATEGORY],E11)</f>
        <v>3758</v>
      </c>
      <c r="G11">
        <f t="shared" si="0"/>
        <v>3758.0000110000001</v>
      </c>
      <c r="K11" s="1"/>
      <c r="L11" s="1"/>
    </row>
    <row r="12" spans="1:13" x14ac:dyDescent="0.45">
      <c r="E12" s="7" t="str">
        <f t="array" ref="E12">IFERROR(INDEX(List[CATEGORY],MATCH(,COUNTIF($E$5:E11,List[CATEGORY]),)),"")</f>
        <v/>
      </c>
      <c r="F12">
        <f>SUMIFS(List[TOTAL],List[CATEGORY],E12)</f>
        <v>0</v>
      </c>
      <c r="G12">
        <f t="shared" si="0"/>
        <v>1.2E-5</v>
      </c>
      <c r="K12" s="1"/>
      <c r="L12" s="1"/>
    </row>
    <row r="13" spans="1:13" x14ac:dyDescent="0.45">
      <c r="E13" s="7" t="str">
        <f t="array" ref="E13">IFERROR(INDEX(List[CATEGORY],MATCH(,COUNTIF($E$5:E12,List[CATEGORY]),)),"")</f>
        <v/>
      </c>
      <c r="F13">
        <f>SUMIFS(List[TOTAL],List[CATEGORY],E13)</f>
        <v>0</v>
      </c>
      <c r="G13">
        <f t="shared" si="0"/>
        <v>1.2999999999999999E-5</v>
      </c>
      <c r="K13" s="1"/>
      <c r="L13" s="1"/>
    </row>
    <row r="14" spans="1:13" x14ac:dyDescent="0.45">
      <c r="E14" s="7" t="str">
        <f t="array" ref="E14">IFERROR(INDEX(List[CATEGORY],MATCH(,COUNTIF($E$5:E13,List[CATEGORY]),)),"")</f>
        <v/>
      </c>
      <c r="F14">
        <f>SUMIFS(List[TOTAL],List[CATEGORY],E14)</f>
        <v>0</v>
      </c>
      <c r="G14">
        <f t="shared" si="0"/>
        <v>1.4E-5</v>
      </c>
      <c r="K14" s="1"/>
      <c r="L14" s="1"/>
    </row>
    <row r="15" spans="1:13" x14ac:dyDescent="0.45">
      <c r="E15" s="7" t="str">
        <f t="array" ref="E15">IFERROR(INDEX(List[CATEGORY],MATCH(,COUNTIF($E$5:E14,List[CATEGORY]),)),"")</f>
        <v/>
      </c>
      <c r="F15">
        <f>SUMIFS(List[TOTAL],List[CATEGORY],E15)</f>
        <v>0</v>
      </c>
      <c r="G15">
        <f t="shared" si="0"/>
        <v>1.5E-5</v>
      </c>
      <c r="K15" s="1"/>
      <c r="L15" s="1"/>
    </row>
    <row r="16" spans="1:13" x14ac:dyDescent="0.45">
      <c r="E16" s="7" t="str">
        <f t="array" ref="E16">IFERROR(INDEX(List[CATEGORY],MATCH(,COUNTIF($E$5:E15,List[CATEGORY]),)),"")</f>
        <v/>
      </c>
      <c r="F16">
        <f>SUMIFS(List[TOTAL],List[CATEGORY],E16)</f>
        <v>0</v>
      </c>
      <c r="G16">
        <f t="shared" si="0"/>
        <v>1.5999999999999999E-5</v>
      </c>
      <c r="K16" s="1"/>
      <c r="L16" s="1"/>
    </row>
    <row r="17" spans="5:12" x14ac:dyDescent="0.45">
      <c r="E17" s="7" t="str">
        <f t="array" ref="E17">IFERROR(INDEX(List[CATEGORY],MATCH(,COUNTIF($E$5:E16,List[CATEGORY]),)),"")</f>
        <v/>
      </c>
      <c r="F17">
        <f>SUMIFS(List[TOTAL],List[CATEGORY],E17)</f>
        <v>0</v>
      </c>
      <c r="G17">
        <f t="shared" si="0"/>
        <v>1.7E-5</v>
      </c>
      <c r="K17" s="1"/>
      <c r="L17" s="1"/>
    </row>
    <row r="18" spans="5:12" x14ac:dyDescent="0.45">
      <c r="E18" s="7" t="str">
        <f t="array" ref="E18">IFERROR(INDEX(List[CATEGORY],MATCH(,COUNTIF($E$5:E17,List[CATEGORY]),)),"")</f>
        <v/>
      </c>
      <c r="F18">
        <f>SUMIFS(List[TOTAL],List[CATEGORY],E18)</f>
        <v>0</v>
      </c>
      <c r="G18">
        <f t="shared" si="0"/>
        <v>1.8E-5</v>
      </c>
      <c r="K18" s="1"/>
      <c r="L18" s="1"/>
    </row>
    <row r="19" spans="5:12" x14ac:dyDescent="0.45">
      <c r="E19" s="7" t="str">
        <f t="array" ref="E19">IFERROR(INDEX(List[CATEGORY],MATCH(,COUNTIF($E$5:E18,List[CATEGORY]),)),"")</f>
        <v/>
      </c>
      <c r="F19">
        <f>SUMIFS(List[TOTAL],List[CATEGORY],E19)</f>
        <v>0</v>
      </c>
      <c r="G19">
        <f t="shared" si="0"/>
        <v>1.9000000000000001E-5</v>
      </c>
      <c r="K19" s="1"/>
      <c r="L19" s="1"/>
    </row>
    <row r="20" spans="5:12" x14ac:dyDescent="0.45">
      <c r="E20" s="7" t="str">
        <f t="array" ref="E20">IFERROR(INDEX(List[CATEGORY],MATCH(,COUNTIF($E$5:E19,List[CATEGORY]),)),"")</f>
        <v/>
      </c>
      <c r="F20">
        <f>SUMIFS(List[TOTAL],List[CATEGORY],E20)</f>
        <v>0</v>
      </c>
      <c r="G20">
        <f t="shared" si="0"/>
        <v>2.0000000000000002E-5</v>
      </c>
      <c r="K20" s="1"/>
      <c r="L20" s="1"/>
    </row>
    <row r="21" spans="5:12" x14ac:dyDescent="0.45">
      <c r="E21" s="7" t="str">
        <f t="array" ref="E21">IFERROR(INDEX(List[CATEGORY],MATCH(,COUNTIF($E$5:E20,List[CATEGORY]),)),"")</f>
        <v/>
      </c>
      <c r="F21">
        <f>SUMIFS(List[TOTAL],List[CATEGORY],E21)</f>
        <v>0</v>
      </c>
      <c r="G21">
        <f t="shared" si="0"/>
        <v>2.0999999999999999E-5</v>
      </c>
      <c r="K21" s="1"/>
      <c r="L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kit list</vt:lpstr>
      <vt:lpstr>calculations</vt:lpstr>
      <vt:lpstr>ColumnTitle1</vt:lpstr>
      <vt:lpstr>GroceryTotal</vt:lpstr>
      <vt:lpstr>'kit list'!Print_Titles</vt:lpstr>
      <vt:lpstr>TableAnchor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blueCyber2</dc:creator>
  <cp:lastModifiedBy>Isiah Jones</cp:lastModifiedBy>
  <dcterms:created xsi:type="dcterms:W3CDTF">2018-03-21T10:10:55Z</dcterms:created>
  <dcterms:modified xsi:type="dcterms:W3CDTF">2025-10-03T04:56:10Z</dcterms:modified>
</cp:coreProperties>
</file>