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bookViews>
    <workbookView xWindow="0" yWindow="465" windowWidth="20730" windowHeight="11760"/>
  </bookViews>
  <sheets>
    <sheet name="сала таңдау" sheetId="1" r:id="rId1"/>
    <sheet name="сала экономикасы" sheetId="2" r:id="rId2"/>
    <sheet name="Лист3" sheetId="3" r:id="rId3"/>
    <sheet name="Лист1" sheetId="4" r:id="rId4"/>
  </sheets>
  <calcPr calcId="124519" concurrentCalc="0"/>
  <extLst>
    <ext xmlns:mx="http://schemas.microsoft.com/office/mac/excel/2008/main" uri="{7523E5D3-25F3-A5E0-1632-64F254C22452}">
      <mx:ArchID Flags="2"/>
    </ext>
  </extLst>
</workbook>
</file>

<file path=xl/calcChain.xml><?xml version="1.0" encoding="utf-8"?>
<calcChain xmlns="http://schemas.openxmlformats.org/spreadsheetml/2006/main">
  <c r="W4" i="1"/>
  <c r="W5"/>
  <c r="W6"/>
  <c r="W7"/>
  <c r="W8"/>
  <c r="W9"/>
  <c r="D6" i="2"/>
  <c r="F18"/>
  <c r="F20"/>
  <c r="F18" i="3"/>
  <c r="D3"/>
  <c r="F3"/>
  <c r="D4"/>
  <c r="F4"/>
  <c r="F5"/>
  <c r="F6"/>
  <c r="F7"/>
  <c r="F8"/>
  <c r="F9"/>
  <c r="F10"/>
  <c r="F11"/>
  <c r="D53" i="2"/>
  <c r="F53"/>
  <c r="D54"/>
  <c r="F54"/>
  <c r="F51"/>
  <c r="D50"/>
  <c r="D49"/>
  <c r="F49"/>
  <c r="D48"/>
  <c r="F48"/>
  <c r="D42"/>
  <c r="F42"/>
  <c r="D40"/>
  <c r="F40"/>
  <c r="F39"/>
  <c r="D38"/>
  <c r="F38"/>
  <c r="F33"/>
  <c r="F31"/>
  <c r="F30"/>
  <c r="F29"/>
  <c r="F28"/>
  <c r="F27"/>
  <c r="F26"/>
  <c r="F25"/>
  <c r="H14"/>
  <c r="G13"/>
  <c r="F13"/>
  <c r="E13"/>
  <c r="D13"/>
  <c r="H13"/>
  <c r="G12"/>
  <c r="F12"/>
  <c r="E12"/>
  <c r="D12"/>
  <c r="H12"/>
  <c r="G11"/>
  <c r="G15"/>
  <c r="F11"/>
  <c r="F15"/>
  <c r="E11"/>
  <c r="E15"/>
  <c r="D11"/>
  <c r="D15"/>
  <c r="F7"/>
  <c r="E18"/>
  <c r="E20"/>
  <c r="F5"/>
  <c r="F4"/>
  <c r="F32"/>
  <c r="G25"/>
  <c r="F34"/>
  <c r="H25"/>
  <c r="E22"/>
  <c r="F41"/>
  <c r="G38"/>
  <c r="D18"/>
  <c r="D20"/>
  <c r="E50"/>
  <c r="F50"/>
  <c r="F52"/>
  <c r="H11"/>
  <c r="H15"/>
  <c r="G18"/>
  <c r="G20"/>
  <c r="G22"/>
  <c r="F22"/>
  <c r="F6"/>
  <c r="G48"/>
  <c r="F56"/>
  <c r="H48"/>
  <c r="F44"/>
  <c r="H38"/>
  <c r="G5"/>
  <c r="D22"/>
  <c r="H20"/>
  <c r="H22"/>
  <c r="H5"/>
</calcChain>
</file>

<file path=xl/sharedStrings.xml><?xml version="1.0" encoding="utf-8"?>
<sst xmlns="http://schemas.openxmlformats.org/spreadsheetml/2006/main" count="208" uniqueCount="121">
  <si>
    <t>10 балдык</t>
  </si>
  <si>
    <t>пайда</t>
  </si>
  <si>
    <t>сұраныс</t>
  </si>
  <si>
    <t>масштаб</t>
  </si>
  <si>
    <t>жылдамдық</t>
  </si>
  <si>
    <t>жақсы көру</t>
  </si>
  <si>
    <t>бал</t>
  </si>
  <si>
    <t>жасыл шөп</t>
  </si>
  <si>
    <t>жасыл пияз</t>
  </si>
  <si>
    <t>тандыр нан пысыру</t>
  </si>
  <si>
    <t>сыр өндірісі</t>
  </si>
  <si>
    <t xml:space="preserve">жасыл шөп (гидропоника) </t>
  </si>
  <si>
    <t>өлшем бірлік</t>
  </si>
  <si>
    <t>саны</t>
  </si>
  <si>
    <t>баға</t>
  </si>
  <si>
    <t>сома</t>
  </si>
  <si>
    <t>өзіндік құн  тенге</t>
  </si>
  <si>
    <t>ретабельность       %</t>
  </si>
  <si>
    <t>арпа сатып алу</t>
  </si>
  <si>
    <t>кг</t>
  </si>
  <si>
    <t xml:space="preserve"> 1 м2 ка кететін арпа</t>
  </si>
  <si>
    <t>1 м2  алынатын өнім</t>
  </si>
  <si>
    <t>1 кг жасыл шөптің сатылым бағасы</t>
  </si>
  <si>
    <t>шыққан шығын</t>
  </si>
  <si>
    <t>февраль</t>
  </si>
  <si>
    <t>сумма</t>
  </si>
  <si>
    <t>апта</t>
  </si>
  <si>
    <t>арпа</t>
  </si>
  <si>
    <t>тенге</t>
  </si>
  <si>
    <t>жумыс куші</t>
  </si>
  <si>
    <t>тг</t>
  </si>
  <si>
    <t>эл</t>
  </si>
  <si>
    <t>квт</t>
  </si>
  <si>
    <t>газ</t>
  </si>
  <si>
    <t>сатылым</t>
  </si>
  <si>
    <t>сатылымы</t>
  </si>
  <si>
    <t>тандыр нан</t>
  </si>
  <si>
    <t>өзіндік құн</t>
  </si>
  <si>
    <t>рентабельность</t>
  </si>
  <si>
    <t>Ұн</t>
  </si>
  <si>
    <t>подсол масло</t>
  </si>
  <si>
    <t>л</t>
  </si>
  <si>
    <t>енбек акы</t>
  </si>
  <si>
    <t>газдын шыгыны</t>
  </si>
  <si>
    <t>сут</t>
  </si>
  <si>
    <t>дрож</t>
  </si>
  <si>
    <t>пач</t>
  </si>
  <si>
    <t>туз</t>
  </si>
  <si>
    <t>барлығы</t>
  </si>
  <si>
    <t>шт</t>
  </si>
  <si>
    <t>жасыл пиаяз</t>
  </si>
  <si>
    <t xml:space="preserve">тұқым </t>
  </si>
  <si>
    <t>пачка</t>
  </si>
  <si>
    <t>зар плата</t>
  </si>
  <si>
    <t>адам</t>
  </si>
  <si>
    <t>эл энергия</t>
  </si>
  <si>
    <t>алынған өнімнің сатылымы</t>
  </si>
  <si>
    <t>га</t>
  </si>
  <si>
    <t>сәбіз егу</t>
  </si>
  <si>
    <t>сәбіз тұқымы</t>
  </si>
  <si>
    <t>жер жырту</t>
  </si>
  <si>
    <t>суғару</t>
  </si>
  <si>
    <t>жинау</t>
  </si>
  <si>
    <t>алынатын өнім</t>
  </si>
  <si>
    <t>тн</t>
  </si>
  <si>
    <t>лепешка 50 кг уннан шығатын</t>
  </si>
  <si>
    <t>жасыл шөп (гидропоника)</t>
  </si>
  <si>
    <t>сөбіз егу(көктемде)</t>
  </si>
  <si>
    <t>стойки  5х8</t>
  </si>
  <si>
    <t>ед изм</t>
  </si>
  <si>
    <t>кол-во</t>
  </si>
  <si>
    <t>цена</t>
  </si>
  <si>
    <t>пог метр</t>
  </si>
  <si>
    <t>вргонка 2Х10</t>
  </si>
  <si>
    <t>трубы пластиковый 25</t>
  </si>
  <si>
    <t>м</t>
  </si>
  <si>
    <t>краны паластиковый 25</t>
  </si>
  <si>
    <t>лампы светодиодный</t>
  </si>
  <si>
    <t>провод</t>
  </si>
  <si>
    <t>насос</t>
  </si>
  <si>
    <t>управление датчиком</t>
  </si>
  <si>
    <t>жасыл шоп</t>
  </si>
  <si>
    <t>тандыр</t>
  </si>
  <si>
    <t>огнеупорный кирпич</t>
  </si>
  <si>
    <t>глина</t>
  </si>
  <si>
    <t>тандыр жасаганга</t>
  </si>
  <si>
    <t>з/п</t>
  </si>
  <si>
    <t xml:space="preserve"> қолданылатын жер көлемі    м2</t>
  </si>
  <si>
    <t>барлыгы  тенге</t>
  </si>
  <si>
    <t xml:space="preserve"> күніне бір мешоктан бастап  біртіндеп көбейте беруге болады. Бір айда бес алты мешокка жеткізуге болады</t>
  </si>
  <si>
    <t>зерттелуде болашағы жақсы деп ойламын  малды дұрыс тамақтандыру  өзіндік құны өте төмен, малы барлармен келісп экспримент жасау керек деп ойлаймын.   саламак косуы  және сүт сауылуы артса сол арқыл рекламма  жасаса сатылу керек деп ойлаймын  Оборудованиясын төрт есе арзан құрастыра алам.   Өнімі жеті күннен кеиін сатыла бастайды</t>
  </si>
  <si>
    <t>Болашағы</t>
  </si>
  <si>
    <t xml:space="preserve">Жа қсы білемін (Экспертность) </t>
  </si>
  <si>
    <t>Бұндай бағаныосы кәсіпті жасап, нәтиже көрсеткен адам ғана қоя алады. Менің пайымымша 3</t>
  </si>
  <si>
    <t xml:space="preserve">Жақсы өнім ала алатыныңа қаншама сенімдісің? </t>
  </si>
  <si>
    <t>ОК</t>
  </si>
  <si>
    <t xml:space="preserve">Өзің білесің бе? Өзбекке сеніп отырсаң ол қаншама сенімді? </t>
  </si>
  <si>
    <t xml:space="preserve">Бұндай бағаны осы кәсіпті жасап, нәтиже көрсеткен адам ғана қоя алады. Менің пайымымша 2 </t>
  </si>
  <si>
    <t xml:space="preserve">Өсіріп жатқан адамдардан барып нақты есеп қисап жасау керек </t>
  </si>
  <si>
    <t>Бюджет жасау керек</t>
  </si>
  <si>
    <t xml:space="preserve">Пысырып жатқан жандардан нақты цифрлар алып бюджет жасау керек </t>
  </si>
  <si>
    <t xml:space="preserve">Жарнама жасап, айына максимум қанша өндіре аласың, соған сұраныс болады ма біліп алу керек.  Бастапқы жарнамада 30% сұраныс болса бастап көруге болады </t>
  </si>
  <si>
    <t>ОК тәжрибе жасадың</t>
  </si>
  <si>
    <t xml:space="preserve">Оптом сата аласың ба? Пайда қалады ма? </t>
  </si>
  <si>
    <t xml:space="preserve">Жарнама көрсетеді. Қанша пайда тапқың келеді? Сонша сұраныс болады ма? </t>
  </si>
  <si>
    <t xml:space="preserve">Жақсы орын ала аласың ба? Соған тікелей байланысты </t>
  </si>
  <si>
    <t xml:space="preserve">Жоба иесінің дәлелі </t>
  </si>
  <si>
    <t xml:space="preserve">Бюджет  құрап  нақты есеп жасау керек </t>
  </si>
  <si>
    <t xml:space="preserve">Павлодардан алдырып алдымен сатып көру керек </t>
  </si>
  <si>
    <t xml:space="preserve">Бюджетін Арай жасаған мен берейін.. Павлодарда пайдалы Алматыдағын есептеп көру керек. </t>
  </si>
  <si>
    <t xml:space="preserve">Бір айда бастап кету үшін қанша қаржы және қосымша не керек? </t>
  </si>
  <si>
    <t>ОК жасап жатырсың білесің</t>
  </si>
  <si>
    <t>ок</t>
  </si>
  <si>
    <t>Бір айда бастап кету үшін қанша қаржы және қосымша не керек?</t>
  </si>
  <si>
    <t xml:space="preserve">Алдыңғы бағандағы көрсеткіштерге байланысты </t>
  </si>
  <si>
    <t xml:space="preserve">Ресей мен Украина нарығын зерттеу керек, оларда дамып келе жатыр ма? </t>
  </si>
  <si>
    <t>Бар</t>
  </si>
  <si>
    <t>???</t>
  </si>
  <si>
    <t xml:space="preserve">Жалпы балдардың қорытындысына қарап шешім қабылдауға болмайды . Маңызды көрсеткіштер Пайдасы мен Сұранысы және Экспертсің бе? Яғни біліктілік </t>
  </si>
  <si>
    <t xml:space="preserve">Ондығыңның пікірі </t>
  </si>
  <si>
    <t>видеокамера</t>
  </si>
</sst>
</file>

<file path=xl/styles.xml><?xml version="1.0" encoding="utf-8"?>
<styleSheet xmlns="http://schemas.openxmlformats.org/spreadsheetml/2006/main">
  <fonts count="8">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b/>
      <sz val="11"/>
      <color rgb="FFFF0000"/>
      <name val="Calibri"/>
      <family val="2"/>
      <charset val="204"/>
      <scheme val="minor"/>
    </font>
    <font>
      <sz val="11"/>
      <color rgb="FFFF0000"/>
      <name val="Calibri"/>
      <family val="2"/>
      <charset val="204"/>
      <scheme val="minor"/>
    </font>
    <font>
      <b/>
      <sz val="11"/>
      <color rgb="FF00B0F0"/>
      <name val="Calibri"/>
      <family val="2"/>
      <charset val="204"/>
      <scheme val="minor"/>
    </font>
    <font>
      <sz val="11"/>
      <color rgb="FF00B0F0"/>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9" fontId="0" fillId="0" borderId="0" xfId="1" applyFont="1" applyAlignment="1">
      <alignment horizontal="center" vertical="center" wrapText="1"/>
    </xf>
    <xf numFmtId="0" fontId="2" fillId="0" borderId="0" xfId="0" applyFont="1" applyAlignment="1">
      <alignment vertical="center" wrapText="1"/>
    </xf>
    <xf numFmtId="9" fontId="2" fillId="0" borderId="0" xfId="1" applyFont="1" applyAlignment="1">
      <alignment horizontal="center" vertical="center" wrapText="1"/>
    </xf>
    <xf numFmtId="0" fontId="0" fillId="0" borderId="0" xfId="0" applyFont="1" applyAlignment="1">
      <alignment horizontal="center" vertical="center" wrapText="1"/>
    </xf>
    <xf numFmtId="16" fontId="2" fillId="0" borderId="0" xfId="0" applyNumberFormat="1"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cellXfs>
  <cellStyles count="2">
    <cellStyle name="Обычный" xfId="0" builtinId="0"/>
    <cellStyle name="Процентный"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X10"/>
  <sheetViews>
    <sheetView tabSelected="1" workbookViewId="0">
      <pane xSplit="2" ySplit="3" topLeftCell="N4" activePane="bottomRight" state="frozen"/>
      <selection pane="topRight" activeCell="C1" sqref="C1"/>
      <selection pane="bottomLeft" activeCell="A4" sqref="A4"/>
      <selection pane="bottomRight" activeCell="X4" sqref="X4:X9"/>
    </sheetView>
  </sheetViews>
  <sheetFormatPr defaultColWidth="8.85546875" defaultRowHeight="15"/>
  <cols>
    <col min="1" max="1" width="8.85546875" style="13"/>
    <col min="2" max="2" width="23.28515625" style="14" customWidth="1"/>
    <col min="3" max="3" width="10.7109375" style="13" customWidth="1"/>
    <col min="4" max="4" width="27.42578125" style="18" customWidth="1"/>
    <col min="5" max="5" width="27.42578125" style="21" customWidth="1"/>
    <col min="6" max="6" width="11" style="13" customWidth="1"/>
    <col min="7" max="7" width="23.42578125" style="18" customWidth="1"/>
    <col min="8" max="8" width="23.42578125" style="21" customWidth="1"/>
    <col min="9" max="9" width="10.7109375" style="13" customWidth="1"/>
    <col min="10" max="10" width="26.28515625" style="18" customWidth="1"/>
    <col min="11" max="11" width="26.28515625" style="21" customWidth="1"/>
    <col min="12" max="12" width="10" style="13" customWidth="1"/>
    <col min="13" max="13" width="16.7109375" style="18" customWidth="1"/>
    <col min="14" max="14" width="16.7109375" style="21" customWidth="1"/>
    <col min="15" max="15" width="13.7109375" style="13" customWidth="1"/>
    <col min="16" max="16" width="20.85546875" style="18" customWidth="1"/>
    <col min="17" max="17" width="13.7109375" style="21" customWidth="1"/>
    <col min="18" max="18" width="12" style="13" customWidth="1"/>
    <col min="19" max="19" width="12" style="18" customWidth="1"/>
    <col min="20" max="20" width="12" style="21" customWidth="1"/>
    <col min="21" max="22" width="11.28515625" style="13" customWidth="1"/>
    <col min="23" max="23" width="18.42578125" style="15" customWidth="1"/>
    <col min="24" max="16384" width="8.85546875" style="13"/>
  </cols>
  <sheetData>
    <row r="1" spans="1:24">
      <c r="C1" s="23" t="s">
        <v>0</v>
      </c>
      <c r="D1" s="24"/>
      <c r="E1" s="24"/>
      <c r="F1" s="24"/>
      <c r="G1" s="24"/>
      <c r="H1" s="24"/>
      <c r="I1" s="24"/>
      <c r="J1" s="24"/>
      <c r="K1" s="24"/>
      <c r="L1" s="25"/>
      <c r="M1" s="19"/>
      <c r="N1" s="22"/>
    </row>
    <row r="3" spans="1:24" s="15" customFormat="1" ht="60">
      <c r="B3" s="14"/>
      <c r="C3" s="15" t="s">
        <v>92</v>
      </c>
      <c r="D3" s="17" t="s">
        <v>119</v>
      </c>
      <c r="E3" s="20" t="s">
        <v>106</v>
      </c>
      <c r="F3" s="15" t="s">
        <v>1</v>
      </c>
      <c r="G3" s="17" t="s">
        <v>119</v>
      </c>
      <c r="H3" s="20"/>
      <c r="I3" s="15" t="s">
        <v>2</v>
      </c>
      <c r="J3" s="17" t="s">
        <v>119</v>
      </c>
      <c r="K3" s="20" t="s">
        <v>106</v>
      </c>
      <c r="L3" s="15" t="s">
        <v>3</v>
      </c>
      <c r="M3" s="17" t="s">
        <v>119</v>
      </c>
      <c r="N3" s="20" t="s">
        <v>106</v>
      </c>
      <c r="O3" s="15" t="s">
        <v>4</v>
      </c>
      <c r="P3" s="17" t="s">
        <v>119</v>
      </c>
      <c r="Q3" s="20" t="s">
        <v>106</v>
      </c>
      <c r="R3" s="15" t="s">
        <v>91</v>
      </c>
      <c r="S3" s="17" t="s">
        <v>119</v>
      </c>
      <c r="T3" s="20" t="s">
        <v>106</v>
      </c>
      <c r="U3" s="15" t="s">
        <v>5</v>
      </c>
      <c r="W3" s="15" t="s">
        <v>6</v>
      </c>
    </row>
    <row r="4" spans="1:24" ht="132.94999999999999" customHeight="1">
      <c r="A4" s="13">
        <v>1</v>
      </c>
      <c r="B4" s="14" t="s">
        <v>66</v>
      </c>
      <c r="C4" s="13">
        <v>8</v>
      </c>
      <c r="D4" s="18" t="s">
        <v>97</v>
      </c>
      <c r="F4" s="13">
        <v>9</v>
      </c>
      <c r="G4" s="18" t="s">
        <v>98</v>
      </c>
      <c r="I4" s="13">
        <v>10</v>
      </c>
      <c r="J4" s="18" t="s">
        <v>101</v>
      </c>
      <c r="L4" s="13">
        <v>9</v>
      </c>
      <c r="M4" s="18" t="s">
        <v>107</v>
      </c>
      <c r="O4" s="13">
        <v>10</v>
      </c>
      <c r="P4" s="18" t="s">
        <v>110</v>
      </c>
      <c r="R4" s="16"/>
      <c r="S4" s="18" t="s">
        <v>115</v>
      </c>
      <c r="U4" s="13">
        <v>8</v>
      </c>
      <c r="V4" s="13" t="s">
        <v>114</v>
      </c>
      <c r="W4" s="15">
        <f t="shared" ref="W4:W9" si="0">SUM(C4:U4)</f>
        <v>54</v>
      </c>
      <c r="X4" s="26" t="s">
        <v>118</v>
      </c>
    </row>
    <row r="5" spans="1:24" ht="60.95" customHeight="1">
      <c r="A5" s="13">
        <v>2</v>
      </c>
      <c r="B5" s="14" t="s">
        <v>8</v>
      </c>
      <c r="C5" s="13">
        <v>8</v>
      </c>
      <c r="D5" s="18" t="s">
        <v>93</v>
      </c>
      <c r="F5" s="13">
        <v>6</v>
      </c>
      <c r="G5" s="18" t="s">
        <v>95</v>
      </c>
      <c r="I5" s="13">
        <v>10</v>
      </c>
      <c r="J5" s="18" t="s">
        <v>102</v>
      </c>
      <c r="L5" s="13">
        <v>9</v>
      </c>
      <c r="M5" s="18" t="s">
        <v>107</v>
      </c>
      <c r="O5" s="13">
        <v>10</v>
      </c>
      <c r="P5" s="18" t="s">
        <v>111</v>
      </c>
      <c r="S5" s="18" t="s">
        <v>116</v>
      </c>
      <c r="U5" s="13">
        <v>8</v>
      </c>
      <c r="V5" s="13" t="s">
        <v>114</v>
      </c>
      <c r="W5" s="15">
        <f t="shared" si="0"/>
        <v>51</v>
      </c>
      <c r="X5" s="27"/>
    </row>
    <row r="6" spans="1:24" ht="41.1" customHeight="1">
      <c r="A6" s="13">
        <v>3</v>
      </c>
      <c r="B6" s="14" t="s">
        <v>67</v>
      </c>
      <c r="C6" s="13">
        <v>6</v>
      </c>
      <c r="D6" s="18" t="s">
        <v>94</v>
      </c>
      <c r="F6" s="13">
        <v>9</v>
      </c>
      <c r="G6" s="18" t="s">
        <v>98</v>
      </c>
      <c r="I6" s="13">
        <v>10</v>
      </c>
      <c r="J6" s="18" t="s">
        <v>103</v>
      </c>
      <c r="L6" s="13">
        <v>10</v>
      </c>
      <c r="M6" s="18" t="s">
        <v>107</v>
      </c>
      <c r="O6" s="13">
        <v>2</v>
      </c>
      <c r="P6" s="18" t="s">
        <v>112</v>
      </c>
      <c r="S6" s="18" t="s">
        <v>116</v>
      </c>
      <c r="U6" s="13">
        <v>8</v>
      </c>
      <c r="V6" s="13" t="s">
        <v>114</v>
      </c>
      <c r="W6" s="15">
        <f t="shared" si="0"/>
        <v>45</v>
      </c>
      <c r="X6" s="27"/>
    </row>
    <row r="7" spans="1:24" ht="63.95" customHeight="1">
      <c r="A7" s="13">
        <v>4</v>
      </c>
      <c r="B7" s="14" t="s">
        <v>120</v>
      </c>
      <c r="C7" s="13">
        <v>2</v>
      </c>
      <c r="D7" s="18" t="s">
        <v>95</v>
      </c>
      <c r="F7" s="13">
        <v>4</v>
      </c>
      <c r="G7" s="18" t="s">
        <v>99</v>
      </c>
      <c r="I7" s="13">
        <v>7</v>
      </c>
      <c r="J7" s="18" t="s">
        <v>104</v>
      </c>
      <c r="L7" s="13">
        <v>8</v>
      </c>
      <c r="M7" s="18" t="s">
        <v>107</v>
      </c>
      <c r="O7" s="13">
        <v>9</v>
      </c>
      <c r="P7" s="18" t="s">
        <v>95</v>
      </c>
      <c r="S7" s="18" t="s">
        <v>116</v>
      </c>
      <c r="U7" s="13">
        <v>2</v>
      </c>
      <c r="V7" s="13" t="s">
        <v>114</v>
      </c>
      <c r="W7" s="15">
        <f t="shared" si="0"/>
        <v>32</v>
      </c>
      <c r="X7" s="27"/>
    </row>
    <row r="8" spans="1:24" ht="54" customHeight="1">
      <c r="A8" s="13">
        <v>5</v>
      </c>
      <c r="B8" s="14" t="s">
        <v>9</v>
      </c>
      <c r="C8" s="13">
        <v>8</v>
      </c>
      <c r="D8" s="18" t="s">
        <v>96</v>
      </c>
      <c r="F8" s="13">
        <v>9</v>
      </c>
      <c r="G8" s="18" t="s">
        <v>100</v>
      </c>
      <c r="I8" s="13">
        <v>10</v>
      </c>
      <c r="J8" s="18" t="s">
        <v>105</v>
      </c>
      <c r="L8" s="13">
        <v>8</v>
      </c>
      <c r="M8" s="18" t="s">
        <v>107</v>
      </c>
      <c r="O8" s="13">
        <v>8</v>
      </c>
      <c r="P8" s="18" t="s">
        <v>110</v>
      </c>
      <c r="S8" s="18" t="s">
        <v>117</v>
      </c>
      <c r="U8" s="13">
        <v>8</v>
      </c>
      <c r="V8" s="13" t="s">
        <v>114</v>
      </c>
      <c r="W8" s="15">
        <f t="shared" si="0"/>
        <v>51</v>
      </c>
      <c r="X8" s="27"/>
    </row>
    <row r="9" spans="1:24" ht="126.95" customHeight="1">
      <c r="A9" s="13">
        <v>6</v>
      </c>
      <c r="B9" s="14" t="s">
        <v>10</v>
      </c>
      <c r="C9" s="13">
        <v>3</v>
      </c>
      <c r="D9" s="18" t="s">
        <v>95</v>
      </c>
      <c r="F9" s="13">
        <v>8</v>
      </c>
      <c r="G9" s="18" t="s">
        <v>109</v>
      </c>
      <c r="I9" s="13">
        <v>8</v>
      </c>
      <c r="J9" s="18" t="s">
        <v>108</v>
      </c>
      <c r="L9" s="13">
        <v>8</v>
      </c>
      <c r="M9" s="18" t="s">
        <v>107</v>
      </c>
      <c r="O9" s="13">
        <v>2</v>
      </c>
      <c r="P9" s="18" t="s">
        <v>113</v>
      </c>
      <c r="S9" s="18" t="s">
        <v>116</v>
      </c>
      <c r="U9" s="13">
        <v>8</v>
      </c>
      <c r="V9" s="13" t="s">
        <v>114</v>
      </c>
      <c r="W9" s="15">
        <f t="shared" si="0"/>
        <v>37</v>
      </c>
      <c r="X9" s="28"/>
    </row>
    <row r="10" spans="1:24" ht="29.1" customHeight="1"/>
  </sheetData>
  <mergeCells count="2">
    <mergeCell ref="C1:L1"/>
    <mergeCell ref="X4:X9"/>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B1:O57"/>
  <sheetViews>
    <sheetView topLeftCell="B31" workbookViewId="0">
      <selection activeCell="I39" sqref="I39"/>
    </sheetView>
  </sheetViews>
  <sheetFormatPr defaultColWidth="8.85546875" defaultRowHeight="15"/>
  <cols>
    <col min="1" max="1" width="8.85546875" style="1"/>
    <col min="2" max="2" width="22.42578125" style="4" customWidth="1"/>
    <col min="3" max="6" width="8.85546875" style="1"/>
    <col min="7" max="8" width="11.42578125" style="1" bestFit="1" customWidth="1"/>
    <col min="9" max="9" width="18.28515625" style="1" customWidth="1"/>
    <col min="10" max="10" width="8.85546875" style="1"/>
    <col min="11" max="11" width="15.140625" style="2" customWidth="1"/>
    <col min="12" max="12" width="8.28515625" style="1" customWidth="1"/>
    <col min="13" max="15" width="8.85546875" style="1"/>
    <col min="16" max="16" width="11.42578125" style="1" bestFit="1" customWidth="1"/>
    <col min="17" max="16384" width="8.85546875" style="1"/>
  </cols>
  <sheetData>
    <row r="1" spans="2:14">
      <c r="K1" s="3"/>
    </row>
    <row r="2" spans="2:14" ht="30">
      <c r="B2" s="11" t="s">
        <v>87</v>
      </c>
      <c r="C2" s="29" t="s">
        <v>11</v>
      </c>
      <c r="D2" s="29"/>
      <c r="E2" s="29"/>
      <c r="F2" s="29"/>
      <c r="G2" s="29"/>
      <c r="H2" s="29"/>
      <c r="I2" s="5"/>
    </row>
    <row r="3" spans="2:14" s="3" customFormat="1" ht="30">
      <c r="B3" s="3">
        <v>70</v>
      </c>
      <c r="C3" s="3" t="s">
        <v>12</v>
      </c>
      <c r="D3" s="3" t="s">
        <v>13</v>
      </c>
      <c r="E3" s="3" t="s">
        <v>14</v>
      </c>
      <c r="F3" s="3" t="s">
        <v>15</v>
      </c>
      <c r="G3" s="3" t="s">
        <v>16</v>
      </c>
      <c r="H3" s="3" t="s">
        <v>17</v>
      </c>
    </row>
    <row r="4" spans="2:14">
      <c r="B4" s="4" t="s">
        <v>18</v>
      </c>
      <c r="C4" s="1" t="s">
        <v>19</v>
      </c>
      <c r="D4" s="1">
        <v>1</v>
      </c>
      <c r="E4" s="1">
        <v>70</v>
      </c>
      <c r="F4" s="1">
        <f>D4*E4</f>
        <v>70</v>
      </c>
    </row>
    <row r="5" spans="2:14" ht="15" customHeight="1">
      <c r="B5" s="4" t="s">
        <v>20</v>
      </c>
      <c r="C5" s="1" t="s">
        <v>19</v>
      </c>
      <c r="D5" s="1">
        <v>4</v>
      </c>
      <c r="E5" s="1">
        <v>70</v>
      </c>
      <c r="F5" s="1">
        <f>D5*E5</f>
        <v>280</v>
      </c>
      <c r="G5" s="1">
        <f>D15/D18</f>
        <v>23.05</v>
      </c>
      <c r="H5" s="6">
        <f>D22/D15</f>
        <v>1.6030368763557483</v>
      </c>
      <c r="I5" s="30" t="s">
        <v>90</v>
      </c>
      <c r="J5" s="30"/>
      <c r="K5" s="30"/>
    </row>
    <row r="6" spans="2:14">
      <c r="B6" s="4" t="s">
        <v>21</v>
      </c>
      <c r="C6" s="1" t="s">
        <v>19</v>
      </c>
      <c r="D6" s="1">
        <f>D5*7</f>
        <v>28</v>
      </c>
      <c r="E6" s="1">
        <v>60</v>
      </c>
      <c r="F6" s="1">
        <f>D6*E6</f>
        <v>1680</v>
      </c>
      <c r="I6" s="30"/>
      <c r="J6" s="30"/>
      <c r="K6" s="30"/>
    </row>
    <row r="7" spans="2:14" ht="30">
      <c r="B7" s="4" t="s">
        <v>22</v>
      </c>
      <c r="C7" s="1" t="s">
        <v>19</v>
      </c>
      <c r="D7" s="1">
        <v>1</v>
      </c>
      <c r="E7" s="1">
        <v>60</v>
      </c>
      <c r="F7" s="1">
        <f>D7*E7</f>
        <v>60</v>
      </c>
      <c r="I7" s="30"/>
      <c r="J7" s="30"/>
      <c r="K7" s="30"/>
    </row>
    <row r="8" spans="2:14">
      <c r="I8" s="30"/>
      <c r="J8" s="30"/>
      <c r="K8" s="30"/>
    </row>
    <row r="9" spans="2:14" s="3" customFormat="1" ht="30">
      <c r="B9" s="12" t="s">
        <v>23</v>
      </c>
      <c r="C9" s="3" t="s">
        <v>12</v>
      </c>
      <c r="D9" s="3" t="s">
        <v>24</v>
      </c>
      <c r="E9" s="3" t="s">
        <v>24</v>
      </c>
      <c r="F9" s="3" t="s">
        <v>24</v>
      </c>
      <c r="G9" s="3" t="s">
        <v>24</v>
      </c>
      <c r="H9" s="3" t="s">
        <v>25</v>
      </c>
      <c r="I9" s="30"/>
      <c r="J9" s="30"/>
      <c r="K9" s="30"/>
      <c r="N9" s="10"/>
    </row>
    <row r="10" spans="2:14">
      <c r="C10" s="1" t="s">
        <v>26</v>
      </c>
      <c r="D10" s="1">
        <v>1</v>
      </c>
      <c r="E10" s="1">
        <v>2</v>
      </c>
      <c r="F10" s="1">
        <v>3</v>
      </c>
      <c r="G10" s="1">
        <v>4</v>
      </c>
      <c r="I10" s="30"/>
      <c r="J10" s="30"/>
      <c r="K10" s="30"/>
    </row>
    <row r="11" spans="2:14">
      <c r="B11" s="4" t="s">
        <v>27</v>
      </c>
      <c r="C11" s="1" t="s">
        <v>28</v>
      </c>
      <c r="D11" s="1">
        <f>B3*D5*E5</f>
        <v>19600</v>
      </c>
      <c r="E11" s="1">
        <f>B3*D5*E5</f>
        <v>19600</v>
      </c>
      <c r="F11" s="1">
        <f>B3*D5*E5</f>
        <v>19600</v>
      </c>
      <c r="G11" s="1">
        <f>B3*D5*E5</f>
        <v>19600</v>
      </c>
      <c r="H11" s="1">
        <f>SUM(D11:G11)</f>
        <v>78400</v>
      </c>
      <c r="I11" s="30"/>
      <c r="J11" s="30"/>
      <c r="K11" s="30"/>
    </row>
    <row r="12" spans="2:14">
      <c r="B12" s="4" t="s">
        <v>29</v>
      </c>
      <c r="C12" s="1" t="s">
        <v>30</v>
      </c>
      <c r="D12" s="1">
        <f>7*2000</f>
        <v>14000</v>
      </c>
      <c r="E12" s="1">
        <f>7*2000</f>
        <v>14000</v>
      </c>
      <c r="F12" s="1">
        <f>7*2000</f>
        <v>14000</v>
      </c>
      <c r="G12" s="1">
        <f>7*2000</f>
        <v>14000</v>
      </c>
      <c r="H12" s="1">
        <f>SUM(D12:G12)</f>
        <v>56000</v>
      </c>
      <c r="I12" s="30"/>
      <c r="J12" s="30"/>
      <c r="K12" s="30"/>
    </row>
    <row r="13" spans="2:14">
      <c r="B13" s="4" t="s">
        <v>31</v>
      </c>
      <c r="C13" s="1" t="s">
        <v>32</v>
      </c>
      <c r="D13" s="1">
        <f>7*30*21.8</f>
        <v>4578</v>
      </c>
      <c r="E13" s="1">
        <f>7*30*21.8</f>
        <v>4578</v>
      </c>
      <c r="F13" s="1">
        <f>7*30*21.8</f>
        <v>4578</v>
      </c>
      <c r="G13" s="1">
        <f>7*30*21.8</f>
        <v>4578</v>
      </c>
      <c r="H13" s="1">
        <f>SUM(D13:G13)</f>
        <v>18312</v>
      </c>
      <c r="I13" s="30"/>
      <c r="J13" s="30"/>
      <c r="K13" s="30"/>
    </row>
    <row r="14" spans="2:14">
      <c r="B14" s="4" t="s">
        <v>33</v>
      </c>
      <c r="C14" s="1" t="s">
        <v>28</v>
      </c>
      <c r="D14" s="1">
        <v>7000</v>
      </c>
      <c r="E14" s="1">
        <v>7000</v>
      </c>
      <c r="F14" s="1">
        <v>7000</v>
      </c>
      <c r="G14" s="1">
        <v>7000</v>
      </c>
      <c r="H14" s="1">
        <f>SUM(D14:G14)</f>
        <v>28000</v>
      </c>
      <c r="L14" s="7"/>
      <c r="M14" s="7"/>
      <c r="N14" s="7"/>
    </row>
    <row r="15" spans="2:14" s="3" customFormat="1" ht="18.75">
      <c r="B15" s="12" t="s">
        <v>88</v>
      </c>
      <c r="D15" s="3">
        <f>SUM(D11:D14)</f>
        <v>45178</v>
      </c>
      <c r="E15" s="3">
        <f>SUM(E11:E14)</f>
        <v>45178</v>
      </c>
      <c r="F15" s="3">
        <f>SUM(F11:F14)</f>
        <v>45178</v>
      </c>
      <c r="G15" s="3">
        <f>SUM(G11:G14)</f>
        <v>45178</v>
      </c>
      <c r="H15" s="3">
        <f>SUM(H11:H14)</f>
        <v>180712</v>
      </c>
    </row>
    <row r="16" spans="2:14" s="3" customFormat="1" ht="30">
      <c r="B16" s="12" t="s">
        <v>34</v>
      </c>
      <c r="C16" s="3" t="s">
        <v>12</v>
      </c>
      <c r="D16" s="3" t="s">
        <v>24</v>
      </c>
      <c r="E16" s="3" t="s">
        <v>24</v>
      </c>
      <c r="F16" s="3" t="s">
        <v>24</v>
      </c>
      <c r="G16" s="3" t="s">
        <v>24</v>
      </c>
    </row>
    <row r="17" spans="2:15">
      <c r="C17" s="1" t="s">
        <v>26</v>
      </c>
      <c r="D17" s="1">
        <v>1</v>
      </c>
      <c r="E17" s="1">
        <v>2</v>
      </c>
      <c r="F17" s="1">
        <v>3</v>
      </c>
      <c r="G17" s="1">
        <v>4</v>
      </c>
      <c r="K17" s="1"/>
    </row>
    <row r="18" spans="2:15">
      <c r="B18" s="4" t="s">
        <v>7</v>
      </c>
      <c r="C18" s="1" t="s">
        <v>19</v>
      </c>
      <c r="D18" s="1">
        <f>B3*D6</f>
        <v>1960</v>
      </c>
      <c r="E18" s="1">
        <f>B3*D6</f>
        <v>1960</v>
      </c>
      <c r="F18" s="1">
        <f>B3*D6</f>
        <v>1960</v>
      </c>
      <c r="G18" s="1">
        <f>B3*D6</f>
        <v>1960</v>
      </c>
      <c r="K18" s="1"/>
    </row>
    <row r="19" spans="2:15">
      <c r="K19" s="1"/>
    </row>
    <row r="20" spans="2:15" ht="18.75">
      <c r="B20" s="12" t="s">
        <v>35</v>
      </c>
      <c r="C20" s="1" t="s">
        <v>28</v>
      </c>
      <c r="D20" s="1">
        <f>D18*E6</f>
        <v>117600</v>
      </c>
      <c r="E20" s="1">
        <f>E18*E6</f>
        <v>117600</v>
      </c>
      <c r="F20" s="1">
        <f>F18*E6</f>
        <v>117600</v>
      </c>
      <c r="G20" s="1">
        <f>G18*E6</f>
        <v>117600</v>
      </c>
      <c r="H20" s="1">
        <f>SUM(D20:G20)</f>
        <v>470400</v>
      </c>
      <c r="K20" s="1"/>
    </row>
    <row r="21" spans="2:15">
      <c r="K21" s="1"/>
    </row>
    <row r="22" spans="2:15" s="3" customFormat="1" ht="18.75">
      <c r="B22" s="12" t="s">
        <v>1</v>
      </c>
      <c r="C22" s="3" t="s">
        <v>28</v>
      </c>
      <c r="D22" s="3">
        <f>D20-D15</f>
        <v>72422</v>
      </c>
      <c r="E22" s="3">
        <f>E20-E15</f>
        <v>72422</v>
      </c>
      <c r="F22" s="3">
        <f>F20-F15</f>
        <v>72422</v>
      </c>
      <c r="G22" s="3">
        <f>G20-G15</f>
        <v>72422</v>
      </c>
      <c r="H22" s="3">
        <f>SUM(D22:G22)</f>
        <v>289688</v>
      </c>
    </row>
    <row r="23" spans="2:15" ht="18.75">
      <c r="B23" s="1"/>
      <c r="I23" s="5"/>
      <c r="K23" s="1"/>
    </row>
    <row r="24" spans="2:15" ht="30">
      <c r="B24" s="2"/>
      <c r="C24" s="29" t="s">
        <v>36</v>
      </c>
      <c r="D24" s="29"/>
      <c r="E24" s="29"/>
      <c r="G24" s="3" t="s">
        <v>37</v>
      </c>
      <c r="H24" s="3" t="s">
        <v>38</v>
      </c>
      <c r="K24" s="1"/>
    </row>
    <row r="25" spans="2:15" s="3" customFormat="1">
      <c r="B25" s="3" t="s">
        <v>39</v>
      </c>
      <c r="C25" s="3" t="s">
        <v>19</v>
      </c>
      <c r="D25" s="3">
        <v>50</v>
      </c>
      <c r="E25" s="3">
        <v>76</v>
      </c>
      <c r="F25" s="3">
        <f>D25*E25</f>
        <v>3800</v>
      </c>
      <c r="G25" s="3">
        <f>F32/D33</f>
        <v>52.166666666666664</v>
      </c>
      <c r="H25" s="8">
        <f>F34/F32</f>
        <v>0.5335463258785943</v>
      </c>
    </row>
    <row r="26" spans="2:15">
      <c r="B26" s="2" t="s">
        <v>40</v>
      </c>
      <c r="C26" s="1" t="s">
        <v>41</v>
      </c>
      <c r="D26" s="1">
        <v>4</v>
      </c>
      <c r="E26" s="1">
        <v>270</v>
      </c>
      <c r="F26" s="3">
        <f t="shared" ref="F26:F31" si="0">D26*E26</f>
        <v>1080</v>
      </c>
      <c r="I26" s="30" t="s">
        <v>89</v>
      </c>
      <c r="L26" s="3"/>
      <c r="M26" s="3"/>
      <c r="N26" s="3"/>
      <c r="O26" s="3"/>
    </row>
    <row r="27" spans="2:15">
      <c r="B27" s="2" t="s">
        <v>42</v>
      </c>
      <c r="C27" s="1" t="s">
        <v>28</v>
      </c>
      <c r="D27" s="1">
        <v>1</v>
      </c>
      <c r="E27" s="1">
        <v>3000</v>
      </c>
      <c r="F27" s="3">
        <f t="shared" si="0"/>
        <v>3000</v>
      </c>
      <c r="I27" s="30"/>
    </row>
    <row r="28" spans="2:15">
      <c r="B28" s="2" t="s">
        <v>43</v>
      </c>
      <c r="C28" s="1" t="s">
        <v>28</v>
      </c>
      <c r="D28" s="1">
        <v>1</v>
      </c>
      <c r="E28" s="1">
        <v>500</v>
      </c>
      <c r="F28" s="3">
        <f t="shared" si="0"/>
        <v>500</v>
      </c>
      <c r="I28" s="30"/>
      <c r="K28" s="1"/>
    </row>
    <row r="29" spans="2:15">
      <c r="B29" s="2" t="s">
        <v>44</v>
      </c>
      <c r="C29" s="1" t="s">
        <v>41</v>
      </c>
      <c r="D29" s="1">
        <v>4</v>
      </c>
      <c r="E29" s="1">
        <v>200</v>
      </c>
      <c r="F29" s="1">
        <f t="shared" si="0"/>
        <v>800</v>
      </c>
      <c r="I29" s="30"/>
      <c r="K29" s="1"/>
    </row>
    <row r="30" spans="2:15">
      <c r="B30" s="2" t="s">
        <v>45</v>
      </c>
      <c r="C30" s="1" t="s">
        <v>46</v>
      </c>
      <c r="D30" s="1">
        <v>1</v>
      </c>
      <c r="E30" s="1">
        <v>170</v>
      </c>
      <c r="F30" s="1">
        <f t="shared" si="0"/>
        <v>170</v>
      </c>
      <c r="I30" s="30"/>
      <c r="K30" s="1"/>
    </row>
    <row r="31" spans="2:15">
      <c r="B31" s="2" t="s">
        <v>47</v>
      </c>
      <c r="C31" s="9" t="s">
        <v>19</v>
      </c>
      <c r="D31" s="9">
        <v>1</v>
      </c>
      <c r="E31" s="9">
        <v>40</v>
      </c>
      <c r="F31" s="9">
        <f t="shared" si="0"/>
        <v>40</v>
      </c>
      <c r="I31" s="30"/>
      <c r="K31" s="1"/>
    </row>
    <row r="32" spans="2:15">
      <c r="B32" s="2" t="s">
        <v>48</v>
      </c>
      <c r="F32" s="3">
        <f>SUM(F25:F31)</f>
        <v>9390</v>
      </c>
      <c r="I32" s="30"/>
      <c r="K32" s="1"/>
    </row>
    <row r="33" spans="2:11" ht="30">
      <c r="B33" s="2" t="s">
        <v>65</v>
      </c>
      <c r="C33" s="3" t="s">
        <v>49</v>
      </c>
      <c r="D33" s="3">
        <v>180</v>
      </c>
      <c r="E33" s="3">
        <v>80</v>
      </c>
      <c r="F33" s="3">
        <f>D33*E33</f>
        <v>14400</v>
      </c>
      <c r="I33" s="30"/>
      <c r="K33" s="1"/>
    </row>
    <row r="34" spans="2:11">
      <c r="B34" s="2" t="s">
        <v>1</v>
      </c>
      <c r="C34" s="1" t="s">
        <v>28</v>
      </c>
      <c r="F34" s="3">
        <f>F33-F32</f>
        <v>5010</v>
      </c>
    </row>
    <row r="36" spans="2:11" ht="18.75" customHeight="1">
      <c r="B36" s="29" t="s">
        <v>50</v>
      </c>
      <c r="C36" s="29"/>
      <c r="D36" s="29"/>
      <c r="E36" s="29"/>
      <c r="F36" s="29"/>
      <c r="G36" s="29"/>
      <c r="H36" s="29"/>
    </row>
    <row r="37" spans="2:11" s="3" customFormat="1" ht="30">
      <c r="B37" s="3">
        <v>100</v>
      </c>
      <c r="C37" s="3" t="s">
        <v>12</v>
      </c>
      <c r="D37" s="3" t="s">
        <v>13</v>
      </c>
      <c r="E37" s="3" t="s">
        <v>14</v>
      </c>
      <c r="F37" s="3" t="s">
        <v>15</v>
      </c>
      <c r="G37" s="3" t="s">
        <v>37</v>
      </c>
      <c r="H37" s="3" t="s">
        <v>38</v>
      </c>
      <c r="K37" s="2"/>
    </row>
    <row r="38" spans="2:11">
      <c r="B38" s="4" t="s">
        <v>51</v>
      </c>
      <c r="C38" s="1" t="s">
        <v>52</v>
      </c>
      <c r="D38" s="1">
        <f>B37*2</f>
        <v>200</v>
      </c>
      <c r="E38" s="1">
        <v>370</v>
      </c>
      <c r="F38" s="1">
        <f>D38*E38</f>
        <v>74000</v>
      </c>
      <c r="G38" s="1">
        <f>F41/D42</f>
        <v>293.2</v>
      </c>
      <c r="H38" s="6">
        <f>F44/F41</f>
        <v>1.0463847203274215</v>
      </c>
    </row>
    <row r="39" spans="2:11">
      <c r="B39" s="4" t="s">
        <v>53</v>
      </c>
      <c r="C39" s="1" t="s">
        <v>54</v>
      </c>
      <c r="D39" s="1">
        <v>1</v>
      </c>
      <c r="E39" s="1">
        <v>60000</v>
      </c>
      <c r="F39" s="1">
        <f>D39*E39</f>
        <v>60000</v>
      </c>
      <c r="H39" s="6"/>
    </row>
    <row r="40" spans="2:11">
      <c r="B40" s="4" t="s">
        <v>55</v>
      </c>
      <c r="C40" s="1" t="s">
        <v>32</v>
      </c>
      <c r="D40" s="1">
        <f>20*30</f>
        <v>600</v>
      </c>
      <c r="E40" s="1">
        <v>21</v>
      </c>
      <c r="F40" s="1">
        <f>D40*E40</f>
        <v>12600</v>
      </c>
    </row>
    <row r="41" spans="2:11">
      <c r="F41" s="1">
        <f>SUM(F38:F40)</f>
        <v>146600</v>
      </c>
    </row>
    <row r="42" spans="2:11" ht="30">
      <c r="B42" s="2" t="s">
        <v>56</v>
      </c>
      <c r="C42" s="1" t="s">
        <v>19</v>
      </c>
      <c r="D42" s="1">
        <f>B37*5</f>
        <v>500</v>
      </c>
      <c r="E42" s="1">
        <v>600</v>
      </c>
      <c r="F42" s="1">
        <f>D42*E42</f>
        <v>300000</v>
      </c>
    </row>
    <row r="44" spans="2:11">
      <c r="B44" s="2" t="s">
        <v>1</v>
      </c>
      <c r="F44" s="1">
        <f>F42-F41</f>
        <v>153400</v>
      </c>
    </row>
    <row r="46" spans="2:11" ht="18.75">
      <c r="B46" s="3" t="s">
        <v>57</v>
      </c>
      <c r="C46" s="29" t="s">
        <v>58</v>
      </c>
      <c r="D46" s="29"/>
      <c r="E46" s="29"/>
    </row>
    <row r="47" spans="2:11" s="3" customFormat="1" ht="30">
      <c r="B47" s="3">
        <v>10</v>
      </c>
      <c r="C47" s="3" t="s">
        <v>12</v>
      </c>
      <c r="D47" s="3" t="s">
        <v>13</v>
      </c>
      <c r="E47" s="3" t="s">
        <v>14</v>
      </c>
      <c r="F47" s="3" t="s">
        <v>15</v>
      </c>
      <c r="G47" s="3" t="s">
        <v>37</v>
      </c>
      <c r="H47" s="3" t="s">
        <v>38</v>
      </c>
      <c r="K47" s="2"/>
    </row>
    <row r="48" spans="2:11">
      <c r="B48" s="2" t="s">
        <v>59</v>
      </c>
      <c r="C48" s="1" t="s">
        <v>19</v>
      </c>
      <c r="D48" s="1">
        <f>B47*8</f>
        <v>80</v>
      </c>
      <c r="E48" s="1">
        <v>7000</v>
      </c>
      <c r="F48" s="1">
        <f>D48*E48</f>
        <v>560000</v>
      </c>
      <c r="G48" s="1">
        <f>F52/F53</f>
        <v>2040</v>
      </c>
      <c r="H48" s="6">
        <f>F56/F52</f>
        <v>23.509803921568629</v>
      </c>
    </row>
    <row r="49" spans="2:6">
      <c r="B49" s="2" t="s">
        <v>60</v>
      </c>
      <c r="C49" s="1" t="s">
        <v>57</v>
      </c>
      <c r="D49" s="1">
        <f>B47</f>
        <v>10</v>
      </c>
      <c r="E49" s="1">
        <v>8000</v>
      </c>
      <c r="F49" s="1">
        <f>D49*E49</f>
        <v>80000</v>
      </c>
    </row>
    <row r="50" spans="2:6">
      <c r="B50" s="2" t="s">
        <v>61</v>
      </c>
      <c r="C50" s="1" t="s">
        <v>57</v>
      </c>
      <c r="D50" s="1">
        <f>B47</f>
        <v>10</v>
      </c>
      <c r="E50" s="1">
        <f>D50*3*1000</f>
        <v>30000</v>
      </c>
      <c r="F50" s="1">
        <f>D50*E50</f>
        <v>300000</v>
      </c>
    </row>
    <row r="51" spans="2:6">
      <c r="B51" s="2" t="s">
        <v>62</v>
      </c>
      <c r="C51" s="1" t="s">
        <v>57</v>
      </c>
      <c r="D51" s="1">
        <v>10</v>
      </c>
      <c r="E51" s="1">
        <v>8000</v>
      </c>
      <c r="F51" s="1">
        <f>D51*E51</f>
        <v>80000</v>
      </c>
    </row>
    <row r="52" spans="2:6">
      <c r="B52" s="2"/>
      <c r="F52" s="1">
        <f>SUM(F48:F51)</f>
        <v>1020000</v>
      </c>
    </row>
    <row r="53" spans="2:6">
      <c r="B53" s="2" t="s">
        <v>63</v>
      </c>
      <c r="C53" s="3" t="s">
        <v>64</v>
      </c>
      <c r="D53" s="3">
        <f>B47</f>
        <v>10</v>
      </c>
      <c r="E53" s="3">
        <v>50</v>
      </c>
      <c r="F53" s="3">
        <f>D53*E53</f>
        <v>500</v>
      </c>
    </row>
    <row r="54" spans="2:6">
      <c r="B54" s="2" t="s">
        <v>34</v>
      </c>
      <c r="C54" s="3" t="s">
        <v>28</v>
      </c>
      <c r="D54" s="3">
        <f>F53</f>
        <v>500</v>
      </c>
      <c r="E54" s="3">
        <v>50000</v>
      </c>
      <c r="F54" s="3">
        <f>D54*E54</f>
        <v>25000000</v>
      </c>
    </row>
    <row r="55" spans="2:6">
      <c r="B55" s="2"/>
    </row>
    <row r="56" spans="2:6">
      <c r="B56" s="2" t="s">
        <v>1</v>
      </c>
      <c r="C56" s="3" t="s">
        <v>28</v>
      </c>
      <c r="D56" s="3"/>
      <c r="E56" s="3"/>
      <c r="F56" s="3">
        <f>F54-F52</f>
        <v>23980000</v>
      </c>
    </row>
    <row r="57" spans="2:6">
      <c r="B57" s="2"/>
    </row>
  </sheetData>
  <mergeCells count="6">
    <mergeCell ref="C2:H2"/>
    <mergeCell ref="C24:E24"/>
    <mergeCell ref="B36:H36"/>
    <mergeCell ref="C46:E46"/>
    <mergeCell ref="I26:I33"/>
    <mergeCell ref="I5:K13"/>
  </mergeCells>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B1:F18"/>
  <sheetViews>
    <sheetView workbookViewId="0">
      <selection activeCell="B19" sqref="B19"/>
    </sheetView>
  </sheetViews>
  <sheetFormatPr defaultColWidth="8.85546875" defaultRowHeight="15"/>
  <cols>
    <col min="2" max="2" width="22" customWidth="1"/>
    <col min="7" max="8" width="18" customWidth="1"/>
  </cols>
  <sheetData>
    <row r="1" spans="2:6">
      <c r="C1" s="31" t="s">
        <v>81</v>
      </c>
      <c r="D1" s="31"/>
      <c r="E1" s="31"/>
      <c r="F1" s="31"/>
    </row>
    <row r="2" spans="2:6">
      <c r="C2" t="s">
        <v>69</v>
      </c>
      <c r="D2" t="s">
        <v>70</v>
      </c>
      <c r="E2" t="s">
        <v>71</v>
      </c>
      <c r="F2" t="s">
        <v>25</v>
      </c>
    </row>
    <row r="3" spans="2:6">
      <c r="B3" t="s">
        <v>68</v>
      </c>
      <c r="C3" t="s">
        <v>72</v>
      </c>
      <c r="D3">
        <f>36*6</f>
        <v>216</v>
      </c>
      <c r="E3">
        <v>300</v>
      </c>
      <c r="F3">
        <f>D3*E3</f>
        <v>64800</v>
      </c>
    </row>
    <row r="4" spans="2:6">
      <c r="B4" t="s">
        <v>73</v>
      </c>
      <c r="C4" t="s">
        <v>72</v>
      </c>
      <c r="D4">
        <f>70*10</f>
        <v>700</v>
      </c>
      <c r="E4">
        <v>200</v>
      </c>
      <c r="F4">
        <f t="shared" ref="F4:F10" si="0">D4*E4</f>
        <v>140000</v>
      </c>
    </row>
    <row r="5" spans="2:6">
      <c r="B5" t="s">
        <v>76</v>
      </c>
      <c r="C5" t="s">
        <v>49</v>
      </c>
      <c r="D5">
        <v>35</v>
      </c>
      <c r="E5">
        <v>300</v>
      </c>
      <c r="F5">
        <f t="shared" si="0"/>
        <v>10500</v>
      </c>
    </row>
    <row r="6" spans="2:6">
      <c r="B6" t="s">
        <v>74</v>
      </c>
      <c r="C6" t="s">
        <v>75</v>
      </c>
      <c r="D6">
        <v>80</v>
      </c>
      <c r="F6">
        <f t="shared" si="0"/>
        <v>0</v>
      </c>
    </row>
    <row r="7" spans="2:6">
      <c r="B7" t="s">
        <v>77</v>
      </c>
      <c r="C7" t="s">
        <v>49</v>
      </c>
      <c r="D7">
        <v>53</v>
      </c>
      <c r="F7">
        <f t="shared" si="0"/>
        <v>0</v>
      </c>
    </row>
    <row r="8" spans="2:6">
      <c r="B8" t="s">
        <v>78</v>
      </c>
      <c r="C8" t="s">
        <v>75</v>
      </c>
      <c r="D8">
        <v>100</v>
      </c>
      <c r="F8">
        <f t="shared" si="0"/>
        <v>0</v>
      </c>
    </row>
    <row r="9" spans="2:6">
      <c r="B9" t="s">
        <v>79</v>
      </c>
      <c r="C9" t="s">
        <v>49</v>
      </c>
      <c r="D9">
        <v>1</v>
      </c>
      <c r="F9">
        <f t="shared" si="0"/>
        <v>0</v>
      </c>
    </row>
    <row r="10" spans="2:6">
      <c r="B10" t="s">
        <v>80</v>
      </c>
      <c r="C10" t="s">
        <v>49</v>
      </c>
      <c r="D10">
        <v>1</v>
      </c>
      <c r="F10">
        <f t="shared" si="0"/>
        <v>0</v>
      </c>
    </row>
    <row r="11" spans="2:6">
      <c r="F11">
        <f>SUM(F3:F10)</f>
        <v>215300</v>
      </c>
    </row>
    <row r="14" spans="2:6">
      <c r="C14" s="31" t="s">
        <v>82</v>
      </c>
      <c r="D14" s="31"/>
      <c r="E14" s="31"/>
      <c r="F14" s="31"/>
    </row>
    <row r="15" spans="2:6">
      <c r="C15" t="s">
        <v>69</v>
      </c>
      <c r="D15" t="s">
        <v>70</v>
      </c>
      <c r="E15" t="s">
        <v>71</v>
      </c>
      <c r="F15" t="s">
        <v>25</v>
      </c>
    </row>
    <row r="16" spans="2:6">
      <c r="B16" t="s">
        <v>83</v>
      </c>
      <c r="C16" t="s">
        <v>49</v>
      </c>
    </row>
    <row r="17" spans="2:6">
      <c r="B17" t="s">
        <v>84</v>
      </c>
    </row>
    <row r="18" spans="2:6">
      <c r="B18" t="s">
        <v>85</v>
      </c>
      <c r="C18" t="s">
        <v>86</v>
      </c>
      <c r="D18">
        <v>1</v>
      </c>
      <c r="E18">
        <v>40000</v>
      </c>
      <c r="F18">
        <f>D18*E18</f>
        <v>40000</v>
      </c>
    </row>
  </sheetData>
  <mergeCells count="2">
    <mergeCell ref="C1:F1"/>
    <mergeCell ref="C14:F14"/>
  </mergeCells>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сала таңдау</vt:lpstr>
      <vt:lpstr>сала экономикасы</vt:lpstr>
      <vt:lpstr>Лист3</vt: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2018-04-03T11:01:22Z</dcterms:modified>
</cp:coreProperties>
</file>