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Монитор" sheetId="1" state="visible" r:id="rId2"/>
    <sheet name="Графики" sheetId="2" state="visible" r:id="rId3"/>
    <sheet name="Инструкция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<sst xmlns="http://schemas.openxmlformats.org/spreadsheetml/2006/main" count="549" uniqueCount="536">
  <si>
    <t xml:space="preserve">Условия</t>
  </si>
  <si>
    <t xml:space="preserve">Расшифровка переменных</t>
  </si>
  <si>
    <t xml:space="preserve">Имена переменных:</t>
  </si>
  <si>
    <t xml:space="preserve">Год 0</t>
  </si>
  <si>
    <t xml:space="preserve">Год1</t>
  </si>
  <si>
    <t xml:space="preserve">Год2</t>
  </si>
  <si>
    <t xml:space="preserve">Год3</t>
  </si>
  <si>
    <t xml:space="preserve">Год4</t>
  </si>
  <si>
    <t xml:space="preserve">Год5</t>
  </si>
  <si>
    <t xml:space="preserve">Год6</t>
  </si>
  <si>
    <t xml:space="preserve">Год7</t>
  </si>
  <si>
    <t xml:space="preserve">Год8</t>
  </si>
  <si>
    <t xml:space="preserve">Год9</t>
  </si>
  <si>
    <t xml:space="preserve">Год10</t>
  </si>
  <si>
    <t xml:space="preserve">Год11</t>
  </si>
  <si>
    <t xml:space="preserve">Год12</t>
  </si>
  <si>
    <t xml:space="preserve">Год13</t>
  </si>
  <si>
    <t xml:space="preserve">Год14</t>
  </si>
  <si>
    <t xml:space="preserve">Год15</t>
  </si>
  <si>
    <t xml:space="preserve">Год16</t>
  </si>
  <si>
    <t xml:space="preserve">Год17</t>
  </si>
  <si>
    <t xml:space="preserve">Год18</t>
  </si>
  <si>
    <t xml:space="preserve">Год19</t>
  </si>
  <si>
    <t xml:space="preserve">Год20</t>
  </si>
  <si>
    <t xml:space="preserve">Год21</t>
  </si>
  <si>
    <t xml:space="preserve">Год22</t>
  </si>
  <si>
    <t xml:space="preserve">Год23</t>
  </si>
  <si>
    <t xml:space="preserve">Год24</t>
  </si>
  <si>
    <t xml:space="preserve">Год25</t>
  </si>
  <si>
    <t xml:space="preserve">Год26</t>
  </si>
  <si>
    <t xml:space="preserve">Год27</t>
  </si>
  <si>
    <t xml:space="preserve">Год28</t>
  </si>
  <si>
    <t xml:space="preserve">Год29</t>
  </si>
  <si>
    <t xml:space="preserve">Год30</t>
  </si>
  <si>
    <t xml:space="preserve">Год31</t>
  </si>
  <si>
    <t xml:space="preserve">Год32</t>
  </si>
  <si>
    <t xml:space="preserve">Год33</t>
  </si>
  <si>
    <t xml:space="preserve">Год34</t>
  </si>
  <si>
    <t xml:space="preserve">Год35</t>
  </si>
  <si>
    <t xml:space="preserve">Год36</t>
  </si>
  <si>
    <t xml:space="preserve">1. Целевые переменные(21)</t>
  </si>
  <si>
    <t xml:space="preserve">high</t>
  </si>
  <si>
    <t xml:space="preserve">Темп прироста реального ВНП (Валового Национального продукта)</t>
  </si>
  <si>
    <t xml:space="preserve">GDP.$.G</t>
  </si>
  <si>
    <t xml:space="preserve">Индекс реального ВНП</t>
  </si>
  <si>
    <t xml:space="preserve">GDP.$.IND</t>
  </si>
  <si>
    <t xml:space="preserve">min 50</t>
  </si>
  <si>
    <t xml:space="preserve">Индекс реального дохода на душу населения</t>
  </si>
  <si>
    <t xml:space="preserve">PCI.$.IND</t>
  </si>
  <si>
    <t xml:space="preserve">Индекс поставок на внутренний рынок</t>
  </si>
  <si>
    <t xml:space="preserve">BELT.TIGHT.IND</t>
  </si>
  <si>
    <t xml:space="preserve">Отношение общей инфраструктуры к ВНП</t>
  </si>
  <si>
    <t xml:space="preserve">PUBL.INFRA.ASSETS/GDP.Q</t>
  </si>
  <si>
    <t xml:space="preserve">max 20%</t>
  </si>
  <si>
    <t xml:space="preserve">Число безработных</t>
  </si>
  <si>
    <t xml:space="preserve">UNEMPL.Q</t>
  </si>
  <si>
    <t xml:space="preserve">max 50 %</t>
  </si>
  <si>
    <t xml:space="preserve">Общие выплаты по внешнему долгу по отношению к экспорту</t>
  </si>
  <si>
    <t xml:space="preserve">EXT.DEBT.TOT.SER/EXP.Q</t>
  </si>
  <si>
    <t xml:space="preserve">Отношение внешнего долга к ВНП</t>
  </si>
  <si>
    <t xml:space="preserve">EXT.DEBT.PUBL/GDP.$.Q</t>
  </si>
  <si>
    <t xml:space="preserve">Реальный излишек импорта</t>
  </si>
  <si>
    <t xml:space="preserve">IMP.SURPL.$</t>
  </si>
  <si>
    <t xml:space="preserve">max 200%</t>
  </si>
  <si>
    <t xml:space="preserve">Уровень инфляции</t>
  </si>
  <si>
    <t xml:space="preserve">INFLAT.R</t>
  </si>
  <si>
    <t xml:space="preserve">Общий дефицит бюджета по отношению к ВНП</t>
  </si>
  <si>
    <t xml:space="preserve">BUDG.DEF.TOT/GNP.Q</t>
  </si>
  <si>
    <t xml:space="preserve">Первичный дефицит бюджета по отношению к ВНП</t>
  </si>
  <si>
    <t xml:space="preserve">BUDG.DEF.PRIM./GNP.Q</t>
  </si>
  <si>
    <t xml:space="preserve">Общественный долг по отношению к ВНП</t>
  </si>
  <si>
    <t xml:space="preserve">NAT.DEBT/GNP.Q</t>
  </si>
  <si>
    <t xml:space="preserve">Выплаты по общественному долгу по отношению к ВНП</t>
  </si>
  <si>
    <t xml:space="preserve">NAT.DEBT.SER/GNP.Q</t>
  </si>
  <si>
    <t xml:space="preserve">max 50%</t>
  </si>
  <si>
    <t xml:space="preserve">Коэффициент Gini</t>
  </si>
  <si>
    <t xml:space="preserve">GINI.Q</t>
  </si>
  <si>
    <t xml:space="preserve">Отношение дохода безработных к среднему доходу</t>
  </si>
  <si>
    <t xml:space="preserve">UNEMPL.INC.Q</t>
  </si>
  <si>
    <t xml:space="preserve">Минимальное отношение дохода безработных к среднему доходу</t>
  </si>
  <si>
    <t xml:space="preserve">UNEMPL.INC.MIN.Q</t>
  </si>
  <si>
    <t xml:space="preserve">Отношение доходов служащих к среднему доходу</t>
  </si>
  <si>
    <t xml:space="preserve">OFFICER.INC.Q</t>
  </si>
  <si>
    <t xml:space="preserve">min 40%</t>
  </si>
  <si>
    <t xml:space="preserve">Отношение дохода пенсионеров к среднему доходу</t>
  </si>
  <si>
    <t xml:space="preserve">PENSIONERS.INC.Q</t>
  </si>
  <si>
    <t xml:space="preserve">min 2,5%</t>
  </si>
  <si>
    <t xml:space="preserve">Отношение социальных расходов бюджета к общим расходам бюджета</t>
  </si>
  <si>
    <t xml:space="preserve">SOC.EXPEND.Q</t>
  </si>
  <si>
    <t xml:space="preserve">Отношение расходов бюджета на оборону к общим расходам бюджета</t>
  </si>
  <si>
    <t xml:space="preserve">SECUR.EXPEND.Q</t>
  </si>
  <si>
    <t xml:space="preserve">2.Инструментальные переменные(16)</t>
  </si>
  <si>
    <t xml:space="preserve">(0%;90,0%)</t>
  </si>
  <si>
    <t xml:space="preserve">Увеличение доли приватизированных предприятий</t>
  </si>
  <si>
    <t xml:space="preserve">INCR.PRIV.Q</t>
  </si>
  <si>
    <t xml:space="preserve">Увеличение доли рыночной экономики</t>
  </si>
  <si>
    <t xml:space="preserve">INCR.MARKET.Q</t>
  </si>
  <si>
    <t xml:space="preserve">Улучшение уровня образованности</t>
  </si>
  <si>
    <t xml:space="preserve">IMPROV.INSTIT.Q</t>
  </si>
  <si>
    <t xml:space="preserve">Увеличение уровня реорганизации</t>
  </si>
  <si>
    <t xml:space="preserve">INCR.RESTRUCT.Q</t>
  </si>
  <si>
    <t xml:space="preserve">{0};{1}</t>
  </si>
  <si>
    <t xml:space="preserve">Применение закона о банкротстве (да - нет)</t>
  </si>
  <si>
    <t xml:space="preserve">BANKRUPTCY-Y-N</t>
  </si>
  <si>
    <t xml:space="preserve">(-,0,+)</t>
  </si>
  <si>
    <t xml:space="preserve">Уровень девальвации</t>
  </si>
  <si>
    <t xml:space="preserve">DEVAL.R</t>
  </si>
  <si>
    <t xml:space="preserve">(0%;100%)</t>
  </si>
  <si>
    <t xml:space="preserve">Интенсивность управления выводом капитала</t>
  </si>
  <si>
    <t xml:space="preserve">CAP.CONTR.INTENS.Q</t>
  </si>
  <si>
    <t xml:space="preserve">Номинальная процентная ставка</t>
  </si>
  <si>
    <t xml:space="preserve">INTEREST.NR</t>
  </si>
  <si>
    <t xml:space="preserve">&gt;0</t>
  </si>
  <si>
    <t xml:space="preserve">Уровень импортных пошлин</t>
  </si>
  <si>
    <t xml:space="preserve">IMP.DUTY.R</t>
  </si>
  <si>
    <t xml:space="preserve">Общий уровень налогов</t>
  </si>
  <si>
    <t xml:space="preserve">TAX.TOT.R</t>
  </si>
  <si>
    <t xml:space="preserve">Темп прироста общественных вложений</t>
  </si>
  <si>
    <t xml:space="preserve">PUBL.INV.G</t>
  </si>
  <si>
    <t xml:space="preserve">Темп прироста доходов безработных на душу населения</t>
  </si>
  <si>
    <t xml:space="preserve">UNEMPL.INC.PC.G</t>
  </si>
  <si>
    <t xml:space="preserve">Темп прироста доходов служащих на душу населения</t>
  </si>
  <si>
    <t xml:space="preserve">OFFICER.INC.PC.G</t>
  </si>
  <si>
    <t xml:space="preserve">Темп прироста доходов пенсионеров на душу населения</t>
  </si>
  <si>
    <t xml:space="preserve">PENSIONER.INC.PC.G</t>
  </si>
  <si>
    <t xml:space="preserve">Темп прироста социальных расходов</t>
  </si>
  <si>
    <t xml:space="preserve">SOC.EXPEND.G</t>
  </si>
  <si>
    <t xml:space="preserve">Темп прироста расходов на безопасность</t>
  </si>
  <si>
    <t xml:space="preserve">SECUR.EXPEND.G</t>
  </si>
  <si>
    <t xml:space="preserve">3.Промежуточные переменные(112)</t>
  </si>
  <si>
    <t xml:space="preserve">Поглощение</t>
  </si>
  <si>
    <t xml:space="preserve">ABSORP.$</t>
  </si>
  <si>
    <t xml:space="preserve">Реальный прирост поглощения</t>
  </si>
  <si>
    <t xml:space="preserve">ABSORP.$G</t>
  </si>
  <si>
    <t xml:space="preserve">Реальный ВНП</t>
  </si>
  <si>
    <t xml:space="preserve">GDP.$</t>
  </si>
  <si>
    <t xml:space="preserve">Номинальный ВНП</t>
  </si>
  <si>
    <t xml:space="preserve">GDP</t>
  </si>
  <si>
    <t xml:space="preserve">Реальный ГНП</t>
  </si>
  <si>
    <t xml:space="preserve">GNP.$</t>
  </si>
  <si>
    <t xml:space="preserve">Реальный прирост ГНП</t>
  </si>
  <si>
    <t xml:space="preserve">GNP.$G</t>
  </si>
  <si>
    <t xml:space="preserve">Индекс реального ГНП</t>
  </si>
  <si>
    <t xml:space="preserve">GNP.$.IND</t>
  </si>
  <si>
    <t xml:space="preserve">Номинальный ГНП</t>
  </si>
  <si>
    <t xml:space="preserve">GNP</t>
  </si>
  <si>
    <t xml:space="preserve">Номинальный прирост ГНП</t>
  </si>
  <si>
    <t xml:space="preserve">GNP.G</t>
  </si>
  <si>
    <t xml:space="preserve">Номинальный доход на душу населения</t>
  </si>
  <si>
    <t xml:space="preserve">PCI</t>
  </si>
  <si>
    <t xml:space="preserve">Реальный доход на душу населения</t>
  </si>
  <si>
    <t xml:space="preserve">PCI.$</t>
  </si>
  <si>
    <t xml:space="preserve">Темп прироста реального дохода на душу населения</t>
  </si>
  <si>
    <t xml:space="preserve">PCI.$.G</t>
  </si>
  <si>
    <t xml:space="preserve">Реальная стоймость непродаваемой продукции</t>
  </si>
  <si>
    <t xml:space="preserve">PROD.NON.TRAD.$</t>
  </si>
  <si>
    <t xml:space="preserve">Реальный прирост непродаваемой продукции</t>
  </si>
  <si>
    <t xml:space="preserve">PROD.NON.TRAD.$.G</t>
  </si>
  <si>
    <t xml:space="preserve">Темп развития</t>
  </si>
  <si>
    <t xml:space="preserve">PROGR.R</t>
  </si>
  <si>
    <t xml:space="preserve">Число государственных служащих</t>
  </si>
  <si>
    <t xml:space="preserve">OFFICERS</t>
  </si>
  <si>
    <t xml:space="preserve">Доход государственных служащих на душу населения</t>
  </si>
  <si>
    <t xml:space="preserve">OFFICERS.INC.PC</t>
  </si>
  <si>
    <t xml:space="preserve">Номинальный рублевый прирост дохода государственных служащих</t>
  </si>
  <si>
    <t xml:space="preserve">OFFICERS.INC.R.GR</t>
  </si>
  <si>
    <t xml:space="preserve">Число пенсионеров</t>
  </si>
  <si>
    <t xml:space="preserve">PENSIONERS</t>
  </si>
  <si>
    <t xml:space="preserve">Доход пенсионеров на душу населения</t>
  </si>
  <si>
    <t xml:space="preserve">PENSIONER.INC.PC</t>
  </si>
  <si>
    <t xml:space="preserve">Число пенсионеров рабочего возраста</t>
  </si>
  <si>
    <t xml:space="preserve">PERS.WORK.AGE</t>
  </si>
  <si>
    <t xml:space="preserve">Численность населения</t>
  </si>
  <si>
    <t xml:space="preserve">POPUL</t>
  </si>
  <si>
    <t xml:space="preserve">Число неработающих</t>
  </si>
  <si>
    <t xml:space="preserve">UNEMPLOYED</t>
  </si>
  <si>
    <t xml:space="preserve">Доход на неработающего</t>
  </si>
  <si>
    <t xml:space="preserve">UNEMPL.INC.PC</t>
  </si>
  <si>
    <t xml:space="preserve">Фактическое частное внешнее движение капитала</t>
  </si>
  <si>
    <t xml:space="preserve">CAP.MOV.PRIV.$</t>
  </si>
  <si>
    <t xml:space="preserve">Движение капитала защищенное государством</t>
  </si>
  <si>
    <t xml:space="preserve">CAP.MOV.PREVENT.$</t>
  </si>
  <si>
    <t xml:space="preserve">Движение капитала требуемое частным сектором</t>
  </si>
  <si>
    <t xml:space="preserve">CAP.MOV.WANT.$</t>
  </si>
  <si>
    <t xml:space="preserve">Вынужденное движение капитала</t>
  </si>
  <si>
    <t xml:space="preserve">CAP.MOV.PUBL.INDUCED.$</t>
  </si>
  <si>
    <t xml:space="preserve">Отношение вынужденного движения капитала к экспорту</t>
  </si>
  <si>
    <t xml:space="preserve">CAP.MOV.PUBL.INDUCED/EXP.Q</t>
  </si>
  <si>
    <t xml:space="preserve">Баланс основного счета</t>
  </si>
  <si>
    <t xml:space="preserve">CAP.ACC.BAL.$</t>
  </si>
  <si>
    <t xml:space="preserve">Баланс текущего счета</t>
  </si>
  <si>
    <t xml:space="preserve">CUR.ACC.BAL.$</t>
  </si>
  <si>
    <t xml:space="preserve">Ожидаемая девальвация</t>
  </si>
  <si>
    <t xml:space="preserve">DEVAL.EXPECT</t>
  </si>
  <si>
    <t xml:space="preserve">Реальная девальвация</t>
  </si>
  <si>
    <t xml:space="preserve">DEVAL.REAL</t>
  </si>
  <si>
    <t xml:space="preserve">Номинальный обменный курс</t>
  </si>
  <si>
    <t xml:space="preserve">EXCHG.NR</t>
  </si>
  <si>
    <t xml:space="preserve">Уровень внешней привлекательности рынка</t>
  </si>
  <si>
    <t xml:space="preserve">EXT.INTEREST.R</t>
  </si>
  <si>
    <t xml:space="preserve">Отношение экспорта к ВНП</t>
  </si>
  <si>
    <t xml:space="preserve">EXP.$.Q</t>
  </si>
  <si>
    <t xml:space="preserve">Реальный размер экспорта в $</t>
  </si>
  <si>
    <t xml:space="preserve">EXP.$</t>
  </si>
  <si>
    <t xml:space="preserve">Реальное увеличение экспорта</t>
  </si>
  <si>
    <t xml:space="preserve">EXP.$.G</t>
  </si>
  <si>
    <t xml:space="preserve">$ величина экспорта от национального продукта</t>
  </si>
  <si>
    <t xml:space="preserve">EXP.NAT.PROD.$</t>
  </si>
  <si>
    <t xml:space="preserve">Реальное увеличение экспорта от национального продукта</t>
  </si>
  <si>
    <t xml:space="preserve">EXP.NAT.PROD.$G</t>
  </si>
  <si>
    <t xml:space="preserve">Частный внешний долг в $</t>
  </si>
  <si>
    <t xml:space="preserve">EXT.DEBT.PRIV.$</t>
  </si>
  <si>
    <t xml:space="preserve">Обслуживание внешнего частного долга в $</t>
  </si>
  <si>
    <t xml:space="preserve">EXT.DEBT.PRIV.SER.$</t>
  </si>
  <si>
    <t xml:space="preserve">Обслуживание общего внешнего долга в руб</t>
  </si>
  <si>
    <t xml:space="preserve">EXT.DEBT.PUBL.SER.RU</t>
  </si>
  <si>
    <t xml:space="preserve">Отношение платежей по внешнему долгу к общим расходам бюджета</t>
  </si>
  <si>
    <t xml:space="preserve">EXT.DEBT.PUBL.SER/EXPEND.TOT.Q</t>
  </si>
  <si>
    <t xml:space="preserve">Обслуживание общего внешнего долга к ВНП</t>
  </si>
  <si>
    <t xml:space="preserve">EXT.DEBT.PUBLIC.SER.Q</t>
  </si>
  <si>
    <t xml:space="preserve">Обслуживание внешнего долга в $</t>
  </si>
  <si>
    <t xml:space="preserve">EXT.DEBT.PUBL.SER.$</t>
  </si>
  <si>
    <t xml:space="preserve">Частные внешние фонды в $</t>
  </si>
  <si>
    <t xml:space="preserve">EXT.PRIV.ASS.$</t>
  </si>
  <si>
    <t xml:space="preserve">Общий внешний долг в $</t>
  </si>
  <si>
    <t xml:space="preserve">EXT.DEBT.PUBL.$</t>
  </si>
  <si>
    <t xml:space="preserve">Общий внешний долг к ВНП</t>
  </si>
  <si>
    <t xml:space="preserve">EXT.DEBT.PUBL/GDP$.Q</t>
  </si>
  <si>
    <t xml:space="preserve">Внешняя помощь в $</t>
  </si>
  <si>
    <t xml:space="preserve">EXT.AID.$</t>
  </si>
  <si>
    <t xml:space="preserve">Внешняя помощь в руб</t>
  </si>
  <si>
    <t xml:space="preserve">EXT.AID.RU</t>
  </si>
  <si>
    <t xml:space="preserve">Иностранные прямые капиталовложения</t>
  </si>
  <si>
    <t xml:space="preserve">FDI.IN.$</t>
  </si>
  <si>
    <t xml:space="preserve">Отношение объема иностранных инвестиций к ВНП</t>
  </si>
  <si>
    <t xml:space="preserve">FDI.IN./GDP.Q</t>
  </si>
  <si>
    <t xml:space="preserve">Импорт в $</t>
  </si>
  <si>
    <t xml:space="preserve">IMP.$</t>
  </si>
  <si>
    <t xml:space="preserve">Импорт к ВНП</t>
  </si>
  <si>
    <t xml:space="preserve">IMP.$.Q</t>
  </si>
  <si>
    <t xml:space="preserve">Импорт для домашнего рынка в $</t>
  </si>
  <si>
    <t xml:space="preserve">IMP.FOR.NONTRAD.$</t>
  </si>
  <si>
    <t xml:space="preserve">Реальное увеличения импорта для домашнего рынка в $</t>
  </si>
  <si>
    <t xml:space="preserve">IMP.FOR.NONTRAD.$G</t>
  </si>
  <si>
    <t xml:space="preserve">Импорт для производства экспортной продукции в $</t>
  </si>
  <si>
    <t xml:space="preserve">IMP.FOR.EXP.$</t>
  </si>
  <si>
    <t xml:space="preserve">interest parity?</t>
  </si>
  <si>
    <t xml:space="preserve">INTEREST.PARITY</t>
  </si>
  <si>
    <t xml:space="preserve">Дефицит бюджета в руб</t>
  </si>
  <si>
    <t xml:space="preserve">BUDG.DEF.TOT</t>
  </si>
  <si>
    <t xml:space="preserve">Первичный дефицит бюджета</t>
  </si>
  <si>
    <t xml:space="preserve">BUDG.DEF.PRIM</t>
  </si>
  <si>
    <t xml:space="preserve">Общие расходы бюджета</t>
  </si>
  <si>
    <t xml:space="preserve">BUDG.EXPEND.TOT</t>
  </si>
  <si>
    <t xml:space="preserve">Темп роста номинальных расходов бюджета</t>
  </si>
  <si>
    <t xml:space="preserve">BUDG.EXPEND.TOT.G</t>
  </si>
  <si>
    <t xml:space="preserve">Расход бюджета к ВНП</t>
  </si>
  <si>
    <t xml:space="preserve">BUDG.EXPEND.TOT/GNP.Q</t>
  </si>
  <si>
    <t xml:space="preserve">Свободные бюджетные расходы</t>
  </si>
  <si>
    <t xml:space="preserve">BUDG.EXPEND.FREE</t>
  </si>
  <si>
    <t xml:space="preserve">Темп роста свободных расходов бюджета</t>
  </si>
  <si>
    <t xml:space="preserve">BUDG.EXPEND.FREE.G</t>
  </si>
  <si>
    <t xml:space="preserve">Договорные бюджетные расходы</t>
  </si>
  <si>
    <t xml:space="preserve">BUDG.EXPEND.CONTRACT</t>
  </si>
  <si>
    <t xml:space="preserve">Общие доходы бюджета</t>
  </si>
  <si>
    <t xml:space="preserve">BUDG.REV.TOT</t>
  </si>
  <si>
    <t xml:space="preserve">Расходы на управление движением капитала</t>
  </si>
  <si>
    <t xml:space="preserve">CAP.CONTR.ADMIN.EXPEND</t>
  </si>
  <si>
    <t xml:space="preserve">Таможенные доходы</t>
  </si>
  <si>
    <t xml:space="preserve">CUSTOMS.REV</t>
  </si>
  <si>
    <t xml:space="preserve">Нехватка государственных предприятий</t>
  </si>
  <si>
    <t xml:space="preserve">DEF.PUBL.ENTERPR</t>
  </si>
  <si>
    <t xml:space="preserve">Расходы на государственных служащих</t>
  </si>
  <si>
    <t xml:space="preserve">GOV.EXPEND.OFFICER</t>
  </si>
  <si>
    <t xml:space="preserve">Отношение расходов на государственных служащих к расходу бюджета</t>
  </si>
  <si>
    <t xml:space="preserve">GOV.EXPEND.OFFICER/EXPEND</t>
  </si>
  <si>
    <t xml:space="preserve">Расходы на улучшение образования</t>
  </si>
  <si>
    <t xml:space="preserve">IMPROV.INSTIT.EXPEND</t>
  </si>
  <si>
    <t xml:space="preserve">Национальный долг в руб</t>
  </si>
  <si>
    <t xml:space="preserve">NAT.DEBT</t>
  </si>
  <si>
    <t xml:space="preserve">Национальный долг к ВВП</t>
  </si>
  <si>
    <t xml:space="preserve">Обслуживание национального долга к общим расходам бюджета</t>
  </si>
  <si>
    <t xml:space="preserve">NAT.DEBT.SER/BUDG.EXPEND.TOT.Q</t>
  </si>
  <si>
    <t xml:space="preserve">Обслуживание национального долга в руб</t>
  </si>
  <si>
    <t xml:space="preserve">NAT.DEBT.SER</t>
  </si>
  <si>
    <t xml:space="preserve">Дополнительные выплаты государственным служащим</t>
  </si>
  <si>
    <t xml:space="preserve">OFFICER.ADD.COST</t>
  </si>
  <si>
    <t xml:space="preserve">Общий доход государственных служащих</t>
  </si>
  <si>
    <t xml:space="preserve">OFFICER.INC.TOT</t>
  </si>
  <si>
    <t xml:space="preserve">Общий доход пенсионеров</t>
  </si>
  <si>
    <t xml:space="preserve">PENSIONER.INC.TOT</t>
  </si>
  <si>
    <t xml:space="preserve">Увеличение выплат пенсионерам по отношению к общим расходам бюджета</t>
  </si>
  <si>
    <t xml:space="preserve">PENSIONER.INC.TOT/EXPEND.TOT.Q</t>
  </si>
  <si>
    <t xml:space="preserve">Размер общественной инфраструктуры в $</t>
  </si>
  <si>
    <t xml:space="preserve">PUBL.INFRA.ASSETS.$</t>
  </si>
  <si>
    <t xml:space="preserve">Ежегодная переоценка общественной инфраструктуры</t>
  </si>
  <si>
    <t xml:space="preserve">PUBL.INFRA.DEPREC.$</t>
  </si>
  <si>
    <t xml:space="preserve">Общественные вложения в руб</t>
  </si>
  <si>
    <t xml:space="preserve">PUBL.INV</t>
  </si>
  <si>
    <t xml:space="preserve">Отношение общественных вложений к расходам правительства</t>
  </si>
  <si>
    <t xml:space="preserve">PUBL.INV/EXPEND.TOT.Q</t>
  </si>
  <si>
    <t xml:space="preserve">Общественные вложения в $</t>
  </si>
  <si>
    <t xml:space="preserve">PUBL.INV.$</t>
  </si>
  <si>
    <t xml:space="preserve">Темп роста реальных общественных вложений</t>
  </si>
  <si>
    <t xml:space="preserve">PUBL.INV.$G</t>
  </si>
  <si>
    <t xml:space="preserve">Общественные вложения в ВНП</t>
  </si>
  <si>
    <t xml:space="preserve">PUBL.INV.Q</t>
  </si>
  <si>
    <t xml:space="preserve">Расходы на реструктуризацию</t>
  </si>
  <si>
    <t xml:space="preserve">RESTRUCT.EXPEND</t>
  </si>
  <si>
    <t xml:space="preserve">Расходы на оборону</t>
  </si>
  <si>
    <t xml:space="preserve">SECUR.EXPEND</t>
  </si>
  <si>
    <t xml:space="preserve">Отношение расходов на безопасность к общим расходам правительства</t>
  </si>
  <si>
    <t xml:space="preserve">SECUR.EXPEND/EXPEND.Q</t>
  </si>
  <si>
    <t xml:space="preserve">Расходы на социальную сферу</t>
  </si>
  <si>
    <t xml:space="preserve">SOC.EXPEND</t>
  </si>
  <si>
    <t xml:space="preserve">Отношение расходов на социальную сферу к общим расходам правительства </t>
  </si>
  <si>
    <t xml:space="preserve">SOC.EXPEND/EXPEND.Q</t>
  </si>
  <si>
    <t xml:space="preserve">Фактический уровень налогов и социальные пожертвования</t>
  </si>
  <si>
    <t xml:space="preserve">TAX.TOT.FACT.Q</t>
  </si>
  <si>
    <t xml:space="preserve">Налоговые поступления</t>
  </si>
  <si>
    <t xml:space="preserve">TAX.REV</t>
  </si>
  <si>
    <t xml:space="preserve">Общий доход безработных</t>
  </si>
  <si>
    <t xml:space="preserve">UNEMPL.INC.TOT</t>
  </si>
  <si>
    <t xml:space="preserve">Увеличение платежей безработным к общим расходам правительства</t>
  </si>
  <si>
    <t xml:space="preserve">UNEMPL.INC.TOT/EXPEND.TOT.G</t>
  </si>
  <si>
    <t xml:space="preserve">Фактический валютный курс</t>
  </si>
  <si>
    <t xml:space="preserve">EXCHG.VIRT.R</t>
  </si>
  <si>
    <t xml:space="preserve">Индекс уровня цен</t>
  </si>
  <si>
    <t xml:space="preserve">PRICE.LEVEL.IND</t>
  </si>
  <si>
    <t xml:space="preserve">Реальный уровень привлекательности</t>
  </si>
  <si>
    <t xml:space="preserve">INTEREST.RR</t>
  </si>
  <si>
    <t xml:space="preserve">Показатель устойчивости рынка</t>
  </si>
  <si>
    <t xml:space="preserve">STABILITY</t>
  </si>
  <si>
    <t xml:space="preserve">Общий уровень рынка</t>
  </si>
  <si>
    <t xml:space="preserve">CORP.Q</t>
  </si>
  <si>
    <t xml:space="preserve">Уровень коррупции</t>
  </si>
  <si>
    <t xml:space="preserve">CORRUPT.CALC</t>
  </si>
  <si>
    <t xml:space="preserve">Показатель коррупционированности</t>
  </si>
  <si>
    <t xml:space="preserve">CORRUPT.FACTOR</t>
  </si>
  <si>
    <t xml:space="preserve">Уровень рыночной экономики</t>
  </si>
  <si>
    <t xml:space="preserve">MARKET.Q</t>
  </si>
  <si>
    <t xml:space="preserve">Уровень рыночных институтов</t>
  </si>
  <si>
    <t xml:space="preserve">MARKET.INSTIT.Q</t>
  </si>
  <si>
    <t xml:space="preserve">Уровень плановой экономики</t>
  </si>
  <si>
    <t xml:space="preserve">PLAN.Q</t>
  </si>
  <si>
    <t xml:space="preserve">Уровень приватизации</t>
  </si>
  <si>
    <t xml:space="preserve">PRIV.Q</t>
  </si>
  <si>
    <t xml:space="preserve">Отношение рестроктурированных правительственных предприятий к общему числу предприятий</t>
  </si>
  <si>
    <t xml:space="preserve">RESTRUCT.Q</t>
  </si>
  <si>
    <t xml:space="preserve">Измеряет содействие структурных реформ прогрессированию фактора процесса</t>
  </si>
  <si>
    <t xml:space="preserve">STRUCTURE</t>
  </si>
  <si>
    <t xml:space="preserve">Измеряет содействие системных реформ прогрессированию фактора процесса</t>
  </si>
  <si>
    <t xml:space="preserve">SYSTEM</t>
  </si>
  <si>
    <t xml:space="preserve">4.Экзогенные переменные(4)</t>
  </si>
  <si>
    <t xml:space="preserve">(Частично) аннулирование внешнего долга</t>
  </si>
  <si>
    <t xml:space="preserve">debt.canc</t>
  </si>
  <si>
    <t xml:space="preserve">Норматив для коэффициента обслуживания внешнего долга</t>
  </si>
  <si>
    <t xml:space="preserve">ext.deb.ser.norm.q</t>
  </si>
  <si>
    <t xml:space="preserve">Темп роста мирового рынка</t>
  </si>
  <si>
    <t xml:space="preserve">wm.g</t>
  </si>
  <si>
    <t xml:space="preserve">Стандартная международная процентная ставка</t>
  </si>
  <si>
    <t xml:space="preserve">wm.interest.standard</t>
  </si>
  <si>
    <t xml:space="preserve">5. Эластичность(62)</t>
  </si>
  <si>
    <t xml:space="preserve">Воздействие контроля обращения капитала на административные расходы</t>
  </si>
  <si>
    <t xml:space="preserve">admin.cost-cap.control</t>
  </si>
  <si>
    <t xml:space="preserve">Воздействие роста численности населения на производство</t>
  </si>
  <si>
    <t xml:space="preserve">prod-popul.g</t>
  </si>
  <si>
    <t xml:space="preserve">Воздействие сокращения экспорта на производство</t>
  </si>
  <si>
    <t xml:space="preserve">prod-exp.loss</t>
  </si>
  <si>
    <t xml:space="preserve">Воздействие изменения бюджетного дефицита на производство</t>
  </si>
  <si>
    <t xml:space="preserve">prod-marg.def</t>
  </si>
  <si>
    <t xml:space="preserve">Воздействие пошлин на импорт продукции</t>
  </si>
  <si>
    <t xml:space="preserve">prod-customs</t>
  </si>
  <si>
    <t xml:space="preserve">Воздействие процентного паритета на экспорт капитала</t>
  </si>
  <si>
    <t xml:space="preserve">cap.exp-interest.parity</t>
  </si>
  <si>
    <t xml:space="preserve">Воздействие реальной девальвации периода 0 на ожидание девальвации</t>
  </si>
  <si>
    <t xml:space="preserve">deval.expect-deval.real0</t>
  </si>
  <si>
    <t xml:space="preserve">Воздействие реальной девальвации периода -1 на ожидание девальвации</t>
  </si>
  <si>
    <t xml:space="preserve">deval.expect-deval.real-1</t>
  </si>
  <si>
    <t xml:space="preserve">Воздействие реальной девальвации периода -2 на ожидание девальвации</t>
  </si>
  <si>
    <t xml:space="preserve">deval.expect-deval.real-2</t>
  </si>
  <si>
    <t xml:space="preserve">Воздействие уровня рыночной экономики в периоде -2 на эффективность</t>
  </si>
  <si>
    <t xml:space="preserve">eff.system-market-2</t>
  </si>
  <si>
    <t xml:space="preserve">Воздействие усиления уровня рыночной экономики в периоде -1 на эффективность</t>
  </si>
  <si>
    <t xml:space="preserve">eff.system-incr.market.-1</t>
  </si>
  <si>
    <t xml:space="preserve">Воздействие усиления системы рынка в периоде 0 на эффективность</t>
  </si>
  <si>
    <t xml:space="preserve">eff.system-incr.market.0</t>
  </si>
  <si>
    <t xml:space="preserve">Воздействие усиления системы рынка в периоде 1 на эффективность</t>
  </si>
  <si>
    <t xml:space="preserve">eff.system-incr.market.1</t>
  </si>
  <si>
    <t xml:space="preserve">Воздействие уровня планового хозяйства на эффективность</t>
  </si>
  <si>
    <t xml:space="preserve">eff.system-plan</t>
  </si>
  <si>
    <t xml:space="preserve">Воздействие степени частного сектора на эффективность</t>
  </si>
  <si>
    <t xml:space="preserve">eff.system-priv</t>
  </si>
  <si>
    <t xml:space="preserve">Воздействие действующего закона о банкротстве на эффективность</t>
  </si>
  <si>
    <t xml:space="preserve">eff.system-bankrupt</t>
  </si>
  <si>
    <t xml:space="preserve">Воздействие развитости рыночных институтов на эффективность</t>
  </si>
  <si>
    <t xml:space="preserve">eff.system-matket.instit</t>
  </si>
  <si>
    <t xml:space="preserve">Воздействие коррупции на эффективность</t>
  </si>
  <si>
    <t xml:space="preserve">eff.struct-corrupt</t>
  </si>
  <si>
    <t xml:space="preserve">Воздействие общественной инфраструктуры на эффективность</t>
  </si>
  <si>
    <t xml:space="preserve">eff.struct-public.infra</t>
  </si>
  <si>
    <t xml:space="preserve">Воздействие уровня дохода должностного лица на эффективность</t>
  </si>
  <si>
    <t xml:space="preserve">eff.struct-officers.y</t>
  </si>
  <si>
    <t xml:space="preserve">Воздействие изменения структуры принадлежащих государству предприятий на эффективность</t>
  </si>
  <si>
    <t xml:space="preserve">eff.struct-san</t>
  </si>
  <si>
    <t xml:space="preserve">Воздействие налогового бремени на эффективность</t>
  </si>
  <si>
    <t xml:space="preserve">eff.struct-tax</t>
  </si>
  <si>
    <t xml:space="preserve">Воздействие импортного таможенного тарифа на эффективность</t>
  </si>
  <si>
    <t xml:space="preserve">eff.struct-customs</t>
  </si>
  <si>
    <t xml:space="preserve">Воздействие прямых инвестиций из-за границы на эффективность</t>
  </si>
  <si>
    <t xml:space="preserve">eff.strukt-fdi</t>
  </si>
  <si>
    <t xml:space="preserve">Воздействие реальной процентной ставки на эффективность</t>
  </si>
  <si>
    <t xml:space="preserve">eff.stabil-r.interest</t>
  </si>
  <si>
    <t xml:space="preserve">Воздействие темпа инфляции большей 100% на эффективность</t>
  </si>
  <si>
    <t xml:space="preserve">eff.stabil-infl&gt;100</t>
  </si>
  <si>
    <t xml:space="preserve">Воздействие темпа инфляции большей 500% на эффективность</t>
  </si>
  <si>
    <t xml:space="preserve">eff.stabil-infl&gt;500</t>
  </si>
  <si>
    <t xml:space="preserve">Воздействие темпа инфляции большей 1000% на эффективность</t>
  </si>
  <si>
    <t xml:space="preserve">eff.stabil-infl&gt;1000</t>
  </si>
  <si>
    <t xml:space="preserve">Воздействие "отрицательной" инфляции (дефляция) на эффективность</t>
  </si>
  <si>
    <t xml:space="preserve">eff-neg.inflat</t>
  </si>
  <si>
    <t xml:space="preserve">Воздействие изменения уровня корпоратизованности на распределение дохода</t>
  </si>
  <si>
    <t xml:space="preserve">gini-delta.corp</t>
  </si>
  <si>
    <t xml:space="preserve">Воздействие изменения ориентации институтов на рынок на распределение дохода</t>
  </si>
  <si>
    <t xml:space="preserve">gini-delta.instit</t>
  </si>
  <si>
    <t xml:space="preserve">Воздействие изменения уровня рынка на распределение дохода</t>
  </si>
  <si>
    <t xml:space="preserve">gini-delta.market</t>
  </si>
  <si>
    <t xml:space="preserve">Воздействие доходов безработного на распределение дохода</t>
  </si>
  <si>
    <t xml:space="preserve">gini-unemploy.inc</t>
  </si>
  <si>
    <t xml:space="preserve">Воздействие дохода пенсионеров на распределение дохода</t>
  </si>
  <si>
    <t xml:space="preserve">gini-pensioners.inc</t>
  </si>
  <si>
    <t xml:space="preserve">Воздействие расходов на социальные нужды на распределение дохода</t>
  </si>
  <si>
    <t xml:space="preserve">gini-soc.expend</t>
  </si>
  <si>
    <t xml:space="preserve">Воздействие тарифа на импорт</t>
  </si>
  <si>
    <t xml:space="preserve">imp-customs</t>
  </si>
  <si>
    <t xml:space="preserve">Стандартный доход безработных, в сравнении с доходами должностного лица</t>
  </si>
  <si>
    <t xml:space="preserve">unempl.y-officers.inc</t>
  </si>
  <si>
    <t xml:space="preserve">Воздействие действенности закона о банкротстве на безработицу</t>
  </si>
  <si>
    <t xml:space="preserve">unempl-bankrupt</t>
  </si>
  <si>
    <t xml:space="preserve">Воздействие реструктуризации государственных предприятий на безработицу</t>
  </si>
  <si>
    <t xml:space="preserve">unempl-restruct</t>
  </si>
  <si>
    <t xml:space="preserve">Воздействие приватизации на безработицу</t>
  </si>
  <si>
    <t xml:space="preserve">unempl-priv</t>
  </si>
  <si>
    <t xml:space="preserve">Воздействие пошлины на импорт на безработицу</t>
  </si>
  <si>
    <t xml:space="preserve">unempl-customs</t>
  </si>
  <si>
    <t xml:space="preserve">Воздействие роста экономики на занятость</t>
  </si>
  <si>
    <t xml:space="preserve">employ-growth</t>
  </si>
  <si>
    <t xml:space="preserve">Воздействие реальной девальвации на экспорт</t>
  </si>
  <si>
    <t xml:space="preserve">exp-r.deval</t>
  </si>
  <si>
    <t xml:space="preserve">Воздействие реальной девальвации на импорт</t>
  </si>
  <si>
    <t xml:space="preserve">imp-r.deval</t>
  </si>
  <si>
    <t xml:space="preserve">Воздействие роста мирового рынка на экспорт</t>
  </si>
  <si>
    <t xml:space="preserve">exp-wm.g</t>
  </si>
  <si>
    <t xml:space="preserve">Воздействие реальной девальвации на инфляцию</t>
  </si>
  <si>
    <t xml:space="preserve">infl-r.deval</t>
  </si>
  <si>
    <t xml:space="preserve">Воздействие изменения бюджетного дефицита на инфляцию</t>
  </si>
  <si>
    <t xml:space="preserve">infl-marg.def</t>
  </si>
  <si>
    <t xml:space="preserve">Воздействие уровня бюджетного дефицита на инфляцию</t>
  </si>
  <si>
    <t xml:space="preserve">infl-abs.def</t>
  </si>
  <si>
    <t xml:space="preserve">Воздействие бюджетного дефицита на инфляцию (при очень низких темпах инфляции)</t>
  </si>
  <si>
    <t xml:space="preserve">infl.abs-abs.def</t>
  </si>
  <si>
    <t xml:space="preserve">Воздействие изменения уровня системы рынка на инфляцию</t>
  </si>
  <si>
    <t xml:space="preserve">infl-incr.market</t>
  </si>
  <si>
    <t xml:space="preserve">Воздействие реальной ставки на инфляцию</t>
  </si>
  <si>
    <t xml:space="preserve">infl-r.interest</t>
  </si>
  <si>
    <t xml:space="preserve">Воздействие фактической налоговой ставки на инфляцию</t>
  </si>
  <si>
    <t xml:space="preserve">infl-tax.fact</t>
  </si>
  <si>
    <t xml:space="preserve">Воздействие пошлины на импорт на инфляцию</t>
  </si>
  <si>
    <t xml:space="preserve">infl-customs</t>
  </si>
  <si>
    <t xml:space="preserve">Воздействие доходов должностного лица на коррупцию</t>
  </si>
  <si>
    <t xml:space="preserve">corrupt-officer.inc</t>
  </si>
  <si>
    <t xml:space="preserve">Воздействие ориентированности государственных учреждений на коррупцию</t>
  </si>
  <si>
    <t xml:space="preserve">corrupt-instit</t>
  </si>
  <si>
    <t xml:space="preserve">Воздействие расходов на безопасность на коррупцию</t>
  </si>
  <si>
    <t xml:space="preserve">corrupt-security</t>
  </si>
  <si>
    <t xml:space="preserve">Воздействие дефицита госпредприятий на цену реструктуризации</t>
  </si>
  <si>
    <t xml:space="preserve">restruct.cost-def</t>
  </si>
  <si>
    <t xml:space="preserve">Воздействие доходов должностного лица на фактические налоговые сборы</t>
  </si>
  <si>
    <t xml:space="preserve">tax.fact-officer.inc</t>
  </si>
  <si>
    <t xml:space="preserve">Воздействие законного уровня налогов на фактические налоговые сборы</t>
  </si>
  <si>
    <t xml:space="preserve">tax.fact-tax.legal</t>
  </si>
  <si>
    <t xml:space="preserve">Воздействие усиления системы рынка на фактические налоговые сборы</t>
  </si>
  <si>
    <t xml:space="preserve">tax.fact-market</t>
  </si>
  <si>
    <t xml:space="preserve">Воздействие ориентированности государственных учреждений на рынок на фактические налоговые сборы</t>
  </si>
  <si>
    <t xml:space="preserve">tax.fact-instit</t>
  </si>
  <si>
    <t xml:space="preserve">Воздействие времени на экспорт</t>
  </si>
  <si>
    <t xml:space="preserve">exp-time</t>
  </si>
  <si>
    <t xml:space="preserve">6. Коэффициенты(22)</t>
  </si>
  <si>
    <t xml:space="preserve">Смертность безработных</t>
  </si>
  <si>
    <t xml:space="preserve">unempl.death.q</t>
  </si>
  <si>
    <t xml:space="preserve">Процент должностных лиц в трудоспособном возрасте</t>
  </si>
  <si>
    <t xml:space="preserve">officer.q</t>
  </si>
  <si>
    <t xml:space="preserve">Дополнительные расходы на взятие в штат должностного лица в доходе должностного лица</t>
  </si>
  <si>
    <t xml:space="preserve">officer.sidecost.q</t>
  </si>
  <si>
    <t xml:space="preserve">Стандартный доход должностного лица, в % среднего дохода населения</t>
  </si>
  <si>
    <t xml:space="preserve">officer.inc.norm.q</t>
  </si>
  <si>
    <t xml:space="preserve">Темп роста населения</t>
  </si>
  <si>
    <t xml:space="preserve">popul.g</t>
  </si>
  <si>
    <t xml:space="preserve">Ежегодная девальвация общественной части капитала, воплощенной в средствах труда</t>
  </si>
  <si>
    <t xml:space="preserve">publ.infra.deprec</t>
  </si>
  <si>
    <t xml:space="preserve">Крушение СЭВ</t>
  </si>
  <si>
    <t xml:space="preserve">comecon.breakoff</t>
  </si>
  <si>
    <t xml:space="preserve">Процент трудоспособного населения во всем населении</t>
  </si>
  <si>
    <t xml:space="preserve">workers.q</t>
  </si>
  <si>
    <t xml:space="preserve">Иностранная помощь, в % национального дохода</t>
  </si>
  <si>
    <t xml:space="preserve">aid.rate</t>
  </si>
  <si>
    <t xml:space="preserve">Уровень дохода на душу населения; при потере внешних вложений</t>
  </si>
  <si>
    <t xml:space="preserve">aid.level</t>
  </si>
  <si>
    <t xml:space="preserve">Уровень роста экономики; при спаде трудоустройства безработных</t>
  </si>
  <si>
    <t xml:space="preserve">non.acc.empl.gr</t>
  </si>
  <si>
    <t xml:space="preserve">Процентная ставка, которая наиболее способствует экономическому росту</t>
  </si>
  <si>
    <t xml:space="preserve">max.a.gr.int</t>
  </si>
  <si>
    <t xml:space="preserve">Процентная ставка препятствующая экономическому росту</t>
  </si>
  <si>
    <t xml:space="preserve">non.a.gr.int</t>
  </si>
  <si>
    <t xml:space="preserve">Темп инфляции который не ущемляет рост экономики</t>
  </si>
  <si>
    <t xml:space="preserve">non.dest.gr.infl</t>
  </si>
  <si>
    <t xml:space="preserve">Темп роста экспорта, который не ущемляет производство для внутреннего рынка (поглощение)</t>
  </si>
  <si>
    <t xml:space="preserve">non.dest.absorp.g.exp.g</t>
  </si>
  <si>
    <t xml:space="preserve">Минимальный уровень экономических реформ для получения внешней помощи</t>
  </si>
  <si>
    <t xml:space="preserve">reform.level</t>
  </si>
  <si>
    <t xml:space="preserve">Процент пенсионеров во всем населении</t>
  </si>
  <si>
    <t xml:space="preserve">pensioner.q</t>
  </si>
  <si>
    <t xml:space="preserve">Стандартный уровень для общественных капиталовложений в инфраструктуру</t>
  </si>
  <si>
    <t xml:space="preserve">publ.inv.norm.q</t>
  </si>
  <si>
    <t xml:space="preserve">Стандартный уровень для расходов на безопасность</t>
  </si>
  <si>
    <t xml:space="preserve">secur.norm.q</t>
  </si>
  <si>
    <t xml:space="preserve">Уровень налогов и социальных сборов оптимальный для экономического роста</t>
  </si>
  <si>
    <t xml:space="preserve">tax.soc.opt.q</t>
  </si>
  <si>
    <t xml:space="preserve">Цена переобучения служащих</t>
  </si>
  <si>
    <t xml:space="preserve">retrain.cost.q</t>
  </si>
  <si>
    <t xml:space="preserve">Воздействие уровня расходов на обслуживание долга на внешнюю процентную ставку</t>
  </si>
  <si>
    <t xml:space="preserve">wm.interest-ext.deb.ser.q</t>
  </si>
  <si>
    <t xml:space="preserve">Данное пространство отведенно  для отслеживания изменения переменных с помощью графиков</t>
  </si>
  <si>
    <t xml:space="preserve">Установите курсор левой кнопки мыши на год с которого начнется отслеживание переменной и потяните до года на котором прослеживание изменинй закончится. Выделив диапазон выбираем на панели "Вставка". Далее жмем на "График" и выбираем "График с маркерами". Жмем на график правой кнопкой мыши и выбираем "Переместить график". В появившемся окне в разделе "на имеющемся листе" выбираем "Графики" и жмем ОК.</t>
  </si>
  <si>
    <t xml:space="preserve">Ячейки, выделенные желтым цветом, являются переменными заданные изначально (по умолчанию)</t>
  </si>
  <si>
    <t xml:space="preserve">Ячейки, выделенные зеленым цветом, являются инструментальными переменными (изменяем пользователем)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</si>
</sst>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"/>
    <numFmt numFmtId="167" formatCode="0.0E+00"/>
    <numFmt numFmtId="168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slantDashDot"/>
      <right style="slantDashDot"/>
      <top style="medium"/>
      <bottom style="slantDashDot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slantDashDot"/>
      <right style="slantDashDot"/>
      <top style="thin"/>
      <bottom style="slantDashDot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slantDashDot"/>
      <right/>
      <top style="thin"/>
      <bottom style="slantDashDot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Dashed"/>
      <right style="mediumDashed"/>
      <top style="mediumDashed"/>
      <bottom style="mediumDashed"/>
      <diagonal/>
    </border>
    <border diagonalUp="false" diagonalDown="false">
      <left/>
      <right/>
      <top style="mediumDashed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8.75" defaultRowHeight="1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73.43"/>
    <col collapsed="false" customWidth="true" hidden="false" outlineLevel="0" max="3" min="3" style="1" width="36.42"/>
    <col collapsed="false" customWidth="true" hidden="false" outlineLevel="0" max="4" min="4" style="1" width="18"/>
    <col collapsed="false" customWidth="true" hidden="false" outlineLevel="0" max="40" min="5" style="1" width="17.4"/>
  </cols>
  <sheetData>
    <row r="1" customFormat="false" ht="15" hidden="false" customHeight="tru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customFormat="false" ht="15.75" hidden="false" customHeight="true" outlineLevel="0" collapsed="false">
      <c r="A2" s="2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customFormat="false" ht="15.75" hidden="false" customHeight="true" outlineLevel="0" collapsed="false">
      <c r="C3" s="5" t="s">
        <v>40</v>
      </c>
      <c r="D3" s="6"/>
    </row>
    <row r="4" customFormat="false" ht="13.8" hidden="false" customHeight="true" outlineLevel="0" collapsed="false">
      <c r="A4" s="7" t="s">
        <v>41</v>
      </c>
      <c r="B4" s="8" t="s">
        <v>42</v>
      </c>
      <c r="C4" s="9" t="s">
        <v>43</v>
      </c>
      <c r="D4" s="10" t="n">
        <f aca="false">1.8%</f>
        <v>0.018</v>
      </c>
      <c r="E4" s="11" t="n">
        <v>0.0212</v>
      </c>
      <c r="F4" s="12" t="n">
        <v>-0.0233</v>
      </c>
      <c r="G4" s="12" t="n">
        <v>-0.0646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customFormat="false" ht="13.8" hidden="false" customHeight="true" outlineLevel="0" collapsed="false">
      <c r="A5" s="7" t="s">
        <v>41</v>
      </c>
      <c r="B5" s="8" t="s">
        <v>44</v>
      </c>
      <c r="C5" s="13" t="s">
        <v>45</v>
      </c>
      <c r="D5" s="14" t="n">
        <f aca="false">100</f>
        <v>100</v>
      </c>
      <c r="E5" s="15" t="n">
        <v>102.124</v>
      </c>
      <c r="F5" s="12" t="n">
        <v>99.7474</v>
      </c>
      <c r="G5" s="12" t="n">
        <v>93.3075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customFormat="false" ht="13.8" hidden="false" customHeight="true" outlineLevel="0" collapsed="false">
      <c r="A6" s="7" t="s">
        <v>46</v>
      </c>
      <c r="B6" s="8" t="s">
        <v>47</v>
      </c>
      <c r="C6" s="13" t="s">
        <v>48</v>
      </c>
      <c r="D6" s="14" t="n">
        <f aca="false">100</f>
        <v>100</v>
      </c>
      <c r="E6" s="15" t="n">
        <v>103.1215</v>
      </c>
      <c r="F6" s="12" t="n">
        <v>100.1002</v>
      </c>
      <c r="G6" s="12" t="n">
        <v>92.309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customFormat="false" ht="13.8" hidden="false" customHeight="true" outlineLevel="0" collapsed="false">
      <c r="A7" s="7"/>
      <c r="B7" s="8" t="s">
        <v>49</v>
      </c>
      <c r="C7" s="13" t="s">
        <v>50</v>
      </c>
      <c r="D7" s="14" t="n">
        <f aca="false">100</f>
        <v>100</v>
      </c>
      <c r="E7" s="15" t="n">
        <v>100.2342</v>
      </c>
      <c r="F7" s="12" t="n">
        <v>99.6158</v>
      </c>
      <c r="G7" s="12" t="n">
        <v>98.2025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customFormat="false" ht="13.8" hidden="false" customHeight="true" outlineLevel="0" collapsed="false">
      <c r="A8" s="7"/>
      <c r="B8" s="8" t="s">
        <v>51</v>
      </c>
      <c r="C8" s="13" t="s">
        <v>52</v>
      </c>
      <c r="D8" s="10" t="n">
        <f aca="false">100%</f>
        <v>1</v>
      </c>
      <c r="E8" s="11" t="n">
        <v>0.9957</v>
      </c>
      <c r="F8" s="12" t="n">
        <v>1.0381</v>
      </c>
      <c r="G8" s="12" t="n">
        <v>1.1319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customFormat="false" ht="13.8" hidden="false" customHeight="true" outlineLevel="0" collapsed="false">
      <c r="A9" s="7" t="s">
        <v>53</v>
      </c>
      <c r="B9" s="8" t="s">
        <v>54</v>
      </c>
      <c r="C9" s="13" t="s">
        <v>55</v>
      </c>
      <c r="D9" s="10" t="n">
        <f aca="false">5.7%</f>
        <v>0.057</v>
      </c>
      <c r="E9" s="11" t="n">
        <v>0.001</v>
      </c>
      <c r="F9" s="12" t="n">
        <v>0.0009</v>
      </c>
      <c r="G9" s="12" t="n">
        <v>0.0009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customFormat="false" ht="13.8" hidden="false" customHeight="true" outlineLevel="0" collapsed="false">
      <c r="A10" s="7" t="s">
        <v>56</v>
      </c>
      <c r="B10" s="8" t="s">
        <v>57</v>
      </c>
      <c r="C10" s="13" t="s">
        <v>58</v>
      </c>
      <c r="D10" s="10" t="n">
        <f aca="false">31.58%</f>
        <v>0.3158</v>
      </c>
      <c r="E10" s="11" t="n">
        <v>0.2937</v>
      </c>
      <c r="F10" s="12" t="n">
        <v>0.3548</v>
      </c>
      <c r="G10" s="12" t="n">
        <v>0.494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customFormat="false" ht="13.8" hidden="false" customHeight="true" outlineLevel="0" collapsed="false">
      <c r="A11" s="7"/>
      <c r="B11" s="8" t="s">
        <v>59</v>
      </c>
      <c r="C11" s="13" t="s">
        <v>60</v>
      </c>
      <c r="D11" s="10" t="n">
        <f aca="false">83.33%</f>
        <v>0.8333</v>
      </c>
      <c r="E11" s="11" t="n">
        <v>0.8867</v>
      </c>
      <c r="F11" s="12" t="n">
        <v>0.9864</v>
      </c>
      <c r="G11" s="12" t="n">
        <v>1.1979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customFormat="false" ht="13.8" hidden="false" customHeight="true" outlineLevel="0" collapsed="false">
      <c r="A12" s="7"/>
      <c r="B12" s="8" t="s">
        <v>61</v>
      </c>
      <c r="C12" s="13" t="s">
        <v>62</v>
      </c>
      <c r="D12" s="16" t="n">
        <f aca="false">10000000000</f>
        <v>10000000000</v>
      </c>
      <c r="E12" s="17" t="n">
        <v>20752189679.3675</v>
      </c>
      <c r="F12" s="12" t="n">
        <v>53329450190.861</v>
      </c>
      <c r="G12" s="12" t="n">
        <v>98221726641.7114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customFormat="false" ht="13.8" hidden="false" customHeight="true" outlineLevel="0" collapsed="false">
      <c r="A13" s="7" t="s">
        <v>63</v>
      </c>
      <c r="B13" s="8" t="s">
        <v>64</v>
      </c>
      <c r="C13" s="13" t="s">
        <v>65</v>
      </c>
      <c r="D13" s="10" t="n">
        <f aca="false">4.9%</f>
        <v>0.049</v>
      </c>
      <c r="E13" s="11" t="n">
        <v>0.2396</v>
      </c>
      <c r="F13" s="12" t="n">
        <v>0.4399</v>
      </c>
      <c r="G13" s="12" t="n">
        <v>1.8205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customFormat="false" ht="13.8" hidden="false" customHeight="true" outlineLevel="0" collapsed="false">
      <c r="A14" s="7"/>
      <c r="B14" s="8" t="s">
        <v>66</v>
      </c>
      <c r="C14" s="13" t="s">
        <v>67</v>
      </c>
      <c r="D14" s="10" t="n">
        <f aca="false">-3.42%</f>
        <v>-0.0342</v>
      </c>
      <c r="E14" s="11" t="n">
        <v>0.5767</v>
      </c>
      <c r="F14" s="12" t="n">
        <v>0.3611</v>
      </c>
      <c r="G14" s="12" t="n">
        <v>0.5019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customFormat="false" ht="13.8" hidden="false" customHeight="true" outlineLevel="0" collapsed="false">
      <c r="A15" s="7"/>
      <c r="B15" s="8" t="s">
        <v>68</v>
      </c>
      <c r="C15" s="13" t="s">
        <v>69</v>
      </c>
      <c r="D15" s="10" t="n">
        <f aca="false">-11.83%</f>
        <v>-0.1183</v>
      </c>
      <c r="E15" s="11" t="n">
        <v>-0.1618</v>
      </c>
      <c r="F15" s="12" t="n">
        <v>-0.2302</v>
      </c>
      <c r="G15" s="12" t="n">
        <v>-0.3096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customFormat="false" ht="13.8" hidden="false" customHeight="true" outlineLevel="0" collapsed="false">
      <c r="A16" s="7"/>
      <c r="B16" s="8" t="s">
        <v>70</v>
      </c>
      <c r="C16" s="13" t="s">
        <v>71</v>
      </c>
      <c r="D16" s="10" t="n">
        <f aca="false">73.75%</f>
        <v>0.7375</v>
      </c>
      <c r="E16" s="11" t="n">
        <v>0.6533</v>
      </c>
      <c r="F16" s="12" t="n">
        <v>1.0222</v>
      </c>
      <c r="G16" s="12" t="n">
        <v>1.0417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customFormat="false" ht="13.8" hidden="false" customHeight="true" outlineLevel="0" collapsed="false">
      <c r="A17" s="7"/>
      <c r="B17" s="8" t="s">
        <v>72</v>
      </c>
      <c r="C17" s="13" t="s">
        <v>73</v>
      </c>
      <c r="D17" s="10" t="n">
        <f aca="false">2.21%</f>
        <v>0.0221</v>
      </c>
      <c r="E17" s="11" t="n">
        <v>0.6848</v>
      </c>
      <c r="F17" s="12" t="n">
        <v>0.5429</v>
      </c>
      <c r="G17" s="12" t="n">
        <v>0.7698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customFormat="false" ht="13.8" hidden="false" customHeight="true" outlineLevel="0" collapsed="false">
      <c r="A18" s="7" t="s">
        <v>74</v>
      </c>
      <c r="B18" s="8" t="s">
        <v>75</v>
      </c>
      <c r="C18" s="13" t="s">
        <v>76</v>
      </c>
      <c r="D18" s="10" t="n">
        <f aca="false">41.3%</f>
        <v>0.413</v>
      </c>
      <c r="E18" s="11" t="n">
        <v>0.5427</v>
      </c>
      <c r="F18" s="12" t="n">
        <v>0.5803</v>
      </c>
      <c r="G18" s="12" t="n">
        <v>0.6364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customFormat="false" ht="13.8" hidden="false" customHeight="true" outlineLevel="0" collapsed="false">
      <c r="A19" s="7"/>
      <c r="B19" s="8" t="s">
        <v>77</v>
      </c>
      <c r="C19" s="13" t="s">
        <v>78</v>
      </c>
      <c r="D19" s="10" t="n">
        <f aca="false">154.87%</f>
        <v>1.5487</v>
      </c>
      <c r="E19" s="11" t="n">
        <v>1.5243</v>
      </c>
      <c r="F19" s="12" t="n">
        <v>1.3428</v>
      </c>
      <c r="G19" s="12" t="n">
        <v>1.0719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customFormat="false" ht="13.8" hidden="false" customHeight="true" outlineLevel="0" collapsed="false">
      <c r="A20" s="7"/>
      <c r="B20" s="8" t="s">
        <v>79</v>
      </c>
      <c r="C20" s="13" t="s">
        <v>80</v>
      </c>
      <c r="D20" s="10" t="n">
        <f aca="false">150%</f>
        <v>1.5</v>
      </c>
      <c r="E20" s="11" t="n">
        <v>1.3938</v>
      </c>
      <c r="F20" s="12" t="n">
        <v>1.3719</v>
      </c>
      <c r="G20" s="12" t="n">
        <v>1.2085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customFormat="false" ht="13.8" hidden="false" customHeight="true" outlineLevel="0" collapsed="false">
      <c r="A21" s="7"/>
      <c r="B21" s="8" t="s">
        <v>81</v>
      </c>
      <c r="C21" s="13" t="s">
        <v>82</v>
      </c>
      <c r="D21" s="10" t="n">
        <f aca="false">199.12%</f>
        <v>1.9912</v>
      </c>
      <c r="E21" s="11" t="n">
        <v>1.9598</v>
      </c>
      <c r="F21" s="12" t="n">
        <v>1.7264</v>
      </c>
      <c r="G21" s="12" t="n">
        <v>1.3782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customFormat="false" ht="13.8" hidden="false" customHeight="true" outlineLevel="0" collapsed="false">
      <c r="A22" s="7" t="s">
        <v>83</v>
      </c>
      <c r="B22" s="8" t="s">
        <v>84</v>
      </c>
      <c r="C22" s="13" t="s">
        <v>85</v>
      </c>
      <c r="D22" s="10" t="n">
        <f aca="false">110.62%</f>
        <v>1.1062</v>
      </c>
      <c r="E22" s="11" t="n">
        <v>1.0888</v>
      </c>
      <c r="F22" s="12" t="n">
        <v>0.9591</v>
      </c>
      <c r="G22" s="12" t="n">
        <v>0.7657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customFormat="false" ht="13.8" hidden="false" customHeight="true" outlineLevel="0" collapsed="false">
      <c r="A23" s="7" t="s">
        <v>86</v>
      </c>
      <c r="B23" s="8" t="s">
        <v>87</v>
      </c>
      <c r="C23" s="13" t="s">
        <v>88</v>
      </c>
      <c r="D23" s="10" t="n">
        <f aca="false">36%</f>
        <v>0.36</v>
      </c>
      <c r="E23" s="11" t="n">
        <v>0.1089</v>
      </c>
      <c r="F23" s="12" t="n">
        <v>0.0959</v>
      </c>
      <c r="G23" s="12" t="n">
        <v>0.0766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customFormat="false" ht="13.8" hidden="false" customHeight="true" outlineLevel="0" collapsed="false">
      <c r="A24" s="7"/>
      <c r="B24" s="8" t="s">
        <v>89</v>
      </c>
      <c r="C24" s="13" t="s">
        <v>90</v>
      </c>
      <c r="D24" s="10" t="n">
        <f aca="false">13.27%</f>
        <v>0.1327</v>
      </c>
      <c r="E24" s="11" t="n">
        <v>0.1307</v>
      </c>
      <c r="F24" s="12" t="n">
        <v>0.1151</v>
      </c>
      <c r="G24" s="12" t="n">
        <v>0.0919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customFormat="false" ht="13.8" hidden="false" customHeight="true" outlineLevel="0" collapsed="false">
      <c r="A25" s="7"/>
      <c r="C25" s="18" t="s">
        <v>91</v>
      </c>
      <c r="D25" s="19"/>
      <c r="E25" s="20"/>
    </row>
    <row r="26" customFormat="false" ht="13.8" hidden="false" customHeight="true" outlineLevel="0" collapsed="false">
      <c r="A26" s="7" t="s">
        <v>92</v>
      </c>
      <c r="B26" s="8" t="s">
        <v>93</v>
      </c>
      <c r="C26" s="9" t="s">
        <v>94</v>
      </c>
      <c r="D26" s="10" t="n">
        <f aca="false">0%</f>
        <v>0</v>
      </c>
      <c r="E26" s="21" t="n">
        <v>0</v>
      </c>
      <c r="F26" s="22" t="n">
        <v>0</v>
      </c>
      <c r="G26" s="22" t="n">
        <v>0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</row>
    <row r="27" customFormat="false" ht="13.8" hidden="false" customHeight="true" outlineLevel="0" collapsed="false">
      <c r="A27" s="7" t="s">
        <v>92</v>
      </c>
      <c r="B27" s="8" t="s">
        <v>95</v>
      </c>
      <c r="C27" s="13" t="s">
        <v>96</v>
      </c>
      <c r="D27" s="10" t="n">
        <f aca="false">0%</f>
        <v>0</v>
      </c>
      <c r="E27" s="21" t="n">
        <v>0</v>
      </c>
      <c r="F27" s="22" t="n">
        <v>0</v>
      </c>
      <c r="G27" s="22" t="n">
        <v>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</row>
    <row r="28" customFormat="false" ht="13.8" hidden="false" customHeight="true" outlineLevel="0" collapsed="false">
      <c r="A28" s="7" t="s">
        <v>92</v>
      </c>
      <c r="B28" s="8" t="s">
        <v>97</v>
      </c>
      <c r="C28" s="13" t="s">
        <v>98</v>
      </c>
      <c r="D28" s="10" t="n">
        <f aca="false">0%</f>
        <v>0</v>
      </c>
      <c r="E28" s="21" t="n">
        <v>0</v>
      </c>
      <c r="F28" s="22" t="n">
        <v>0</v>
      </c>
      <c r="G28" s="22" t="n">
        <v>0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</row>
    <row r="29" customFormat="false" ht="13.8" hidden="false" customHeight="true" outlineLevel="0" collapsed="false">
      <c r="A29" s="7" t="s">
        <v>92</v>
      </c>
      <c r="B29" s="8" t="s">
        <v>99</v>
      </c>
      <c r="C29" s="13" t="s">
        <v>100</v>
      </c>
      <c r="D29" s="10" t="n">
        <f aca="false">0%</f>
        <v>0</v>
      </c>
      <c r="E29" s="21" t="n">
        <v>0</v>
      </c>
      <c r="F29" s="22" t="n">
        <v>0</v>
      </c>
      <c r="G29" s="22" t="n">
        <v>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</row>
    <row r="30" customFormat="false" ht="13.8" hidden="false" customHeight="true" outlineLevel="0" collapsed="false">
      <c r="A30" s="7" t="s">
        <v>101</v>
      </c>
      <c r="B30" s="8" t="s">
        <v>102</v>
      </c>
      <c r="C30" s="13" t="s">
        <v>103</v>
      </c>
      <c r="D30" s="14" t="n">
        <f aca="false">0</f>
        <v>0</v>
      </c>
      <c r="E30" s="23" t="n">
        <v>0</v>
      </c>
      <c r="F30" s="22" t="n">
        <v>0</v>
      </c>
      <c r="G30" s="22" t="n">
        <v>0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</row>
    <row r="31" customFormat="false" ht="13.8" hidden="false" customHeight="true" outlineLevel="0" collapsed="false">
      <c r="A31" s="7" t="s">
        <v>104</v>
      </c>
      <c r="B31" s="8" t="s">
        <v>105</v>
      </c>
      <c r="C31" s="13" t="s">
        <v>106</v>
      </c>
      <c r="D31" s="10" t="n">
        <f aca="false">0%</f>
        <v>0</v>
      </c>
      <c r="E31" s="21" t="n">
        <v>0</v>
      </c>
      <c r="F31" s="22" t="n">
        <v>0</v>
      </c>
      <c r="G31" s="22" t="n">
        <v>0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</row>
    <row r="32" customFormat="false" ht="13.8" hidden="false" customHeight="true" outlineLevel="0" collapsed="false">
      <c r="A32" s="7" t="s">
        <v>107</v>
      </c>
      <c r="B32" s="8" t="s">
        <v>108</v>
      </c>
      <c r="C32" s="13" t="s">
        <v>109</v>
      </c>
      <c r="D32" s="10" t="n">
        <f aca="false">80%</f>
        <v>0.8</v>
      </c>
      <c r="E32" s="21" t="n">
        <v>0.8</v>
      </c>
      <c r="F32" s="22" t="n">
        <v>0.8</v>
      </c>
      <c r="G32" s="22" t="n">
        <v>0.8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</row>
    <row r="33" customFormat="false" ht="13.8" hidden="false" customHeight="true" outlineLevel="0" collapsed="false">
      <c r="A33" s="7" t="s">
        <v>104</v>
      </c>
      <c r="B33" s="8" t="s">
        <v>110</v>
      </c>
      <c r="C33" s="13" t="s">
        <v>111</v>
      </c>
      <c r="D33" s="10" t="n">
        <f aca="false">4.25%</f>
        <v>0.0425</v>
      </c>
      <c r="E33" s="21" t="n">
        <v>0.05</v>
      </c>
      <c r="F33" s="22" t="n">
        <v>0.05</v>
      </c>
      <c r="G33" s="22" t="n">
        <v>0.05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</row>
    <row r="34" customFormat="false" ht="13.8" hidden="false" customHeight="true" outlineLevel="0" collapsed="false">
      <c r="A34" s="7" t="s">
        <v>112</v>
      </c>
      <c r="B34" s="8" t="s">
        <v>113</v>
      </c>
      <c r="C34" s="13" t="s">
        <v>114</v>
      </c>
      <c r="D34" s="14" t="n">
        <f aca="false">0.7</f>
        <v>0.7</v>
      </c>
      <c r="E34" s="23" t="n">
        <v>0.7</v>
      </c>
      <c r="F34" s="22" t="n">
        <v>0.7</v>
      </c>
      <c r="G34" s="22" t="n">
        <v>0.7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</row>
    <row r="35" customFormat="false" ht="13.8" hidden="false" customHeight="true" outlineLevel="0" collapsed="false">
      <c r="A35" s="7" t="s">
        <v>112</v>
      </c>
      <c r="B35" s="8" t="s">
        <v>115</v>
      </c>
      <c r="C35" s="13" t="s">
        <v>116</v>
      </c>
      <c r="D35" s="14" t="n">
        <f aca="false">55%</f>
        <v>0.55</v>
      </c>
      <c r="E35" s="23" t="n">
        <v>0.55</v>
      </c>
      <c r="F35" s="22" t="n">
        <v>0.55</v>
      </c>
      <c r="G35" s="22" t="n">
        <v>0.55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</row>
    <row r="36" customFormat="false" ht="13.8" hidden="false" customHeight="true" outlineLevel="0" collapsed="false">
      <c r="A36" s="7" t="s">
        <v>104</v>
      </c>
      <c r="B36" s="8" t="s">
        <v>117</v>
      </c>
      <c r="C36" s="13" t="s">
        <v>118</v>
      </c>
      <c r="D36" s="10" t="n">
        <f aca="false">6%</f>
        <v>0.06</v>
      </c>
      <c r="E36" s="21" t="n">
        <v>0.06</v>
      </c>
      <c r="F36" s="22" t="n">
        <v>0.06</v>
      </c>
      <c r="G36" s="22" t="n">
        <v>0.06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</row>
    <row r="37" customFormat="false" ht="13.8" hidden="false" customHeight="true" outlineLevel="0" collapsed="false">
      <c r="A37" s="7" t="s">
        <v>104</v>
      </c>
      <c r="B37" s="8" t="s">
        <v>119</v>
      </c>
      <c r="C37" s="13" t="s">
        <v>120</v>
      </c>
      <c r="D37" s="10" t="n">
        <f aca="false">6%</f>
        <v>0.06</v>
      </c>
      <c r="E37" s="21" t="n">
        <v>0.06</v>
      </c>
      <c r="F37" s="22" t="n">
        <v>0.06</v>
      </c>
      <c r="G37" s="22" t="n">
        <v>0.06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</row>
    <row r="38" customFormat="false" ht="13.8" hidden="false" customHeight="true" outlineLevel="0" collapsed="false">
      <c r="A38" s="7" t="s">
        <v>104</v>
      </c>
      <c r="B38" s="8" t="s">
        <v>121</v>
      </c>
      <c r="C38" s="13" t="s">
        <v>122</v>
      </c>
      <c r="D38" s="10" t="n">
        <f aca="false">6%</f>
        <v>0.06</v>
      </c>
      <c r="E38" s="21" t="n">
        <v>0.06</v>
      </c>
      <c r="F38" s="22" t="n">
        <v>0.06</v>
      </c>
      <c r="G38" s="22" t="n">
        <v>0.06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</row>
    <row r="39" customFormat="false" ht="13.8" hidden="false" customHeight="true" outlineLevel="0" collapsed="false">
      <c r="A39" s="7" t="s">
        <v>104</v>
      </c>
      <c r="B39" s="8" t="s">
        <v>123</v>
      </c>
      <c r="C39" s="13" t="s">
        <v>124</v>
      </c>
      <c r="D39" s="10" t="n">
        <f aca="false">6%</f>
        <v>0.06</v>
      </c>
      <c r="E39" s="21" t="n">
        <v>0.06</v>
      </c>
      <c r="F39" s="22" t="n">
        <v>0.06</v>
      </c>
      <c r="G39" s="22" t="n">
        <v>0.06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</row>
    <row r="40" customFormat="false" ht="13.8" hidden="false" customHeight="true" outlineLevel="0" collapsed="false">
      <c r="A40" s="7" t="s">
        <v>104</v>
      </c>
      <c r="B40" s="8" t="s">
        <v>125</v>
      </c>
      <c r="C40" s="13" t="s">
        <v>126</v>
      </c>
      <c r="D40" s="10" t="n">
        <f aca="false">6%</f>
        <v>0.06</v>
      </c>
      <c r="E40" s="21" t="n">
        <v>0.06</v>
      </c>
      <c r="F40" s="22" t="n">
        <v>0.06</v>
      </c>
      <c r="G40" s="22" t="n">
        <v>0.06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</row>
    <row r="41" customFormat="false" ht="13.8" hidden="false" customHeight="true" outlineLevel="0" collapsed="false">
      <c r="A41" s="7" t="s">
        <v>104</v>
      </c>
      <c r="B41" s="8" t="s">
        <v>127</v>
      </c>
      <c r="C41" s="13" t="s">
        <v>128</v>
      </c>
      <c r="D41" s="10" t="n">
        <f aca="false">6%</f>
        <v>0.06</v>
      </c>
      <c r="E41" s="21" t="n">
        <v>0.06</v>
      </c>
      <c r="F41" s="22" t="n">
        <v>0.06</v>
      </c>
      <c r="G41" s="22" t="n">
        <v>0.06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</row>
    <row r="42" customFormat="false" ht="13.8" hidden="false" customHeight="true" outlineLevel="0" collapsed="false">
      <c r="C42" s="18" t="s">
        <v>129</v>
      </c>
      <c r="D42" s="19"/>
      <c r="E42" s="20"/>
    </row>
    <row r="43" customFormat="false" ht="13.8" hidden="false" customHeight="true" outlineLevel="0" collapsed="false">
      <c r="B43" s="12" t="s">
        <v>130</v>
      </c>
      <c r="C43" s="9" t="s">
        <v>131</v>
      </c>
      <c r="D43" s="16" t="n">
        <f aca="false">730000000000</f>
        <v>730000000000</v>
      </c>
      <c r="E43" s="17" t="n">
        <v>756045201000.762</v>
      </c>
      <c r="F43" s="12" t="n">
        <v>771510897570.174</v>
      </c>
      <c r="G43" s="12" t="n">
        <v>770035689606.639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customFormat="false" ht="13.8" hidden="false" customHeight="true" outlineLevel="0" collapsed="false">
      <c r="B44" s="12" t="s">
        <v>132</v>
      </c>
      <c r="C44" s="13" t="s">
        <v>133</v>
      </c>
      <c r="D44" s="10" t="n">
        <f aca="false">0%</f>
        <v>0</v>
      </c>
      <c r="E44" s="11" t="n">
        <v>0.0357</v>
      </c>
      <c r="F44" s="12" t="n">
        <v>0.0205</v>
      </c>
      <c r="G44" s="12" t="n">
        <v>-0.0019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customFormat="false" ht="13.8" hidden="false" customHeight="true" outlineLevel="0" collapsed="false">
      <c r="B45" s="12" t="s">
        <v>134</v>
      </c>
      <c r="C45" s="13" t="s">
        <v>135</v>
      </c>
      <c r="D45" s="16" t="n">
        <f aca="false">720000000000</f>
        <v>720000000000</v>
      </c>
      <c r="E45" s="17" t="n">
        <v>735293011321.394</v>
      </c>
      <c r="F45" s="12" t="n">
        <v>718181447379.313</v>
      </c>
      <c r="G45" s="12" t="n">
        <v>671813962964.928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customFormat="false" ht="13.8" hidden="false" customHeight="true" outlineLevel="0" collapsed="false">
      <c r="B46" s="12" t="s">
        <v>136</v>
      </c>
      <c r="C46" s="13" t="s">
        <v>137</v>
      </c>
      <c r="D46" s="16" t="n">
        <f aca="false">720000000000</f>
        <v>720000000000</v>
      </c>
      <c r="E46" s="17" t="n">
        <v>771322368876.142</v>
      </c>
      <c r="F46" s="12" t="n">
        <v>933880350557.796</v>
      </c>
      <c r="G46" s="12" t="n">
        <v>1257877300129.75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customFormat="false" ht="13.8" hidden="false" customHeight="true" outlineLevel="0" collapsed="false">
      <c r="B47" s="12" t="s">
        <v>138</v>
      </c>
      <c r="C47" s="13" t="s">
        <v>139</v>
      </c>
      <c r="D47" s="16" t="n">
        <f aca="false">680000000000</f>
        <v>680000000000</v>
      </c>
      <c r="E47" s="17" t="n">
        <v>696069995321.394</v>
      </c>
      <c r="F47" s="12" t="n">
        <v>675676506436.405</v>
      </c>
      <c r="G47" s="12" t="n">
        <v>623085979475.833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customFormat="false" ht="13.8" hidden="false" customHeight="true" outlineLevel="0" collapsed="false">
      <c r="B48" s="12" t="s">
        <v>140</v>
      </c>
      <c r="C48" s="13" t="s">
        <v>141</v>
      </c>
      <c r="D48" s="10" t="n">
        <f aca="false">1.5%</f>
        <v>0.015</v>
      </c>
      <c r="E48" s="11" t="n">
        <v>0.0236</v>
      </c>
      <c r="F48" s="12" t="n">
        <v>-0.0293</v>
      </c>
      <c r="G48" s="12" t="n">
        <v>-0.0778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customFormat="false" ht="13.8" hidden="false" customHeight="true" outlineLevel="0" collapsed="false">
      <c r="B49" s="12" t="s">
        <v>142</v>
      </c>
      <c r="C49" s="13" t="s">
        <v>143</v>
      </c>
      <c r="D49" s="14" t="n">
        <f aca="false">100</f>
        <v>100</v>
      </c>
      <c r="E49" s="15" t="n">
        <v>102.3632</v>
      </c>
      <c r="F49" s="12" t="n">
        <v>99.3642</v>
      </c>
      <c r="G49" s="12" t="n">
        <v>91.6303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customFormat="false" ht="13.8" hidden="false" customHeight="true" outlineLevel="0" collapsed="false">
      <c r="B50" s="12" t="s">
        <v>144</v>
      </c>
      <c r="C50" s="13" t="s">
        <v>145</v>
      </c>
      <c r="D50" s="16" t="n">
        <f aca="false">680000000000</f>
        <v>680000000000</v>
      </c>
      <c r="E50" s="17" t="n">
        <v>730177425092.142</v>
      </c>
      <c r="F50" s="12" t="n">
        <v>878609458650.118</v>
      </c>
      <c r="G50" s="12" t="n">
        <v>1166640994112.06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customFormat="false" ht="13.8" hidden="false" customHeight="true" outlineLevel="0" collapsed="false">
      <c r="B51" s="12" t="s">
        <v>146</v>
      </c>
      <c r="C51" s="13" t="s">
        <v>147</v>
      </c>
      <c r="D51" s="10" t="n">
        <f aca="false">4.5%</f>
        <v>0.045</v>
      </c>
      <c r="E51" s="11" t="n">
        <v>0.0738</v>
      </c>
      <c r="F51" s="12" t="n">
        <v>0.2033</v>
      </c>
      <c r="G51" s="12" t="n">
        <v>0.3278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customFormat="false" ht="13.8" hidden="false" customHeight="true" outlineLevel="0" collapsed="false">
      <c r="B52" s="12" t="s">
        <v>148</v>
      </c>
      <c r="C52" s="13" t="s">
        <v>149</v>
      </c>
      <c r="D52" s="16" t="n">
        <f aca="false">4500</f>
        <v>4500</v>
      </c>
      <c r="E52" s="17" t="n">
        <v>4867.8495</v>
      </c>
      <c r="F52" s="12" t="n">
        <v>5857.3964</v>
      </c>
      <c r="G52" s="12" t="n">
        <v>7777.6066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customFormat="false" ht="13.8" hidden="false" customHeight="true" outlineLevel="0" collapsed="false">
      <c r="B53" s="12" t="s">
        <v>150</v>
      </c>
      <c r="C53" s="13" t="s">
        <v>151</v>
      </c>
      <c r="D53" s="16" t="n">
        <f aca="false">4500</f>
        <v>4500</v>
      </c>
      <c r="E53" s="17" t="n">
        <v>4640.4666</v>
      </c>
      <c r="F53" s="12" t="n">
        <v>4504.51</v>
      </c>
      <c r="G53" s="12" t="n">
        <v>4153.9065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customFormat="false" ht="13.8" hidden="false" customHeight="true" outlineLevel="0" collapsed="false">
      <c r="B54" s="12" t="s">
        <v>152</v>
      </c>
      <c r="C54" s="13" t="s">
        <v>153</v>
      </c>
      <c r="D54" s="10" t="n">
        <f aca="false">-1%</f>
        <v>-0.01</v>
      </c>
      <c r="E54" s="11" t="n">
        <v>0.0312</v>
      </c>
      <c r="F54" s="12" t="n">
        <v>-0.0293</v>
      </c>
      <c r="G54" s="12" t="n">
        <v>-0.0778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customFormat="false" ht="13.8" hidden="false" customHeight="true" outlineLevel="0" collapsed="false">
      <c r="B55" s="12" t="s">
        <v>154</v>
      </c>
      <c r="C55" s="13" t="s">
        <v>155</v>
      </c>
      <c r="D55" s="16" t="n">
        <f aca="false">600000000000</f>
        <v>600000000000</v>
      </c>
      <c r="E55" s="17" t="n">
        <v>615026802526.024</v>
      </c>
      <c r="F55" s="12" t="n">
        <v>612997731098.149</v>
      </c>
      <c r="G55" s="12" t="n">
        <v>587912054141.207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customFormat="false" ht="13.8" hidden="false" customHeight="true" outlineLevel="0" collapsed="false">
      <c r="B56" s="12" t="s">
        <v>156</v>
      </c>
      <c r="C56" s="13" t="s">
        <v>157</v>
      </c>
      <c r="D56" s="10" t="n">
        <f aca="false">6%</f>
        <v>0.06</v>
      </c>
      <c r="E56" s="11" t="n">
        <v>0.025</v>
      </c>
      <c r="F56" s="12" t="n">
        <v>-0.0033</v>
      </c>
      <c r="G56" s="12" t="n">
        <v>-0.0409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customFormat="false" ht="13.8" hidden="false" customHeight="true" outlineLevel="0" collapsed="false">
      <c r="B57" s="12" t="s">
        <v>158</v>
      </c>
      <c r="C57" s="13" t="s">
        <v>159</v>
      </c>
      <c r="D57" s="10" t="n">
        <f aca="false">0%</f>
        <v>0</v>
      </c>
      <c r="E57" s="11" t="n">
        <v>0.0278</v>
      </c>
      <c r="F57" s="12" t="n">
        <v>-0.0303</v>
      </c>
      <c r="G57" s="12" t="n">
        <v>-0.057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customFormat="false" ht="13.8" hidden="false" customHeight="true" outlineLevel="0" collapsed="false">
      <c r="B58" s="12" t="s">
        <v>160</v>
      </c>
      <c r="C58" s="13" t="s">
        <v>161</v>
      </c>
      <c r="D58" s="16" t="n">
        <f aca="false">3000000</f>
        <v>3000000</v>
      </c>
      <c r="E58" s="24" t="n">
        <v>3000000</v>
      </c>
      <c r="F58" s="12" t="n">
        <v>3000000</v>
      </c>
      <c r="G58" s="12" t="n">
        <v>3000000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customFormat="false" ht="13.8" hidden="false" customHeight="true" outlineLevel="0" collapsed="false">
      <c r="B59" s="12" t="s">
        <v>162</v>
      </c>
      <c r="C59" s="13" t="s">
        <v>163</v>
      </c>
      <c r="D59" s="16" t="n">
        <f aca="false">9000</f>
        <v>9000</v>
      </c>
      <c r="E59" s="24" t="n">
        <v>9540</v>
      </c>
      <c r="F59" s="12" t="n">
        <v>10112.4</v>
      </c>
      <c r="G59" s="12" t="n">
        <v>10719.144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customFormat="false" ht="13.8" hidden="false" customHeight="true" outlineLevel="0" collapsed="false">
      <c r="B60" s="12" t="s">
        <v>164</v>
      </c>
      <c r="C60" s="13" t="s">
        <v>165</v>
      </c>
      <c r="D60" s="10" t="n">
        <f aca="false">1%</f>
        <v>0.01</v>
      </c>
      <c r="E60" s="11" t="n">
        <v>-0.1449</v>
      </c>
      <c r="F60" s="12" t="n">
        <v>-0.2638</v>
      </c>
      <c r="G60" s="12" t="n">
        <v>-0.6242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customFormat="false" ht="13.8" hidden="false" customHeight="true" outlineLevel="0" collapsed="false">
      <c r="B61" s="12" t="s">
        <v>166</v>
      </c>
      <c r="C61" s="13" t="s">
        <v>167</v>
      </c>
      <c r="D61" s="16" t="n">
        <f aca="false">27000000</f>
        <v>27000000</v>
      </c>
      <c r="E61" s="17" t="n">
        <v>27000000</v>
      </c>
      <c r="F61" s="12" t="n">
        <v>27000000</v>
      </c>
      <c r="G61" s="12" t="n">
        <v>27000000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customFormat="false" ht="13.8" hidden="false" customHeight="true" outlineLevel="0" collapsed="false">
      <c r="B62" s="12" t="s">
        <v>168</v>
      </c>
      <c r="C62" s="13" t="s">
        <v>169</v>
      </c>
      <c r="D62" s="16" t="n">
        <f aca="false">5000</f>
        <v>5000</v>
      </c>
      <c r="E62" s="17" t="n">
        <v>5300</v>
      </c>
      <c r="F62" s="12" t="n">
        <v>5618</v>
      </c>
      <c r="G62" s="12" t="n">
        <v>5955.08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customFormat="false" ht="13.8" hidden="false" customHeight="true" outlineLevel="0" collapsed="false">
      <c r="B63" s="12" t="s">
        <v>170</v>
      </c>
      <c r="C63" s="13" t="s">
        <v>171</v>
      </c>
      <c r="D63" s="16" t="n">
        <f aca="false">60000000</f>
        <v>60000000</v>
      </c>
      <c r="E63" s="17" t="n">
        <v>60000000</v>
      </c>
      <c r="F63" s="12" t="n">
        <v>60000000</v>
      </c>
      <c r="G63" s="12" t="n">
        <v>60000000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customFormat="false" ht="13.8" hidden="false" customHeight="true" outlineLevel="0" collapsed="false">
      <c r="B64" s="12" t="s">
        <v>172</v>
      </c>
      <c r="C64" s="13" t="s">
        <v>173</v>
      </c>
      <c r="D64" s="16" t="n">
        <f aca="false">150000000</f>
        <v>150000000</v>
      </c>
      <c r="E64" s="17" t="n">
        <v>150000000</v>
      </c>
      <c r="F64" s="12" t="n">
        <v>150000000</v>
      </c>
      <c r="G64" s="12" t="n">
        <v>150000000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customFormat="false" ht="13.8" hidden="false" customHeight="true" outlineLevel="0" collapsed="false">
      <c r="B65" s="12" t="s">
        <v>174</v>
      </c>
      <c r="C65" s="13" t="s">
        <v>175</v>
      </c>
      <c r="D65" s="16" t="n">
        <f aca="false">60000</f>
        <v>60000</v>
      </c>
      <c r="E65" s="17" t="n">
        <v>57715.2</v>
      </c>
      <c r="F65" s="12" t="n">
        <v>55340.1041</v>
      </c>
      <c r="G65" s="12" t="n">
        <v>55426.8774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customFormat="false" ht="13.8" hidden="false" customHeight="true" outlineLevel="0" collapsed="false">
      <c r="B66" s="12" t="s">
        <v>176</v>
      </c>
      <c r="C66" s="13" t="s">
        <v>177</v>
      </c>
      <c r="D66" s="16" t="n">
        <f aca="false">7000</f>
        <v>7000</v>
      </c>
      <c r="E66" s="17" t="n">
        <v>7420</v>
      </c>
      <c r="F66" s="12" t="n">
        <v>7865.2</v>
      </c>
      <c r="G66" s="12" t="n">
        <v>8337.112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customFormat="false" ht="13.8" hidden="false" customHeight="true" outlineLevel="0" collapsed="false">
      <c r="B67" s="12" t="s">
        <v>178</v>
      </c>
      <c r="C67" s="13" t="s">
        <v>179</v>
      </c>
      <c r="D67" s="16" t="n">
        <f aca="false">-27000000</f>
        <v>-27000000</v>
      </c>
      <c r="E67" s="17" t="n">
        <v>-157737184.9435</v>
      </c>
      <c r="F67" s="12" t="n">
        <v>-532635890.0971</v>
      </c>
      <c r="G67" s="12" t="n">
        <v>-728860307.1249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customFormat="false" ht="13.8" hidden="false" customHeight="true" outlineLevel="0" collapsed="false">
      <c r="B68" s="12" t="s">
        <v>180</v>
      </c>
      <c r="C68" s="13" t="s">
        <v>181</v>
      </c>
      <c r="D68" s="16" t="n">
        <f aca="false">-110000000</f>
        <v>-110000000</v>
      </c>
      <c r="E68" s="17" t="n">
        <v>-630948739.7741</v>
      </c>
      <c r="F68" s="12" t="n">
        <v>-2130543560.3883</v>
      </c>
      <c r="G68" s="12" t="n">
        <v>-2915441228.4994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customFormat="false" ht="13.8" hidden="false" customHeight="true" outlineLevel="0" collapsed="false">
      <c r="B69" s="12" t="s">
        <v>182</v>
      </c>
      <c r="C69" s="13" t="s">
        <v>183</v>
      </c>
      <c r="D69" s="16" t="n">
        <f aca="false">-130000000</f>
        <v>-130000000</v>
      </c>
      <c r="E69" s="17" t="n">
        <v>-788685924.7176</v>
      </c>
      <c r="F69" s="12" t="n">
        <v>-2663179450.4854</v>
      </c>
      <c r="G69" s="12" t="n">
        <v>-3644301535.6243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customFormat="false" ht="13.8" hidden="false" customHeight="true" outlineLevel="0" collapsed="false">
      <c r="B70" s="12" t="s">
        <v>184</v>
      </c>
      <c r="C70" s="13" t="s">
        <v>185</v>
      </c>
      <c r="D70" s="16" t="n">
        <f aca="false">52000000000</f>
        <v>52000000000</v>
      </c>
      <c r="E70" s="17" t="n">
        <v>56415682381.8095</v>
      </c>
      <c r="F70" s="12" t="n">
        <v>96367027023.8667</v>
      </c>
      <c r="G70" s="12" t="n">
        <v>147678570437.931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customFormat="false" ht="13.8" hidden="false" customHeight="true" outlineLevel="0" collapsed="false">
      <c r="B71" s="12" t="s">
        <v>186</v>
      </c>
      <c r="C71" s="13" t="s">
        <v>187</v>
      </c>
      <c r="D71" s="10" t="n">
        <f aca="false">39.12%</f>
        <v>0.3912</v>
      </c>
      <c r="E71" s="11" t="n">
        <v>0.4224</v>
      </c>
      <c r="F71" s="12" t="n">
        <v>0.8044</v>
      </c>
      <c r="G71" s="12" t="n">
        <v>1.4971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customFormat="false" ht="13.8" hidden="false" customHeight="true" outlineLevel="0" collapsed="false">
      <c r="B72" s="12" t="s">
        <v>188</v>
      </c>
      <c r="C72" s="13" t="s">
        <v>189</v>
      </c>
      <c r="D72" s="16" t="n">
        <f aca="false">52000000000</f>
        <v>52000000000</v>
      </c>
      <c r="E72" s="24" t="n">
        <v>59975205679.3675</v>
      </c>
      <c r="F72" s="12" t="n">
        <v>95834391133.7696</v>
      </c>
      <c r="G72" s="12" t="n">
        <v>146949710130.806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customFormat="false" ht="13.8" hidden="false" customHeight="true" outlineLevel="0" collapsed="false">
      <c r="B73" s="12" t="s">
        <v>190</v>
      </c>
      <c r="C73" s="13" t="s">
        <v>191</v>
      </c>
      <c r="D73" s="16" t="n">
        <f aca="false">-52000000000</f>
        <v>-52000000000</v>
      </c>
      <c r="E73" s="24" t="n">
        <v>-59975205679.3675</v>
      </c>
      <c r="F73" s="12" t="n">
        <v>-95834391133.7696</v>
      </c>
      <c r="G73" s="12" t="n">
        <v>-146949710130.806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customFormat="false" ht="13.8" hidden="false" customHeight="true" outlineLevel="0" collapsed="false">
      <c r="B74" s="12" t="s">
        <v>192</v>
      </c>
      <c r="C74" s="13" t="s">
        <v>193</v>
      </c>
      <c r="D74" s="10" t="n">
        <f aca="false">0%</f>
        <v>0</v>
      </c>
      <c r="E74" s="11" t="n">
        <v>0</v>
      </c>
      <c r="F74" s="12" t="n">
        <v>0.0093</v>
      </c>
      <c r="G74" s="12" t="n">
        <v>0.0387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customFormat="false" ht="13.8" hidden="false" customHeight="true" outlineLevel="0" collapsed="false">
      <c r="B75" s="12" t="s">
        <v>194</v>
      </c>
      <c r="C75" s="13" t="s">
        <v>195</v>
      </c>
      <c r="D75" s="10" t="n">
        <f aca="false">0%</f>
        <v>0</v>
      </c>
      <c r="E75" s="11" t="n">
        <v>-0.0467</v>
      </c>
      <c r="F75" s="12" t="n">
        <v>-0.1933</v>
      </c>
      <c r="G75" s="12" t="n">
        <v>-0.3055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customFormat="false" ht="13.8" hidden="false" customHeight="true" outlineLevel="0" collapsed="false">
      <c r="B76" s="12" t="s">
        <v>196</v>
      </c>
      <c r="C76" s="13" t="s">
        <v>197</v>
      </c>
      <c r="D76" s="14" t="n">
        <f aca="false">1</f>
        <v>1</v>
      </c>
      <c r="E76" s="15" t="n">
        <v>1</v>
      </c>
      <c r="F76" s="12" t="n">
        <v>1</v>
      </c>
      <c r="G76" s="12" t="n">
        <v>1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customFormat="false" ht="13.8" hidden="false" customHeight="true" outlineLevel="0" collapsed="false">
      <c r="B77" s="12" t="s">
        <v>198</v>
      </c>
      <c r="C77" s="13" t="s">
        <v>199</v>
      </c>
      <c r="D77" s="10" t="n">
        <f aca="false">7%</f>
        <v>0.07</v>
      </c>
      <c r="E77" s="11" t="n">
        <v>0.0602</v>
      </c>
      <c r="F77" s="12" t="n">
        <v>0.06</v>
      </c>
      <c r="G77" s="12" t="n">
        <v>0.0605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customFormat="false" ht="13.8" hidden="false" customHeight="true" outlineLevel="0" collapsed="false">
      <c r="B78" s="12" t="s">
        <v>200</v>
      </c>
      <c r="C78" s="13" t="s">
        <v>201</v>
      </c>
      <c r="D78" s="10" t="n">
        <f aca="false">18.47%</f>
        <v>0.1847</v>
      </c>
      <c r="E78" s="11" t="n">
        <v>0.1817</v>
      </c>
      <c r="F78" s="12" t="n">
        <v>0.1668</v>
      </c>
      <c r="G78" s="12" t="n">
        <v>0.1468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customFormat="false" ht="13.8" hidden="false" customHeight="true" outlineLevel="0" collapsed="false">
      <c r="B79" s="12" t="s">
        <v>202</v>
      </c>
      <c r="C79" s="13" t="s">
        <v>203</v>
      </c>
      <c r="D79" s="16" t="n">
        <f aca="false">130000000000</f>
        <v>130000000000</v>
      </c>
      <c r="E79" s="17" t="n">
        <v>133569831292.987</v>
      </c>
      <c r="F79" s="12" t="n">
        <v>119805151664.346</v>
      </c>
      <c r="G79" s="12" t="n">
        <v>98643215910.9265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customFormat="false" ht="13.8" hidden="false" customHeight="true" outlineLevel="0" collapsed="false">
      <c r="B80" s="12" t="s">
        <v>204</v>
      </c>
      <c r="C80" s="13" t="s">
        <v>205</v>
      </c>
      <c r="D80" s="10" t="n">
        <f aca="false">1%</f>
        <v>0.01</v>
      </c>
      <c r="E80" s="11" t="n">
        <v>0.0275</v>
      </c>
      <c r="F80" s="12" t="n">
        <v>-0.1031</v>
      </c>
      <c r="G80" s="12" t="n">
        <v>-0.1766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customFormat="false" ht="13.8" hidden="false" customHeight="true" outlineLevel="0" collapsed="false">
      <c r="B81" s="12" t="s">
        <v>206</v>
      </c>
      <c r="C81" s="13" t="s">
        <v>207</v>
      </c>
      <c r="D81" s="16" t="n">
        <f aca="false">120000000000</f>
        <v>120000000000</v>
      </c>
      <c r="E81" s="17" t="n">
        <v>120266208795.37</v>
      </c>
      <c r="F81" s="12" t="n">
        <v>105183716281.164</v>
      </c>
      <c r="G81" s="12" t="n">
        <v>83901908823.7202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customFormat="false" ht="13.8" hidden="false" customHeight="true" outlineLevel="0" collapsed="false">
      <c r="B82" s="12" t="s">
        <v>208</v>
      </c>
      <c r="C82" s="13" t="s">
        <v>209</v>
      </c>
      <c r="D82" s="10" t="n">
        <f aca="false">0%</f>
        <v>0</v>
      </c>
      <c r="E82" s="11" t="n">
        <v>0.0022</v>
      </c>
      <c r="F82" s="12" t="n">
        <v>-0.1254</v>
      </c>
      <c r="G82" s="12" t="n">
        <v>-0.2023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customFormat="false" ht="13.8" hidden="false" customHeight="true" outlineLevel="0" collapsed="false">
      <c r="B83" s="12" t="s">
        <v>210</v>
      </c>
      <c r="C83" s="13" t="s">
        <v>211</v>
      </c>
      <c r="D83" s="16" t="n">
        <f aca="false">0</f>
        <v>0</v>
      </c>
      <c r="E83" s="17" t="n">
        <v>-157737184.9435</v>
      </c>
      <c r="F83" s="12" t="n">
        <v>-690373075.0406</v>
      </c>
      <c r="G83" s="12" t="n">
        <v>-1419233382.1655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customFormat="false" ht="13.8" hidden="false" customHeight="true" outlineLevel="0" collapsed="false">
      <c r="B84" s="12" t="s">
        <v>212</v>
      </c>
      <c r="C84" s="13" t="s">
        <v>213</v>
      </c>
      <c r="D84" s="16" t="n">
        <f aca="false">0</f>
        <v>0</v>
      </c>
      <c r="E84" s="17" t="n">
        <v>0</v>
      </c>
      <c r="F84" s="12" t="n">
        <v>0</v>
      </c>
      <c r="G84" s="12" t="n">
        <v>0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customFormat="false" ht="13.8" hidden="false" customHeight="true" outlineLevel="0" collapsed="false">
      <c r="B85" s="12" t="s">
        <v>214</v>
      </c>
      <c r="C85" s="13" t="s">
        <v>215</v>
      </c>
      <c r="D85" s="16" t="n">
        <f aca="false">42000000000</f>
        <v>42000000000</v>
      </c>
      <c r="E85" s="17" t="n">
        <v>39223016000</v>
      </c>
      <c r="F85" s="12" t="n">
        <v>42504940942.9086</v>
      </c>
      <c r="G85" s="12" t="n">
        <v>48727983489.0949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customFormat="false" ht="13.8" hidden="false" customHeight="true" outlineLevel="0" collapsed="false">
      <c r="B86" s="12" t="s">
        <v>216</v>
      </c>
      <c r="C86" s="13" t="s">
        <v>217</v>
      </c>
      <c r="D86" s="10" t="n">
        <f aca="false">8.88%</f>
        <v>0.0888</v>
      </c>
      <c r="E86" s="11" t="n">
        <v>0.0411</v>
      </c>
      <c r="F86" s="12" t="n">
        <v>0.0447</v>
      </c>
      <c r="G86" s="12" t="n">
        <v>0.0346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customFormat="false" ht="13.8" hidden="false" customHeight="true" outlineLevel="0" collapsed="false">
      <c r="B87" s="12" t="s">
        <v>218</v>
      </c>
      <c r="C87" s="13" t="s">
        <v>219</v>
      </c>
      <c r="D87" s="10" t="n">
        <f aca="false">5.83%</f>
        <v>0.0583</v>
      </c>
      <c r="E87" s="11" t="n">
        <v>0.0509</v>
      </c>
      <c r="F87" s="12" t="n">
        <v>0.0455</v>
      </c>
      <c r="G87" s="12" t="n">
        <v>0.0387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customFormat="false" ht="13.8" hidden="false" customHeight="true" outlineLevel="0" collapsed="false">
      <c r="B88" s="12" t="s">
        <v>220</v>
      </c>
      <c r="C88" s="13" t="s">
        <v>221</v>
      </c>
      <c r="D88" s="16" t="n">
        <f aca="false">42000000000</f>
        <v>42000000000</v>
      </c>
      <c r="E88" s="17" t="n">
        <v>39223016000</v>
      </c>
      <c r="F88" s="12" t="n">
        <v>42504940942.9086</v>
      </c>
      <c r="G88" s="12" t="n">
        <v>48727983489.0949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customFormat="false" ht="13.8" hidden="false" customHeight="true" outlineLevel="0" collapsed="false">
      <c r="B89" s="12" t="s">
        <v>222</v>
      </c>
      <c r="C89" s="13" t="s">
        <v>223</v>
      </c>
      <c r="D89" s="16" t="n">
        <f aca="false">1000000000</f>
        <v>1000000000</v>
      </c>
      <c r="E89" s="17" t="n">
        <v>1031380000</v>
      </c>
      <c r="F89" s="12" t="n">
        <v>926061383.9599</v>
      </c>
      <c r="G89" s="12" t="n">
        <v>417031023.4946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customFormat="false" ht="13.8" hidden="false" customHeight="true" outlineLevel="0" collapsed="false">
      <c r="B90" s="12" t="s">
        <v>224</v>
      </c>
      <c r="C90" s="13" t="s">
        <v>225</v>
      </c>
      <c r="D90" s="16" t="n">
        <f aca="false">600000000000</f>
        <v>600000000000</v>
      </c>
      <c r="E90" s="17" t="n">
        <v>652000000000</v>
      </c>
      <c r="F90" s="12" t="n">
        <v>708415682381.81</v>
      </c>
      <c r="G90" s="12" t="n">
        <v>804782709405.676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customFormat="false" ht="13.8" hidden="false" customHeight="true" outlineLevel="0" collapsed="false">
      <c r="B91" s="12" t="s">
        <v>226</v>
      </c>
      <c r="C91" s="13" t="s">
        <v>227</v>
      </c>
      <c r="D91" s="10" t="n">
        <f aca="false">83.33%</f>
        <v>0.8333</v>
      </c>
      <c r="E91" s="11" t="n">
        <v>0.8867</v>
      </c>
      <c r="F91" s="12" t="n">
        <v>0.9864</v>
      </c>
      <c r="G91" s="12" t="n">
        <v>1.1979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customFormat="false" ht="13.8" hidden="false" customHeight="true" outlineLevel="0" collapsed="false">
      <c r="B92" s="12" t="s">
        <v>228</v>
      </c>
      <c r="C92" s="13" t="s">
        <v>229</v>
      </c>
      <c r="D92" s="16" t="n">
        <f aca="false">0</f>
        <v>0</v>
      </c>
      <c r="E92" s="17" t="n">
        <v>0</v>
      </c>
      <c r="F92" s="25" t="n">
        <v>0</v>
      </c>
      <c r="G92" s="12" t="n">
        <v>0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25"/>
      <c r="AM92" s="12"/>
      <c r="AN92" s="12"/>
    </row>
    <row r="93" customFormat="false" ht="13.8" hidden="false" customHeight="true" outlineLevel="0" collapsed="false">
      <c r="B93" s="12" t="s">
        <v>230</v>
      </c>
      <c r="C93" s="13" t="s">
        <v>231</v>
      </c>
      <c r="D93" s="16" t="n">
        <f aca="false">0</f>
        <v>0</v>
      </c>
      <c r="E93" s="17" t="n">
        <v>0</v>
      </c>
      <c r="F93" s="25" t="n">
        <v>0</v>
      </c>
      <c r="G93" s="12" t="n">
        <v>0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25"/>
      <c r="AM93" s="12"/>
      <c r="AN93" s="12"/>
    </row>
    <row r="94" customFormat="false" ht="13.8" hidden="false" customHeight="true" outlineLevel="0" collapsed="false">
      <c r="B94" s="12" t="s">
        <v>232</v>
      </c>
      <c r="C94" s="13" t="s">
        <v>233</v>
      </c>
      <c r="D94" s="16" t="n">
        <f aca="false">0</f>
        <v>0</v>
      </c>
      <c r="E94" s="17" t="n">
        <v>3717260482.5016</v>
      </c>
      <c r="F94" s="12" t="n">
        <v>0</v>
      </c>
      <c r="G94" s="12" t="n">
        <v>0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customFormat="false" ht="13.8" hidden="false" customHeight="true" outlineLevel="0" collapsed="false">
      <c r="B95" s="12" t="s">
        <v>234</v>
      </c>
      <c r="C95" s="13" t="s">
        <v>235</v>
      </c>
      <c r="D95" s="10" t="n">
        <f aca="false">0%</f>
        <v>0</v>
      </c>
      <c r="E95" s="11" t="n">
        <v>0.0051</v>
      </c>
      <c r="F95" s="12" t="n">
        <v>0</v>
      </c>
      <c r="G95" s="12" t="n">
        <v>0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customFormat="false" ht="13.8" hidden="false" customHeight="true" outlineLevel="0" collapsed="false">
      <c r="B96" s="12" t="s">
        <v>236</v>
      </c>
      <c r="C96" s="13" t="s">
        <v>237</v>
      </c>
      <c r="D96" s="16" t="n">
        <f aca="false">140000000000</f>
        <v>140000000000</v>
      </c>
      <c r="E96" s="17" t="n">
        <v>154322020972.355</v>
      </c>
      <c r="F96" s="12" t="n">
        <v>173134601855.207</v>
      </c>
      <c r="G96" s="12" t="n">
        <v>196864942552.638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customFormat="false" ht="13.8" hidden="false" customHeight="true" outlineLevel="0" collapsed="false">
      <c r="B97" s="12" t="s">
        <v>238</v>
      </c>
      <c r="C97" s="13" t="s">
        <v>239</v>
      </c>
      <c r="D97" s="10" t="n">
        <f aca="false">19.86%</f>
        <v>0.1986</v>
      </c>
      <c r="E97" s="11" t="n">
        <v>0.2099</v>
      </c>
      <c r="F97" s="12" t="n">
        <v>0.2411</v>
      </c>
      <c r="G97" s="12" t="n">
        <v>0.293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customFormat="false" ht="13.8" hidden="false" customHeight="true" outlineLevel="0" collapsed="false">
      <c r="B98" s="12" t="s">
        <v>240</v>
      </c>
      <c r="C98" s="13" t="s">
        <v>241</v>
      </c>
      <c r="D98" s="16" t="n">
        <f aca="false">130000000000</f>
        <v>130000000000</v>
      </c>
      <c r="E98" s="17" t="n">
        <v>141018398474.738</v>
      </c>
      <c r="F98" s="12" t="n">
        <v>158513166472.025</v>
      </c>
      <c r="G98" s="12" t="n">
        <v>182123635465.432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customFormat="false" ht="13.8" hidden="false" customHeight="true" outlineLevel="0" collapsed="false">
      <c r="B99" s="12" t="s">
        <v>242</v>
      </c>
      <c r="C99" s="13" t="s">
        <v>243</v>
      </c>
      <c r="D99" s="10" t="n">
        <f aca="false">0%</f>
        <v>0</v>
      </c>
      <c r="E99" s="11" t="n">
        <v>0.0848</v>
      </c>
      <c r="F99" s="12" t="n">
        <v>0.1241</v>
      </c>
      <c r="G99" s="12" t="n">
        <v>0.1489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customFormat="false" ht="13.8" hidden="false" customHeight="true" outlineLevel="0" collapsed="false">
      <c r="B100" s="12" t="s">
        <v>244</v>
      </c>
      <c r="C100" s="13" t="s">
        <v>245</v>
      </c>
      <c r="D100" s="16" t="n">
        <f aca="false">13000000000</f>
        <v>13000000000</v>
      </c>
      <c r="E100" s="17" t="n">
        <v>13303622497.6168</v>
      </c>
      <c r="F100" s="12" t="n">
        <v>14621435383.1812</v>
      </c>
      <c r="G100" s="12" t="n">
        <v>14741307087.2063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customFormat="false" ht="13.8" hidden="false" customHeight="true" outlineLevel="0" collapsed="false">
      <c r="B101" s="12" t="s">
        <v>246</v>
      </c>
      <c r="C101" s="13" t="s">
        <v>247</v>
      </c>
      <c r="D101" s="10" t="n">
        <f aca="false">1%</f>
        <v>0.01</v>
      </c>
      <c r="E101" s="11" t="n">
        <v>0.059</v>
      </c>
      <c r="F101" s="12" t="n">
        <v>0.2223</v>
      </c>
      <c r="G101" s="12" t="n">
        <v>0.3694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customFormat="false" ht="13.8" hidden="false" customHeight="true" outlineLevel="0" collapsed="false">
      <c r="B102" s="12" t="s">
        <v>248</v>
      </c>
      <c r="C102" s="13" t="s">
        <v>249</v>
      </c>
      <c r="D102" s="16" t="n">
        <f aca="false">-23000000000</f>
        <v>-23000000000</v>
      </c>
      <c r="E102" s="17" t="n">
        <v>421105529221.584</v>
      </c>
      <c r="F102" s="12" t="n">
        <v>317239215021.586</v>
      </c>
      <c r="G102" s="12" t="n">
        <v>585593962625.504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customFormat="false" ht="13.8" hidden="false" customHeight="true" outlineLevel="0" collapsed="false">
      <c r="B103" s="12" t="s">
        <v>250</v>
      </c>
      <c r="C103" s="13" t="s">
        <v>251</v>
      </c>
      <c r="D103" s="16" t="n">
        <f aca="false">-80000000000</f>
        <v>-80000000000</v>
      </c>
      <c r="E103" s="17" t="n">
        <v>-118117486778.466</v>
      </c>
      <c r="F103" s="12" t="n">
        <v>-202265725921.372</v>
      </c>
      <c r="G103" s="12" t="n">
        <v>-361239550085.224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customFormat="false" ht="13.8" hidden="false" customHeight="true" outlineLevel="0" collapsed="false">
      <c r="B104" s="12" t="s">
        <v>252</v>
      </c>
      <c r="C104" s="13" t="s">
        <v>253</v>
      </c>
      <c r="D104" s="16" t="n">
        <f aca="false">470000000000</f>
        <v>470000000000</v>
      </c>
      <c r="E104" s="17" t="n">
        <v>953358246784.11</v>
      </c>
      <c r="F104" s="12" t="n">
        <v>951694076986.796</v>
      </c>
      <c r="G104" s="12" t="n">
        <v>1409823065093.16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customFormat="false" ht="13.8" hidden="false" customHeight="true" outlineLevel="0" collapsed="false">
      <c r="B105" s="12" t="s">
        <v>254</v>
      </c>
      <c r="C105" s="13" t="s">
        <v>255</v>
      </c>
      <c r="D105" s="10" t="n">
        <f aca="false">0%</f>
        <v>0</v>
      </c>
      <c r="E105" s="11" t="n">
        <v>1.0284</v>
      </c>
      <c r="F105" s="12" t="n">
        <v>-0.0017</v>
      </c>
      <c r="G105" s="12" t="n">
        <v>0.4814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customFormat="false" ht="13.8" hidden="false" customHeight="true" outlineLevel="0" collapsed="false">
      <c r="B106" s="12" t="s">
        <v>256</v>
      </c>
      <c r="C106" s="13" t="s">
        <v>257</v>
      </c>
      <c r="D106" s="10" t="n">
        <f aca="false">69.75%</f>
        <v>0.6975</v>
      </c>
      <c r="E106" s="11" t="n">
        <v>1.3057</v>
      </c>
      <c r="F106" s="12" t="n">
        <v>1.0832</v>
      </c>
      <c r="G106" s="12" t="n">
        <v>1.2084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customFormat="false" ht="13.8" hidden="false" customHeight="true" outlineLevel="0" collapsed="false">
      <c r="B107" s="12" t="s">
        <v>258</v>
      </c>
      <c r="C107" s="13" t="s">
        <v>259</v>
      </c>
      <c r="D107" s="16" t="n">
        <f aca="false">370000000000</f>
        <v>370000000000</v>
      </c>
      <c r="E107" s="17" t="n">
        <v>361358246784.06</v>
      </c>
      <c r="F107" s="12" t="n">
        <v>383021060986.745</v>
      </c>
      <c r="G107" s="12" t="n">
        <v>406003048084.614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customFormat="false" ht="13.8" hidden="false" customHeight="true" outlineLevel="0" collapsed="false">
      <c r="B108" s="12" t="s">
        <v>260</v>
      </c>
      <c r="C108" s="13" t="s">
        <v>261</v>
      </c>
      <c r="D108" s="10" t="n">
        <f aca="false">0%</f>
        <v>0</v>
      </c>
      <c r="E108" s="11" t="n">
        <v>-0.0234</v>
      </c>
      <c r="F108" s="12" t="n">
        <v>0.0599</v>
      </c>
      <c r="G108" s="12" t="n">
        <v>0.06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customFormat="false" ht="13.8" hidden="false" customHeight="true" outlineLevel="0" collapsed="false">
      <c r="B109" s="12" t="s">
        <v>262</v>
      </c>
      <c r="C109" s="13" t="s">
        <v>263</v>
      </c>
      <c r="D109" s="16" t="n">
        <f aca="false">110000000000</f>
        <v>110000000000</v>
      </c>
      <c r="E109" s="17" t="n">
        <v>592000000000.05</v>
      </c>
      <c r="F109" s="12" t="n">
        <v>568673016000.05</v>
      </c>
      <c r="G109" s="12" t="n">
        <v>1003820017008.54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customFormat="false" ht="13.8" hidden="false" customHeight="true" outlineLevel="0" collapsed="false">
      <c r="B110" s="12" t="s">
        <v>264</v>
      </c>
      <c r="C110" s="13" t="s">
        <v>265</v>
      </c>
      <c r="D110" s="16" t="n">
        <f aca="false">500000000000</f>
        <v>500000000000</v>
      </c>
      <c r="E110" s="17" t="n">
        <v>532252717562.526</v>
      </c>
      <c r="F110" s="12" t="n">
        <v>634454861965.209</v>
      </c>
      <c r="G110" s="12" t="n">
        <v>824229102467.652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customFormat="false" ht="13.8" hidden="false" customHeight="true" outlineLevel="0" collapsed="false">
      <c r="B111" s="12" t="s">
        <v>266</v>
      </c>
      <c r="C111" s="13" t="s">
        <v>267</v>
      </c>
      <c r="D111" s="16" t="n">
        <f aca="false">0</f>
        <v>0</v>
      </c>
      <c r="E111" s="17" t="n">
        <v>0</v>
      </c>
      <c r="F111" s="12" t="n">
        <v>0</v>
      </c>
      <c r="G111" s="12" t="n">
        <v>0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customFormat="false" ht="13.8" hidden="false" customHeight="true" outlineLevel="0" collapsed="false">
      <c r="B112" s="12" t="s">
        <v>268</v>
      </c>
      <c r="C112" s="13" t="s">
        <v>269</v>
      </c>
      <c r="D112" s="16" t="n">
        <f aca="false">100000000000</f>
        <v>100000000000</v>
      </c>
      <c r="E112" s="17" t="n">
        <v>108025414680.648</v>
      </c>
      <c r="F112" s="12" t="n">
        <v>121194221298.645</v>
      </c>
      <c r="G112" s="12" t="n">
        <v>137805459786.847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customFormat="false" ht="13.8" hidden="false" customHeight="true" outlineLevel="0" collapsed="false">
      <c r="B113" s="12" t="s">
        <v>270</v>
      </c>
      <c r="C113" s="13" t="s">
        <v>271</v>
      </c>
      <c r="D113" s="16" t="n">
        <f aca="false">50000000000</f>
        <v>50000000000</v>
      </c>
      <c r="E113" s="17" t="n">
        <v>52450000000</v>
      </c>
      <c r="F113" s="12" t="n">
        <v>63209546844</v>
      </c>
      <c r="G113" s="12" t="n">
        <v>93773193923.6461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customFormat="false" ht="13.8" hidden="false" customHeight="true" outlineLevel="0" collapsed="false">
      <c r="B114" s="12" t="s">
        <v>272</v>
      </c>
      <c r="C114" s="13" t="s">
        <v>273</v>
      </c>
      <c r="D114" s="16" t="n">
        <f aca="false">41000000000</f>
        <v>41000000000</v>
      </c>
      <c r="E114" s="17" t="n">
        <v>42930000000</v>
      </c>
      <c r="F114" s="12" t="n">
        <v>45505800000</v>
      </c>
      <c r="G114" s="12" t="n">
        <v>48236148000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customFormat="false" ht="13.8" hidden="false" customHeight="true" outlineLevel="0" collapsed="false">
      <c r="B115" s="12" t="s">
        <v>274</v>
      </c>
      <c r="C115" s="13" t="s">
        <v>275</v>
      </c>
      <c r="D115" s="10" t="n">
        <f aca="false">8.56%</f>
        <v>0.0856</v>
      </c>
      <c r="E115" s="11" t="n">
        <v>0.045</v>
      </c>
      <c r="F115" s="12" t="n">
        <v>0.0478</v>
      </c>
      <c r="G115" s="12" t="n">
        <v>0.0342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customFormat="false" ht="13.8" hidden="false" customHeight="true" outlineLevel="0" collapsed="false">
      <c r="B116" s="12" t="s">
        <v>276</v>
      </c>
      <c r="C116" s="13" t="s">
        <v>277</v>
      </c>
      <c r="D116" s="16" t="n">
        <f aca="false">0</f>
        <v>0</v>
      </c>
      <c r="E116" s="17" t="n">
        <v>0</v>
      </c>
      <c r="F116" s="12" t="n">
        <v>0</v>
      </c>
      <c r="G116" s="12" t="n">
        <v>0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customFormat="false" ht="13.8" hidden="false" customHeight="true" outlineLevel="0" collapsed="false">
      <c r="B117" s="12" t="s">
        <v>278</v>
      </c>
      <c r="C117" s="13" t="s">
        <v>279</v>
      </c>
      <c r="D117" s="16" t="n">
        <f aca="false">500000000000</f>
        <v>500000000000</v>
      </c>
      <c r="E117" s="17" t="n">
        <v>477000000000</v>
      </c>
      <c r="F117" s="12" t="n">
        <v>898105529221.584</v>
      </c>
      <c r="G117" s="12" t="n">
        <v>1215344744243.17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customFormat="false" ht="13.8" hidden="false" customHeight="true" outlineLevel="0" collapsed="false">
      <c r="B118" s="12" t="s">
        <v>280</v>
      </c>
      <c r="C118" s="13" t="s">
        <v>71</v>
      </c>
      <c r="D118" s="10" t="n">
        <f aca="false">73.75%</f>
        <v>0.7375</v>
      </c>
      <c r="E118" s="11" t="n">
        <v>0.6533</v>
      </c>
      <c r="F118" s="12" t="n">
        <v>1.0222</v>
      </c>
      <c r="G118" s="12" t="n">
        <v>1.0417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customFormat="false" ht="13.8" hidden="false" customHeight="true" outlineLevel="0" collapsed="false">
      <c r="B119" s="12" t="s">
        <v>281</v>
      </c>
      <c r="C119" s="13" t="s">
        <v>282</v>
      </c>
      <c r="D119" s="10" t="n">
        <f aca="false">3.17%</f>
        <v>0.0317</v>
      </c>
      <c r="E119" s="11" t="n">
        <v>0.5245</v>
      </c>
      <c r="F119" s="12" t="n">
        <v>0.5012</v>
      </c>
      <c r="G119" s="12" t="n">
        <v>0.637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customFormat="false" ht="13.8" hidden="false" customHeight="true" outlineLevel="0" collapsed="false">
      <c r="B120" s="12" t="s">
        <v>283</v>
      </c>
      <c r="C120" s="13" t="s">
        <v>284</v>
      </c>
      <c r="D120" s="16" t="n">
        <f aca="false">15000000000</f>
        <v>15000000000</v>
      </c>
      <c r="E120" s="17" t="n">
        <v>500000000000.05</v>
      </c>
      <c r="F120" s="12" t="n">
        <v>477000000000.05</v>
      </c>
      <c r="G120" s="12" t="n">
        <v>898105529221.634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customFormat="false" ht="13.8" hidden="false" customHeight="true" outlineLevel="0" collapsed="false">
      <c r="B121" s="12" t="s">
        <v>285</v>
      </c>
      <c r="C121" s="13" t="s">
        <v>286</v>
      </c>
      <c r="D121" s="16" t="n">
        <f aca="false">14000000000</f>
        <v>14000000000</v>
      </c>
      <c r="E121" s="17" t="n">
        <v>14310000000</v>
      </c>
      <c r="F121" s="12" t="n">
        <v>15168600000</v>
      </c>
      <c r="G121" s="12" t="n">
        <v>16078716000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 customFormat="false" ht="13.8" hidden="false" customHeight="true" outlineLevel="0" collapsed="false">
      <c r="B122" s="12" t="s">
        <v>287</v>
      </c>
      <c r="C122" s="13" t="s">
        <v>288</v>
      </c>
      <c r="D122" s="16" t="n">
        <f aca="false">27000000000</f>
        <v>27000000000</v>
      </c>
      <c r="E122" s="17" t="n">
        <v>28620000000</v>
      </c>
      <c r="F122" s="12" t="n">
        <v>30337200000</v>
      </c>
      <c r="G122" s="12" t="n">
        <v>32157432000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 customFormat="false" ht="13.8" hidden="false" customHeight="true" outlineLevel="0" collapsed="false">
      <c r="B123" s="12" t="s">
        <v>289</v>
      </c>
      <c r="C123" s="13" t="s">
        <v>290</v>
      </c>
      <c r="D123" s="16" t="n">
        <f aca="false">140000000000</f>
        <v>140000000000</v>
      </c>
      <c r="E123" s="17" t="n">
        <v>143100000000</v>
      </c>
      <c r="F123" s="12" t="n">
        <v>151686000000</v>
      </c>
      <c r="G123" s="12" t="n">
        <v>160787160000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 customFormat="false" ht="13.8" hidden="false" customHeight="true" outlineLevel="0" collapsed="false">
      <c r="B124" s="12" t="s">
        <v>291</v>
      </c>
      <c r="C124" s="13" t="s">
        <v>292</v>
      </c>
      <c r="D124" s="10" t="n">
        <f aca="false">28.55%</f>
        <v>0.2855</v>
      </c>
      <c r="E124" s="11" t="n">
        <v>0.1501</v>
      </c>
      <c r="F124" s="12" t="n">
        <v>0.1594</v>
      </c>
      <c r="G124" s="12" t="n">
        <v>0.114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 customFormat="false" ht="13.8" hidden="false" customHeight="true" outlineLevel="0" collapsed="false">
      <c r="B125" s="12" t="s">
        <v>293</v>
      </c>
      <c r="C125" s="13" t="s">
        <v>294</v>
      </c>
      <c r="D125" s="16" t="n">
        <f aca="false">720000000000</f>
        <v>720000000000</v>
      </c>
      <c r="E125" s="17" t="n">
        <v>732100000000</v>
      </c>
      <c r="F125" s="12" t="n">
        <v>745548000000</v>
      </c>
      <c r="G125" s="12" t="n">
        <v>760412440000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 customFormat="false" ht="13.8" hidden="false" customHeight="true" outlineLevel="0" collapsed="false">
      <c r="B126" s="12" t="s">
        <v>295</v>
      </c>
      <c r="C126" s="13" t="s">
        <v>296</v>
      </c>
      <c r="D126" s="16" t="n">
        <f aca="false">13000000000</f>
        <v>13000000000</v>
      </c>
      <c r="E126" s="17" t="n">
        <v>14400000000</v>
      </c>
      <c r="F126" s="12" t="n">
        <v>14642000000</v>
      </c>
      <c r="G126" s="12" t="n">
        <v>14910960000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 customFormat="false" ht="13.8" hidden="false" customHeight="true" outlineLevel="0" collapsed="false">
      <c r="B127" s="12" t="s">
        <v>297</v>
      </c>
      <c r="C127" s="13" t="s">
        <v>298</v>
      </c>
      <c r="D127" s="16" t="n">
        <f aca="false">25000000000</f>
        <v>25000000000</v>
      </c>
      <c r="E127" s="17" t="n">
        <v>26500000000</v>
      </c>
      <c r="F127" s="12" t="n">
        <v>28090000000</v>
      </c>
      <c r="G127" s="12" t="n">
        <v>29775400000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customFormat="false" ht="13.8" hidden="false" customHeight="true" outlineLevel="0" collapsed="false">
      <c r="B128" s="12" t="s">
        <v>299</v>
      </c>
      <c r="C128" s="13" t="s">
        <v>300</v>
      </c>
      <c r="D128" s="10" t="n">
        <f aca="false">5.29%</f>
        <v>0.0529</v>
      </c>
      <c r="E128" s="11" t="n">
        <v>0.0278</v>
      </c>
      <c r="F128" s="12" t="n">
        <v>0.0295</v>
      </c>
      <c r="G128" s="12" t="n">
        <v>0.0211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customFormat="false" ht="13.8" hidden="false" customHeight="true" outlineLevel="0" collapsed="false">
      <c r="B129" s="12" t="s">
        <v>301</v>
      </c>
      <c r="C129" s="13" t="s">
        <v>302</v>
      </c>
      <c r="D129" s="16" t="n">
        <f aca="false">25000000000</f>
        <v>25000000000</v>
      </c>
      <c r="E129" s="17" t="n">
        <v>25262154432.7931</v>
      </c>
      <c r="F129" s="12" t="n">
        <v>21602035897.6773</v>
      </c>
      <c r="G129" s="12" t="n">
        <v>15902607886.1607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 customFormat="false" ht="13.8" hidden="false" customHeight="true" outlineLevel="0" collapsed="false">
      <c r="B130" s="12" t="s">
        <v>303</v>
      </c>
      <c r="C130" s="13" t="s">
        <v>304</v>
      </c>
      <c r="D130" s="10" t="n">
        <f aca="false">2%</f>
        <v>0.02</v>
      </c>
      <c r="E130" s="11" t="n">
        <v>0.0105</v>
      </c>
      <c r="F130" s="12" t="n">
        <v>-0.1449</v>
      </c>
      <c r="G130" s="12" t="n">
        <v>-0.2638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 customFormat="false" ht="13.8" hidden="false" customHeight="true" outlineLevel="0" collapsed="false">
      <c r="B131" s="12" t="s">
        <v>305</v>
      </c>
      <c r="C131" s="13" t="s">
        <v>306</v>
      </c>
      <c r="D131" s="10" t="n">
        <f aca="false">3.69%</f>
        <v>0.0369</v>
      </c>
      <c r="E131" s="11" t="n">
        <v>0.0363</v>
      </c>
      <c r="F131" s="12" t="n">
        <v>0.032</v>
      </c>
      <c r="G131" s="12" t="n">
        <v>0.0255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 customFormat="false" ht="13.8" hidden="false" customHeight="true" outlineLevel="0" collapsed="false">
      <c r="B132" s="12" t="s">
        <v>307</v>
      </c>
      <c r="C132" s="13" t="s">
        <v>308</v>
      </c>
      <c r="D132" s="16" t="n">
        <f aca="false">0</f>
        <v>0</v>
      </c>
      <c r="E132" s="17" t="n">
        <v>0</v>
      </c>
      <c r="F132" s="12" t="n">
        <v>0</v>
      </c>
      <c r="G132" s="12" t="n">
        <v>0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 customFormat="false" ht="13.8" hidden="false" customHeight="true" outlineLevel="0" collapsed="false">
      <c r="B133" s="12" t="s">
        <v>309</v>
      </c>
      <c r="C133" s="13" t="s">
        <v>310</v>
      </c>
      <c r="D133" s="16" t="n">
        <f aca="false">90000000000</f>
        <v>90000000000</v>
      </c>
      <c r="E133" s="17" t="n">
        <v>95400000000</v>
      </c>
      <c r="F133" s="12" t="n">
        <v>101124000000</v>
      </c>
      <c r="G133" s="12" t="n">
        <v>107191440000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 customFormat="false" ht="13.8" hidden="false" customHeight="true" outlineLevel="0" collapsed="false">
      <c r="B134" s="12" t="s">
        <v>311</v>
      </c>
      <c r="C134" s="13" t="s">
        <v>312</v>
      </c>
      <c r="D134" s="10" t="n">
        <f aca="false">19.03%</f>
        <v>0.1903</v>
      </c>
      <c r="E134" s="11" t="n">
        <v>0.1001</v>
      </c>
      <c r="F134" s="12" t="n">
        <v>0.1063</v>
      </c>
      <c r="G134" s="12" t="n">
        <v>0.076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 customFormat="false" ht="13.8" hidden="false" customHeight="true" outlineLevel="0" collapsed="false">
      <c r="B135" s="12" t="s">
        <v>313</v>
      </c>
      <c r="C135" s="13" t="s">
        <v>314</v>
      </c>
      <c r="D135" s="16" t="n">
        <f aca="false">75000000000</f>
        <v>75000000000</v>
      </c>
      <c r="E135" s="17" t="n">
        <v>79500000000</v>
      </c>
      <c r="F135" s="12" t="n">
        <v>84270000000</v>
      </c>
      <c r="G135" s="12" t="n">
        <v>89326200000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 customFormat="false" ht="13.8" hidden="false" customHeight="true" outlineLevel="0" collapsed="false">
      <c r="B136" s="12" t="s">
        <v>315</v>
      </c>
      <c r="C136" s="13" t="s">
        <v>316</v>
      </c>
      <c r="D136" s="10" t="n">
        <f aca="false">15.86%</f>
        <v>0.1586</v>
      </c>
      <c r="E136" s="11" t="n">
        <v>0.0834</v>
      </c>
      <c r="F136" s="12" t="n">
        <v>0.0885</v>
      </c>
      <c r="G136" s="12" t="n">
        <v>0.0634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 customFormat="false" ht="13.8" hidden="false" customHeight="true" outlineLevel="0" collapsed="false">
      <c r="B137" s="12" t="s">
        <v>317</v>
      </c>
      <c r="C137" s="13" t="s">
        <v>318</v>
      </c>
      <c r="D137" s="10" t="n">
        <f aca="false">55%</f>
        <v>0.55</v>
      </c>
      <c r="E137" s="11" t="n">
        <v>0.5496</v>
      </c>
      <c r="F137" s="12" t="n">
        <v>0.5457</v>
      </c>
      <c r="G137" s="12" t="n">
        <v>0.5384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 customFormat="false" ht="13.8" hidden="false" customHeight="true" outlineLevel="0" collapsed="false">
      <c r="B138" s="12" t="s">
        <v>319</v>
      </c>
      <c r="C138" s="13" t="s">
        <v>320</v>
      </c>
      <c r="D138" s="16" t="n">
        <f aca="false">400000000000</f>
        <v>400000000000</v>
      </c>
      <c r="E138" s="17" t="n">
        <v>424227302881.878</v>
      </c>
      <c r="F138" s="12" t="n">
        <v>513260640666.564</v>
      </c>
      <c r="G138" s="12" t="n">
        <v>686423642680.806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 customFormat="false" ht="13.8" hidden="false" customHeight="true" outlineLevel="0" collapsed="false">
      <c r="B139" s="12" t="s">
        <v>321</v>
      </c>
      <c r="C139" s="13" t="s">
        <v>322</v>
      </c>
      <c r="D139" s="16" t="n">
        <f aca="false">420000000</f>
        <v>420000000</v>
      </c>
      <c r="E139" s="17" t="n">
        <v>428246784</v>
      </c>
      <c r="F139" s="12" t="n">
        <v>435260986.6855</v>
      </c>
      <c r="G139" s="12" t="n">
        <v>462100084.5542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customFormat="false" ht="13.8" hidden="false" customHeight="true" outlineLevel="0" collapsed="false">
      <c r="B140" s="12" t="s">
        <v>323</v>
      </c>
      <c r="C140" s="13" t="s">
        <v>324</v>
      </c>
      <c r="D140" s="10" t="n">
        <f aca="false">0.09%</f>
        <v>0.0009</v>
      </c>
      <c r="E140" s="11" t="n">
        <v>0.0004</v>
      </c>
      <c r="F140" s="12" t="n">
        <v>0.0005</v>
      </c>
      <c r="G140" s="12" t="n">
        <v>0.0003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customFormat="false" ht="13.8" hidden="false" customHeight="true" outlineLevel="0" collapsed="false">
      <c r="B141" s="12" t="s">
        <v>325</v>
      </c>
      <c r="C141" s="13" t="s">
        <v>326</v>
      </c>
      <c r="D141" s="14" t="n">
        <f aca="false">1</f>
        <v>1</v>
      </c>
      <c r="E141" s="13" t="n">
        <v>1.049</v>
      </c>
      <c r="F141" s="12" t="n">
        <v>1.3003</v>
      </c>
      <c r="G141" s="12" t="n">
        <v>1.8724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customFormat="false" ht="13.8" hidden="false" customHeight="true" outlineLevel="0" collapsed="false">
      <c r="B142" s="12" t="s">
        <v>327</v>
      </c>
      <c r="C142" s="13" t="s">
        <v>328</v>
      </c>
      <c r="D142" s="14" t="n">
        <f aca="false">100</f>
        <v>100</v>
      </c>
      <c r="E142" s="15" t="n">
        <v>104.9</v>
      </c>
      <c r="F142" s="12" t="n">
        <v>130.034</v>
      </c>
      <c r="G142" s="12" t="n">
        <v>187.236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customFormat="false" ht="13.8" hidden="false" customHeight="true" outlineLevel="0" collapsed="false">
      <c r="B143" s="12" t="s">
        <v>329</v>
      </c>
      <c r="C143" s="13" t="s">
        <v>330</v>
      </c>
      <c r="D143" s="10" t="n">
        <f aca="false">5%</f>
        <v>0.05</v>
      </c>
      <c r="E143" s="11" t="n">
        <v>0.001</v>
      </c>
      <c r="F143" s="12" t="n">
        <v>-0.153</v>
      </c>
      <c r="G143" s="12" t="n">
        <v>-0.2708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customFormat="false" ht="13.8" hidden="false" customHeight="true" outlineLevel="0" collapsed="false">
      <c r="B144" s="12" t="s">
        <v>331</v>
      </c>
      <c r="C144" s="13" t="s">
        <v>332</v>
      </c>
      <c r="D144" s="10" t="n">
        <f aca="false">0%</f>
        <v>0</v>
      </c>
      <c r="E144" s="11" t="n">
        <v>0.0222</v>
      </c>
      <c r="F144" s="12" t="n">
        <v>-0.0316</v>
      </c>
      <c r="G144" s="12" t="n">
        <v>-0.0562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customFormat="false" ht="13.8" hidden="false" customHeight="true" outlineLevel="0" collapsed="false">
      <c r="B145" s="12" t="s">
        <v>333</v>
      </c>
      <c r="C145" s="13" t="s">
        <v>334</v>
      </c>
      <c r="D145" s="10" t="n">
        <f aca="false">0%</f>
        <v>0</v>
      </c>
      <c r="E145" s="11" t="n">
        <v>0</v>
      </c>
      <c r="F145" s="12" t="n">
        <v>0</v>
      </c>
      <c r="G145" s="12" t="n">
        <v>0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customFormat="false" ht="13.8" hidden="false" customHeight="true" outlineLevel="0" collapsed="false">
      <c r="B146" s="12" t="s">
        <v>335</v>
      </c>
      <c r="C146" s="13" t="s">
        <v>336</v>
      </c>
      <c r="D146" s="14" t="n">
        <f aca="false">0</f>
        <v>0</v>
      </c>
      <c r="E146" s="15" t="n">
        <v>0.493</v>
      </c>
      <c r="F146" s="12" t="n">
        <v>0.7468</v>
      </c>
      <c r="G146" s="12" t="n">
        <v>1.139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customFormat="false" ht="13.8" hidden="false" customHeight="true" outlineLevel="0" collapsed="false">
      <c r="B147" s="12" t="s">
        <v>337</v>
      </c>
      <c r="C147" s="13" t="s">
        <v>338</v>
      </c>
      <c r="D147" s="14" t="n">
        <f aca="false">0</f>
        <v>0</v>
      </c>
      <c r="E147" s="15" t="n">
        <v>0.493</v>
      </c>
      <c r="F147" s="12" t="n">
        <v>0.7468</v>
      </c>
      <c r="G147" s="12" t="n">
        <v>1.139</v>
      </c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customFormat="false" ht="13.8" hidden="false" customHeight="true" outlineLevel="0" collapsed="false">
      <c r="B148" s="12" t="s">
        <v>339</v>
      </c>
      <c r="C148" s="13" t="s">
        <v>340</v>
      </c>
      <c r="D148" s="10" t="n">
        <f aca="false">10%</f>
        <v>0.1</v>
      </c>
      <c r="E148" s="11" t="n">
        <v>0.1</v>
      </c>
      <c r="F148" s="12" t="n">
        <v>0.1</v>
      </c>
      <c r="G148" s="12" t="n">
        <v>0.1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customFormat="false" ht="13.8" hidden="false" customHeight="true" outlineLevel="0" collapsed="false">
      <c r="B149" s="12" t="s">
        <v>341</v>
      </c>
      <c r="C149" s="13" t="s">
        <v>342</v>
      </c>
      <c r="D149" s="10" t="n">
        <f aca="false">10%</f>
        <v>0.1</v>
      </c>
      <c r="E149" s="11" t="n">
        <v>0.1</v>
      </c>
      <c r="F149" s="12" t="n">
        <v>0.1</v>
      </c>
      <c r="G149" s="12" t="n">
        <v>0.1</v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customFormat="false" ht="13.8" hidden="false" customHeight="true" outlineLevel="0" collapsed="false">
      <c r="B150" s="12" t="s">
        <v>343</v>
      </c>
      <c r="C150" s="13" t="s">
        <v>344</v>
      </c>
      <c r="D150" s="10" t="n">
        <f aca="false">90%</f>
        <v>0.9</v>
      </c>
      <c r="E150" s="11" t="n">
        <v>0.9</v>
      </c>
      <c r="F150" s="12" t="n">
        <v>0.9</v>
      </c>
      <c r="G150" s="12" t="n">
        <v>0.9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customFormat="false" ht="13.8" hidden="false" customHeight="true" outlineLevel="0" collapsed="false">
      <c r="B151" s="12" t="s">
        <v>345</v>
      </c>
      <c r="C151" s="13" t="s">
        <v>346</v>
      </c>
      <c r="D151" s="10" t="n">
        <f aca="false">10%</f>
        <v>0.1</v>
      </c>
      <c r="E151" s="11" t="n">
        <v>0.1</v>
      </c>
      <c r="F151" s="12" t="n">
        <v>0.1</v>
      </c>
      <c r="G151" s="12" t="n">
        <v>0.1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customFormat="false" ht="32.25" hidden="false" customHeight="true" outlineLevel="0" collapsed="false">
      <c r="B152" s="26" t="s">
        <v>347</v>
      </c>
      <c r="C152" s="13" t="s">
        <v>348</v>
      </c>
      <c r="D152" s="10" t="n">
        <f aca="false">10%</f>
        <v>0.1</v>
      </c>
      <c r="E152" s="11" t="n">
        <v>0.1</v>
      </c>
      <c r="F152" s="12" t="n">
        <v>0.1</v>
      </c>
      <c r="G152" s="12" t="n">
        <v>0.1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customFormat="false" ht="13.8" hidden="false" customHeight="true" outlineLevel="0" collapsed="false">
      <c r="B153" s="27" t="s">
        <v>349</v>
      </c>
      <c r="C153" s="13" t="s">
        <v>350</v>
      </c>
      <c r="D153" s="10" t="n">
        <f aca="false">0%</f>
        <v>0</v>
      </c>
      <c r="E153" s="11" t="n">
        <v>-0.0075</v>
      </c>
      <c r="F153" s="12" t="n">
        <v>-0.0115</v>
      </c>
      <c r="G153" s="12" t="n">
        <v>-0.0137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customFormat="false" ht="13.8" hidden="false" customHeight="true" outlineLevel="0" collapsed="false">
      <c r="B154" s="12" t="s">
        <v>351</v>
      </c>
      <c r="C154" s="13" t="s">
        <v>352</v>
      </c>
      <c r="D154" s="10" t="n">
        <f aca="false">0%</f>
        <v>0</v>
      </c>
      <c r="E154" s="11" t="n">
        <v>0.013</v>
      </c>
      <c r="F154" s="12" t="n">
        <v>0.013</v>
      </c>
      <c r="G154" s="12" t="n">
        <v>0.013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customFormat="false" ht="13.8" hidden="false" customHeight="true" outlineLevel="0" collapsed="false">
      <c r="C155" s="18" t="s">
        <v>353</v>
      </c>
      <c r="D155" s="19"/>
      <c r="E155" s="20"/>
    </row>
    <row r="156" customFormat="false" ht="13.8" hidden="false" customHeight="true" outlineLevel="0" collapsed="false">
      <c r="B156" s="12" t="s">
        <v>354</v>
      </c>
      <c r="C156" s="9" t="s">
        <v>355</v>
      </c>
      <c r="D156" s="14" t="n">
        <f aca="false">0</f>
        <v>0</v>
      </c>
      <c r="E156" s="14" t="n">
        <v>0</v>
      </c>
      <c r="F156" s="12" t="n">
        <v>0</v>
      </c>
      <c r="G156" s="12" t="n">
        <v>0</v>
      </c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customFormat="false" ht="13.8" hidden="false" customHeight="true" outlineLevel="0" collapsed="false">
      <c r="B157" s="12" t="s">
        <v>356</v>
      </c>
      <c r="C157" s="13" t="s">
        <v>357</v>
      </c>
      <c r="D157" s="14" t="n">
        <f aca="false">0.3</f>
        <v>0.3</v>
      </c>
      <c r="E157" s="14" t="n">
        <v>0.3</v>
      </c>
      <c r="F157" s="12" t="n">
        <v>0.3</v>
      </c>
      <c r="G157" s="12" t="n">
        <v>0.3</v>
      </c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customFormat="false" ht="13.8" hidden="false" customHeight="true" outlineLevel="0" collapsed="false">
      <c r="B158" s="12" t="s">
        <v>358</v>
      </c>
      <c r="C158" s="13" t="s">
        <v>359</v>
      </c>
      <c r="D158" s="14" t="n">
        <f aca="false">0.04</f>
        <v>0.04</v>
      </c>
      <c r="E158" s="14" t="n">
        <v>0.04</v>
      </c>
      <c r="F158" s="12" t="n">
        <v>0.04</v>
      </c>
      <c r="G158" s="12" t="n">
        <v>0.04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customFormat="false" ht="13.8" hidden="false" customHeight="true" outlineLevel="0" collapsed="false">
      <c r="B159" s="12" t="s">
        <v>360</v>
      </c>
      <c r="C159" s="13" t="s">
        <v>361</v>
      </c>
      <c r="D159" s="10" t="n">
        <f aca="false">6%</f>
        <v>0.06</v>
      </c>
      <c r="E159" s="10" t="n">
        <v>0.06</v>
      </c>
      <c r="F159" s="12" t="n">
        <v>0.06</v>
      </c>
      <c r="G159" s="12" t="n">
        <v>0.06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customFormat="false" ht="13.8" hidden="false" customHeight="true" outlineLevel="0" collapsed="false">
      <c r="C160" s="18" t="s">
        <v>362</v>
      </c>
      <c r="D160" s="19"/>
      <c r="E160" s="19"/>
    </row>
    <row r="161" customFormat="false" ht="13.8" hidden="false" customHeight="true" outlineLevel="0" collapsed="false">
      <c r="B161" s="12" t="s">
        <v>363</v>
      </c>
      <c r="C161" s="9" t="s">
        <v>364</v>
      </c>
      <c r="D161" s="14" t="n">
        <f aca="false">0.1</f>
        <v>0.1</v>
      </c>
      <c r="E161" s="14" t="n">
        <v>0.1</v>
      </c>
      <c r="F161" s="12" t="n">
        <v>0.1</v>
      </c>
      <c r="G161" s="12" t="n">
        <v>0.1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customFormat="false" ht="13.8" hidden="false" customHeight="true" outlineLevel="0" collapsed="false">
      <c r="B162" s="12" t="s">
        <v>365</v>
      </c>
      <c r="C162" s="13" t="s">
        <v>366</v>
      </c>
      <c r="D162" s="14" t="n">
        <f aca="false">0.5</f>
        <v>0.5</v>
      </c>
      <c r="E162" s="14" t="n">
        <v>0.5</v>
      </c>
      <c r="F162" s="12" t="n">
        <v>0.5</v>
      </c>
      <c r="G162" s="12" t="n">
        <v>0.5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customFormat="false" ht="13.8" hidden="false" customHeight="true" outlineLevel="0" collapsed="false">
      <c r="B163" s="12" t="s">
        <v>367</v>
      </c>
      <c r="C163" s="13" t="s">
        <v>368</v>
      </c>
      <c r="D163" s="14" t="n">
        <f aca="false">2</f>
        <v>2</v>
      </c>
      <c r="E163" s="14" t="n">
        <v>2</v>
      </c>
      <c r="F163" s="12" t="n">
        <v>2</v>
      </c>
      <c r="G163" s="12" t="n">
        <v>2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customFormat="false" ht="13.8" hidden="false" customHeight="true" outlineLevel="0" collapsed="false">
      <c r="B164" s="12" t="s">
        <v>369</v>
      </c>
      <c r="C164" s="13" t="s">
        <v>370</v>
      </c>
      <c r="D164" s="14" t="n">
        <f aca="false">0.05</f>
        <v>0.05</v>
      </c>
      <c r="E164" s="14" t="n">
        <v>0.05</v>
      </c>
      <c r="F164" s="12" t="n">
        <v>0.05</v>
      </c>
      <c r="G164" s="12" t="n">
        <v>0.05</v>
      </c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customFormat="false" ht="13.8" hidden="false" customHeight="true" outlineLevel="0" collapsed="false">
      <c r="B165" s="12" t="s">
        <v>371</v>
      </c>
      <c r="C165" s="13" t="s">
        <v>372</v>
      </c>
      <c r="D165" s="14" t="n">
        <f aca="false">0.3</f>
        <v>0.3</v>
      </c>
      <c r="E165" s="14" t="n">
        <v>0.3</v>
      </c>
      <c r="F165" s="12" t="n">
        <v>0.3</v>
      </c>
      <c r="G165" s="12" t="n">
        <v>0.3</v>
      </c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customFormat="false" ht="13.8" hidden="false" customHeight="true" outlineLevel="0" collapsed="false">
      <c r="B166" s="12" t="s">
        <v>373</v>
      </c>
      <c r="C166" s="13" t="s">
        <v>374</v>
      </c>
      <c r="D166" s="14" t="n">
        <f aca="false">0.1</f>
        <v>0.1</v>
      </c>
      <c r="E166" s="14" t="n">
        <v>0.1</v>
      </c>
      <c r="F166" s="12" t="n">
        <v>0.1</v>
      </c>
      <c r="G166" s="12" t="n">
        <v>0.1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customFormat="false" ht="13.8" hidden="false" customHeight="true" outlineLevel="0" collapsed="false">
      <c r="B167" s="12" t="s">
        <v>375</v>
      </c>
      <c r="C167" s="13" t="s">
        <v>376</v>
      </c>
      <c r="D167" s="14" t="n">
        <f aca="false">0.2</f>
        <v>0.2</v>
      </c>
      <c r="E167" s="14" t="n">
        <v>0.2</v>
      </c>
      <c r="F167" s="12" t="n">
        <v>0.2</v>
      </c>
      <c r="G167" s="12" t="n">
        <v>0.2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 customFormat="false" ht="13.8" hidden="false" customHeight="true" outlineLevel="0" collapsed="false">
      <c r="B168" s="12" t="s">
        <v>377</v>
      </c>
      <c r="C168" s="13" t="s">
        <v>378</v>
      </c>
      <c r="D168" s="14" t="n">
        <f aca="false">0.1</f>
        <v>0.1</v>
      </c>
      <c r="E168" s="14" t="n">
        <v>0.1</v>
      </c>
      <c r="F168" s="12" t="n">
        <v>0.1</v>
      </c>
      <c r="G168" s="12" t="n">
        <v>0.1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customFormat="false" ht="13.8" hidden="false" customHeight="true" outlineLevel="0" collapsed="false">
      <c r="B169" s="12" t="s">
        <v>379</v>
      </c>
      <c r="C169" s="13" t="s">
        <v>380</v>
      </c>
      <c r="D169" s="14" t="n">
        <f aca="false">0.05</f>
        <v>0.05</v>
      </c>
      <c r="E169" s="14" t="n">
        <v>0.05</v>
      </c>
      <c r="F169" s="12" t="n">
        <v>0.05</v>
      </c>
      <c r="G169" s="12" t="n">
        <v>0.05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customFormat="false" ht="13.8" hidden="false" customHeight="true" outlineLevel="0" collapsed="false">
      <c r="B170" s="12" t="s">
        <v>381</v>
      </c>
      <c r="C170" s="13" t="s">
        <v>382</v>
      </c>
      <c r="D170" s="14" t="n">
        <f aca="false">0.02</f>
        <v>0.02</v>
      </c>
      <c r="E170" s="14" t="n">
        <v>0.02</v>
      </c>
      <c r="F170" s="12" t="n">
        <v>0.02</v>
      </c>
      <c r="G170" s="12" t="n">
        <v>0.02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customFormat="false" ht="13.8" hidden="false" customHeight="true" outlineLevel="0" collapsed="false">
      <c r="B171" s="12" t="s">
        <v>383</v>
      </c>
      <c r="C171" s="13" t="s">
        <v>384</v>
      </c>
      <c r="D171" s="14" t="n">
        <f aca="false">0</f>
        <v>0</v>
      </c>
      <c r="E171" s="14" t="n">
        <v>0</v>
      </c>
      <c r="F171" s="12" t="n">
        <v>0</v>
      </c>
      <c r="G171" s="12" t="n">
        <v>0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customFormat="false" ht="13.8" hidden="false" customHeight="true" outlineLevel="0" collapsed="false">
      <c r="B172" s="12" t="s">
        <v>385</v>
      </c>
      <c r="C172" s="13" t="s">
        <v>386</v>
      </c>
      <c r="D172" s="14" t="n">
        <f aca="false">-0.02</f>
        <v>-0.02</v>
      </c>
      <c r="E172" s="14" t="n">
        <v>-0.02</v>
      </c>
      <c r="F172" s="12" t="n">
        <v>-0.02</v>
      </c>
      <c r="G172" s="12" t="n">
        <v>-0.02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customFormat="false" ht="13.8" hidden="false" customHeight="true" outlineLevel="0" collapsed="false">
      <c r="B173" s="12" t="s">
        <v>387</v>
      </c>
      <c r="C173" s="13" t="s">
        <v>388</v>
      </c>
      <c r="D173" s="14" t="n">
        <f aca="false">-0.01</f>
        <v>-0.01</v>
      </c>
      <c r="E173" s="14" t="n">
        <v>-0.01</v>
      </c>
      <c r="F173" s="12" t="n">
        <v>-0.01</v>
      </c>
      <c r="G173" s="12" t="n">
        <v>-0.01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customFormat="false" ht="13.8" hidden="false" customHeight="true" outlineLevel="0" collapsed="false">
      <c r="B174" s="12" t="s">
        <v>389</v>
      </c>
      <c r="C174" s="13" t="s">
        <v>390</v>
      </c>
      <c r="D174" s="14" t="n">
        <f aca="false">0.01</f>
        <v>0.01</v>
      </c>
      <c r="E174" s="14" t="n">
        <v>0.01</v>
      </c>
      <c r="F174" s="12" t="n">
        <v>0.01</v>
      </c>
      <c r="G174" s="12" t="n">
        <v>0.01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customFormat="false" ht="13.8" hidden="false" customHeight="true" outlineLevel="0" collapsed="false">
      <c r="B175" s="12" t="s">
        <v>391</v>
      </c>
      <c r="C175" s="13" t="s">
        <v>392</v>
      </c>
      <c r="D175" s="14" t="n">
        <f aca="false">0.01</f>
        <v>0.01</v>
      </c>
      <c r="E175" s="14" t="n">
        <v>0.01</v>
      </c>
      <c r="F175" s="12" t="n">
        <v>0.01</v>
      </c>
      <c r="G175" s="12" t="n">
        <v>0.01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customFormat="false" ht="13.8" hidden="false" customHeight="true" outlineLevel="0" collapsed="false">
      <c r="B176" s="12" t="s">
        <v>393</v>
      </c>
      <c r="C176" s="13" t="s">
        <v>394</v>
      </c>
      <c r="D176" s="14" t="n">
        <f aca="false">0.01</f>
        <v>0.01</v>
      </c>
      <c r="E176" s="14" t="n">
        <v>0.01</v>
      </c>
      <c r="F176" s="12" t="n">
        <v>0.01</v>
      </c>
      <c r="G176" s="12" t="n">
        <v>0.01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customFormat="false" ht="13.8" hidden="false" customHeight="true" outlineLevel="0" collapsed="false">
      <c r="B177" s="12" t="s">
        <v>395</v>
      </c>
      <c r="C177" s="13" t="s">
        <v>396</v>
      </c>
      <c r="D177" s="14" t="n">
        <f aca="false">0.01</f>
        <v>0.01</v>
      </c>
      <c r="E177" s="14" t="n">
        <v>0.01</v>
      </c>
      <c r="F177" s="12" t="n">
        <v>0.01</v>
      </c>
      <c r="G177" s="12" t="n">
        <v>0.01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customFormat="false" ht="13.8" hidden="false" customHeight="true" outlineLevel="0" collapsed="false">
      <c r="B178" s="12" t="s">
        <v>397</v>
      </c>
      <c r="C178" s="13" t="s">
        <v>398</v>
      </c>
      <c r="D178" s="14" t="n">
        <f aca="false">0.01</f>
        <v>0.01</v>
      </c>
      <c r="E178" s="14" t="n">
        <v>0.01</v>
      </c>
      <c r="F178" s="12" t="n">
        <v>0.01</v>
      </c>
      <c r="G178" s="12" t="n">
        <v>0.01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customFormat="false" ht="13.8" hidden="false" customHeight="true" outlineLevel="0" collapsed="false">
      <c r="B179" s="12" t="s">
        <v>399</v>
      </c>
      <c r="C179" s="13" t="s">
        <v>400</v>
      </c>
      <c r="D179" s="14" t="n">
        <f aca="false">0.07</f>
        <v>0.07</v>
      </c>
      <c r="E179" s="14" t="n">
        <v>0.07</v>
      </c>
      <c r="F179" s="12" t="n">
        <v>0.07</v>
      </c>
      <c r="G179" s="12" t="n">
        <v>0.07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customFormat="false" ht="13.8" hidden="false" customHeight="true" outlineLevel="0" collapsed="false">
      <c r="B180" s="12" t="s">
        <v>401</v>
      </c>
      <c r="C180" s="13" t="s">
        <v>402</v>
      </c>
      <c r="D180" s="14" t="n">
        <f aca="false">0.03</f>
        <v>0.03</v>
      </c>
      <c r="E180" s="14" t="n">
        <v>0.03</v>
      </c>
      <c r="F180" s="12" t="n">
        <v>0.03</v>
      </c>
      <c r="G180" s="12" t="n">
        <v>0.03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customFormat="false" ht="23.85" hidden="false" customHeight="true" outlineLevel="0" collapsed="false">
      <c r="B181" s="26" t="s">
        <v>403</v>
      </c>
      <c r="C181" s="13" t="s">
        <v>404</v>
      </c>
      <c r="D181" s="14" t="n">
        <f aca="false">0.02</f>
        <v>0.02</v>
      </c>
      <c r="E181" s="14" t="n">
        <v>0.02</v>
      </c>
      <c r="F181" s="12" t="n">
        <v>0.02</v>
      </c>
      <c r="G181" s="12" t="n">
        <v>0.02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customFormat="false" ht="13.8" hidden="false" customHeight="true" outlineLevel="0" collapsed="false">
      <c r="B182" s="12" t="s">
        <v>405</v>
      </c>
      <c r="C182" s="13" t="s">
        <v>406</v>
      </c>
      <c r="D182" s="14" t="n">
        <f aca="false">0.01</f>
        <v>0.01</v>
      </c>
      <c r="E182" s="14" t="n">
        <v>0.01</v>
      </c>
      <c r="F182" s="12" t="n">
        <v>0.01</v>
      </c>
      <c r="G182" s="12" t="n">
        <v>0.01</v>
      </c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customFormat="false" ht="13.8" hidden="false" customHeight="true" outlineLevel="0" collapsed="false">
      <c r="B183" s="12" t="s">
        <v>407</v>
      </c>
      <c r="C183" s="13" t="s">
        <v>408</v>
      </c>
      <c r="D183" s="14" t="n">
        <f aca="false">0.05</f>
        <v>0.05</v>
      </c>
      <c r="E183" s="14" t="n">
        <v>0.05</v>
      </c>
      <c r="F183" s="12" t="n">
        <v>0.05</v>
      </c>
      <c r="G183" s="12" t="n">
        <v>0.05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customFormat="false" ht="13.8" hidden="false" customHeight="true" outlineLevel="0" collapsed="false">
      <c r="B184" s="12" t="s">
        <v>409</v>
      </c>
      <c r="C184" s="13" t="s">
        <v>410</v>
      </c>
      <c r="D184" s="14" t="n">
        <f aca="false">0.3</f>
        <v>0.3</v>
      </c>
      <c r="E184" s="14" t="n">
        <v>0.3</v>
      </c>
      <c r="F184" s="12" t="n">
        <v>0.3</v>
      </c>
      <c r="G184" s="12" t="n">
        <v>0.3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customFormat="false" ht="13.8" hidden="false" customHeight="true" outlineLevel="0" collapsed="false">
      <c r="B185" s="12" t="s">
        <v>411</v>
      </c>
      <c r="C185" s="13" t="s">
        <v>412</v>
      </c>
      <c r="D185" s="14" t="n">
        <f aca="false">0.1</f>
        <v>0.1</v>
      </c>
      <c r="E185" s="14" t="n">
        <v>0.1</v>
      </c>
      <c r="F185" s="12" t="n">
        <v>0.1</v>
      </c>
      <c r="G185" s="12" t="n">
        <v>0.1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customFormat="false" ht="13.8" hidden="false" customHeight="true" outlineLevel="0" collapsed="false">
      <c r="B186" s="12" t="s">
        <v>413</v>
      </c>
      <c r="C186" s="13" t="s">
        <v>414</v>
      </c>
      <c r="D186" s="10" t="n">
        <f aca="false">2%</f>
        <v>0.02</v>
      </c>
      <c r="E186" s="10" t="n">
        <v>0.02</v>
      </c>
      <c r="F186" s="12" t="n">
        <v>0.02</v>
      </c>
      <c r="G186" s="12" t="n">
        <v>0.02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customFormat="false" ht="13.8" hidden="false" customHeight="true" outlineLevel="0" collapsed="false">
      <c r="B187" s="12" t="s">
        <v>415</v>
      </c>
      <c r="C187" s="13" t="s">
        <v>416</v>
      </c>
      <c r="D187" s="10" t="n">
        <f aca="false">3%</f>
        <v>0.03</v>
      </c>
      <c r="E187" s="10" t="n">
        <v>0.03</v>
      </c>
      <c r="F187" s="12" t="n">
        <v>0.03</v>
      </c>
      <c r="G187" s="12" t="n">
        <v>0.03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customFormat="false" ht="13.8" hidden="false" customHeight="true" outlineLevel="0" collapsed="false">
      <c r="B188" s="12" t="s">
        <v>417</v>
      </c>
      <c r="C188" s="13" t="s">
        <v>418</v>
      </c>
      <c r="D188" s="10" t="n">
        <f aca="false">4%</f>
        <v>0.04</v>
      </c>
      <c r="E188" s="10" t="n">
        <v>0.04</v>
      </c>
      <c r="F188" s="12" t="n">
        <v>0.04</v>
      </c>
      <c r="G188" s="12" t="n">
        <v>0.04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customFormat="false" ht="13.8" hidden="false" customHeight="true" outlineLevel="0" collapsed="false">
      <c r="B189" s="12" t="s">
        <v>419</v>
      </c>
      <c r="C189" s="13" t="s">
        <v>420</v>
      </c>
      <c r="D189" s="10" t="n">
        <f aca="false">10%</f>
        <v>0.1</v>
      </c>
      <c r="E189" s="10" t="n">
        <v>0.1</v>
      </c>
      <c r="F189" s="12" t="n">
        <v>0.1</v>
      </c>
      <c r="G189" s="12" t="n">
        <v>0.1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customFormat="false" ht="13.8" hidden="false" customHeight="true" outlineLevel="0" collapsed="false">
      <c r="B190" s="28" t="s">
        <v>421</v>
      </c>
      <c r="C190" s="13" t="s">
        <v>422</v>
      </c>
      <c r="D190" s="14" t="n">
        <f aca="false">0.2</f>
        <v>0.2</v>
      </c>
      <c r="E190" s="14" t="n">
        <v>0.2</v>
      </c>
      <c r="F190" s="12" t="n">
        <v>0.2</v>
      </c>
      <c r="G190" s="12" t="n">
        <v>0.2</v>
      </c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customFormat="false" ht="23.85" hidden="false" customHeight="true" outlineLevel="0" collapsed="false">
      <c r="B191" s="28" t="s">
        <v>423</v>
      </c>
      <c r="C191" s="13" t="s">
        <v>424</v>
      </c>
      <c r="D191" s="14" t="n">
        <f aca="false">0.2</f>
        <v>0.2</v>
      </c>
      <c r="E191" s="14" t="n">
        <v>0.2</v>
      </c>
      <c r="F191" s="12" t="n">
        <v>0.2</v>
      </c>
      <c r="G191" s="12" t="n">
        <v>0.2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customFormat="false" ht="13.8" hidden="false" customHeight="true" outlineLevel="0" collapsed="false">
      <c r="B192" s="28" t="s">
        <v>425</v>
      </c>
      <c r="C192" s="29" t="s">
        <v>426</v>
      </c>
      <c r="D192" s="14" t="n">
        <f aca="false">0.3</f>
        <v>0.3</v>
      </c>
      <c r="E192" s="14" t="n">
        <v>0.3</v>
      </c>
      <c r="F192" s="12" t="n">
        <v>0.3</v>
      </c>
      <c r="G192" s="12" t="n">
        <v>0.3</v>
      </c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customFormat="false" ht="13.8" hidden="false" customHeight="true" outlineLevel="0" collapsed="false">
      <c r="B193" s="28" t="s">
        <v>427</v>
      </c>
      <c r="C193" s="29" t="s">
        <v>428</v>
      </c>
      <c r="D193" s="14" t="n">
        <f aca="false">0.1</f>
        <v>0.1</v>
      </c>
      <c r="E193" s="14" t="n">
        <v>0.1</v>
      </c>
      <c r="F193" s="12" t="n">
        <v>0.1</v>
      </c>
      <c r="G193" s="12" t="n">
        <v>0.1</v>
      </c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customFormat="false" ht="13.8" hidden="false" customHeight="true" outlineLevel="0" collapsed="false">
      <c r="B194" s="28" t="s">
        <v>429</v>
      </c>
      <c r="C194" s="29" t="s">
        <v>430</v>
      </c>
      <c r="D194" s="14" t="n">
        <f aca="false">0.1</f>
        <v>0.1</v>
      </c>
      <c r="E194" s="14" t="n">
        <v>0.1</v>
      </c>
      <c r="F194" s="12" t="n">
        <v>0.1</v>
      </c>
      <c r="G194" s="12" t="n">
        <v>0.1</v>
      </c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customFormat="false" ht="13.8" hidden="false" customHeight="true" outlineLevel="0" collapsed="false">
      <c r="B195" s="28" t="s">
        <v>431</v>
      </c>
      <c r="C195" s="29" t="s">
        <v>432</v>
      </c>
      <c r="D195" s="14" t="n">
        <f aca="false">0.5</f>
        <v>0.5</v>
      </c>
      <c r="E195" s="14" t="n">
        <v>0.5</v>
      </c>
      <c r="F195" s="12" t="n">
        <v>0.5</v>
      </c>
      <c r="G195" s="12" t="n">
        <v>0.5</v>
      </c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customFormat="false" ht="13.8" hidden="false" customHeight="true" outlineLevel="0" collapsed="false">
      <c r="B196" s="28" t="s">
        <v>433</v>
      </c>
      <c r="C196" s="29" t="s">
        <v>434</v>
      </c>
      <c r="D196" s="14" t="n">
        <f aca="false">0.5</f>
        <v>0.5</v>
      </c>
      <c r="E196" s="14" t="n">
        <v>0.5</v>
      </c>
      <c r="F196" s="12" t="n">
        <v>0.5</v>
      </c>
      <c r="G196" s="12" t="n">
        <v>0.5</v>
      </c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customFormat="false" ht="13.8" hidden="false" customHeight="true" outlineLevel="0" collapsed="false">
      <c r="B197" s="30" t="s">
        <v>435</v>
      </c>
      <c r="C197" s="29" t="s">
        <v>436</v>
      </c>
      <c r="D197" s="14" t="n">
        <f aca="false">0.7</f>
        <v>0.7</v>
      </c>
      <c r="E197" s="14" t="n">
        <v>0.7</v>
      </c>
      <c r="F197" s="12" t="n">
        <v>0.7</v>
      </c>
      <c r="G197" s="12" t="n">
        <v>0.7</v>
      </c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customFormat="false" ht="13.8" hidden="false" customHeight="true" outlineLevel="0" collapsed="false">
      <c r="B198" s="28" t="s">
        <v>437</v>
      </c>
      <c r="C198" s="29" t="s">
        <v>438</v>
      </c>
      <c r="D198" s="14" t="n">
        <f aca="false">0.01</f>
        <v>0.01</v>
      </c>
      <c r="E198" s="14" t="n">
        <v>0.01</v>
      </c>
      <c r="F198" s="12" t="n">
        <v>0.01</v>
      </c>
      <c r="G198" s="12" t="n">
        <v>0.01</v>
      </c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customFormat="false" ht="13.8" hidden="false" customHeight="true" outlineLevel="0" collapsed="false">
      <c r="B199" s="30" t="s">
        <v>439</v>
      </c>
      <c r="C199" s="29" t="s">
        <v>440</v>
      </c>
      <c r="D199" s="14" t="n">
        <f aca="false">0.1</f>
        <v>0.1</v>
      </c>
      <c r="E199" s="14" t="n">
        <v>0.1</v>
      </c>
      <c r="F199" s="12" t="n">
        <v>0.1</v>
      </c>
      <c r="G199" s="12" t="n">
        <v>0.1</v>
      </c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customFormat="false" ht="13.8" hidden="false" customHeight="true" outlineLevel="0" collapsed="false">
      <c r="B200" s="28" t="s">
        <v>441</v>
      </c>
      <c r="C200" s="29" t="s">
        <v>442</v>
      </c>
      <c r="D200" s="14" t="n">
        <f aca="false">0.3</f>
        <v>0.3</v>
      </c>
      <c r="E200" s="14" t="n">
        <v>0.3</v>
      </c>
      <c r="F200" s="12" t="n">
        <v>0.3</v>
      </c>
      <c r="G200" s="12" t="n">
        <v>0.3</v>
      </c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  <row r="201" customFormat="false" ht="13.8" hidden="false" customHeight="true" outlineLevel="0" collapsed="false">
      <c r="B201" s="28" t="s">
        <v>443</v>
      </c>
      <c r="C201" s="29" t="s">
        <v>444</v>
      </c>
      <c r="D201" s="14" t="n">
        <f aca="false">0.5</f>
        <v>0.5</v>
      </c>
      <c r="E201" s="14" t="n">
        <v>0.5</v>
      </c>
      <c r="F201" s="12" t="n">
        <v>0.5</v>
      </c>
      <c r="G201" s="12" t="n">
        <v>0.5</v>
      </c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</row>
    <row r="202" customFormat="false" ht="13.8" hidden="false" customHeight="true" outlineLevel="0" collapsed="false">
      <c r="B202" s="28" t="s">
        <v>445</v>
      </c>
      <c r="C202" s="29" t="s">
        <v>446</v>
      </c>
      <c r="D202" s="14" t="n">
        <f aca="false">1</f>
        <v>1</v>
      </c>
      <c r="E202" s="14" t="n">
        <v>1</v>
      </c>
      <c r="F202" s="12" t="n">
        <v>1</v>
      </c>
      <c r="G202" s="12" t="n">
        <v>1</v>
      </c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</row>
    <row r="203" customFormat="false" ht="13.8" hidden="false" customHeight="true" outlineLevel="0" collapsed="false">
      <c r="B203" s="28" t="s">
        <v>447</v>
      </c>
      <c r="C203" s="29" t="s">
        <v>448</v>
      </c>
      <c r="D203" s="14" t="n">
        <f aca="false">0.5</f>
        <v>0.5</v>
      </c>
      <c r="E203" s="14" t="n">
        <v>0.5</v>
      </c>
      <c r="F203" s="12" t="n">
        <v>0.5</v>
      </c>
      <c r="G203" s="12" t="n">
        <v>0.5</v>
      </c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</row>
    <row r="204" customFormat="false" ht="13.8" hidden="false" customHeight="true" outlineLevel="0" collapsed="false">
      <c r="B204" s="28" t="s">
        <v>449</v>
      </c>
      <c r="C204" s="29" t="s">
        <v>450</v>
      </c>
      <c r="D204" s="14" t="n">
        <f aca="false">0.5</f>
        <v>0.5</v>
      </c>
      <c r="E204" s="14" t="n">
        <v>0.5</v>
      </c>
      <c r="F204" s="12" t="n">
        <v>0.5</v>
      </c>
      <c r="G204" s="12" t="n">
        <v>0.5</v>
      </c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</row>
    <row r="205" customFormat="false" ht="13.8" hidden="false" customHeight="true" outlineLevel="0" collapsed="false">
      <c r="B205" s="28" t="s">
        <v>451</v>
      </c>
      <c r="C205" s="29" t="s">
        <v>452</v>
      </c>
      <c r="D205" s="14" t="n">
        <f aca="false">1</f>
        <v>1</v>
      </c>
      <c r="E205" s="14" t="n">
        <v>1</v>
      </c>
      <c r="F205" s="12" t="n">
        <v>1</v>
      </c>
      <c r="G205" s="12" t="n">
        <v>1</v>
      </c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</row>
    <row r="206" customFormat="false" ht="13.8" hidden="false" customHeight="true" outlineLevel="0" collapsed="false">
      <c r="B206" s="28" t="s">
        <v>453</v>
      </c>
      <c r="C206" s="29" t="s">
        <v>454</v>
      </c>
      <c r="D206" s="14" t="n">
        <f aca="false">1</f>
        <v>1</v>
      </c>
      <c r="E206" s="14" t="n">
        <v>1</v>
      </c>
      <c r="F206" s="12" t="n">
        <v>1</v>
      </c>
      <c r="G206" s="12" t="n">
        <v>1</v>
      </c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</row>
    <row r="207" customFormat="false" ht="13.8" hidden="false" customHeight="true" outlineLevel="0" collapsed="false">
      <c r="B207" s="28" t="s">
        <v>455</v>
      </c>
      <c r="C207" s="29" t="s">
        <v>456</v>
      </c>
      <c r="D207" s="14" t="n">
        <f aca="false">1.3</f>
        <v>1.3</v>
      </c>
      <c r="E207" s="14" t="n">
        <v>1.3</v>
      </c>
      <c r="F207" s="12" t="n">
        <v>1.3</v>
      </c>
      <c r="G207" s="12" t="n">
        <v>1.3</v>
      </c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</row>
    <row r="208" customFormat="false" ht="13.8" hidden="false" customHeight="true" outlineLevel="0" collapsed="false">
      <c r="B208" s="28" t="s">
        <v>457</v>
      </c>
      <c r="C208" s="29" t="s">
        <v>458</v>
      </c>
      <c r="D208" s="14" t="n">
        <f aca="false">3</f>
        <v>3</v>
      </c>
      <c r="E208" s="14" t="n">
        <v>3</v>
      </c>
      <c r="F208" s="12" t="n">
        <v>3</v>
      </c>
      <c r="G208" s="12" t="n">
        <v>3</v>
      </c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</row>
    <row r="209" customFormat="false" ht="23.85" hidden="false" customHeight="true" outlineLevel="0" collapsed="false">
      <c r="B209" s="28" t="s">
        <v>459</v>
      </c>
      <c r="C209" s="29" t="s">
        <v>460</v>
      </c>
      <c r="D209" s="14" t="n">
        <f aca="false">1</f>
        <v>1</v>
      </c>
      <c r="E209" s="14" t="n">
        <v>1</v>
      </c>
      <c r="F209" s="12" t="n">
        <v>1</v>
      </c>
      <c r="G209" s="12" t="n">
        <v>1</v>
      </c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</row>
    <row r="210" customFormat="false" ht="13.8" hidden="false" customHeight="true" outlineLevel="0" collapsed="false">
      <c r="B210" s="28" t="s">
        <v>461</v>
      </c>
      <c r="C210" s="29" t="s">
        <v>462</v>
      </c>
      <c r="D210" s="14" t="n">
        <f aca="false">2</f>
        <v>2</v>
      </c>
      <c r="E210" s="14" t="n">
        <v>2</v>
      </c>
      <c r="F210" s="12" t="n">
        <v>2</v>
      </c>
      <c r="G210" s="12" t="n">
        <v>2</v>
      </c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</row>
    <row r="211" customFormat="false" ht="13.8" hidden="false" customHeight="true" outlineLevel="0" collapsed="false">
      <c r="B211" s="28" t="s">
        <v>463</v>
      </c>
      <c r="C211" s="29" t="s">
        <v>464</v>
      </c>
      <c r="D211" s="14" t="n">
        <f aca="false">1.5</f>
        <v>1.5</v>
      </c>
      <c r="E211" s="14" t="n">
        <v>1.5</v>
      </c>
      <c r="F211" s="12" t="n">
        <v>1.5</v>
      </c>
      <c r="G211" s="12" t="n">
        <v>1.5</v>
      </c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</row>
    <row r="212" customFormat="false" ht="13.8" hidden="false" customHeight="true" outlineLevel="0" collapsed="false">
      <c r="B212" s="28" t="s">
        <v>465</v>
      </c>
      <c r="C212" s="29" t="s">
        <v>466</v>
      </c>
      <c r="D212" s="14" t="n">
        <f aca="false">1</f>
        <v>1</v>
      </c>
      <c r="E212" s="14" t="n">
        <v>1</v>
      </c>
      <c r="F212" s="12" t="n">
        <v>1</v>
      </c>
      <c r="G212" s="12" t="n">
        <v>1</v>
      </c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</row>
    <row r="213" customFormat="false" ht="13.8" hidden="false" customHeight="true" outlineLevel="0" collapsed="false">
      <c r="B213" s="28" t="s">
        <v>467</v>
      </c>
      <c r="C213" s="29" t="s">
        <v>468</v>
      </c>
      <c r="D213" s="14" t="n">
        <f aca="false">1</f>
        <v>1</v>
      </c>
      <c r="E213" s="14" t="n">
        <v>1</v>
      </c>
      <c r="F213" s="12" t="n">
        <v>1</v>
      </c>
      <c r="G213" s="12" t="n">
        <v>1</v>
      </c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</row>
    <row r="214" customFormat="false" ht="13.8" hidden="false" customHeight="true" outlineLevel="0" collapsed="false">
      <c r="B214" s="28" t="s">
        <v>469</v>
      </c>
      <c r="C214" s="29" t="s">
        <v>470</v>
      </c>
      <c r="D214" s="14" t="n">
        <f aca="false">1</f>
        <v>1</v>
      </c>
      <c r="E214" s="14" t="n">
        <v>1</v>
      </c>
      <c r="F214" s="12" t="n">
        <v>1</v>
      </c>
      <c r="G214" s="12" t="n">
        <v>1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</row>
    <row r="215" customFormat="false" ht="13.8" hidden="false" customHeight="true" outlineLevel="0" collapsed="false">
      <c r="B215" s="30" t="s">
        <v>471</v>
      </c>
      <c r="C215" s="29" t="s">
        <v>472</v>
      </c>
      <c r="D215" s="14" t="n">
        <f aca="false">1</f>
        <v>1</v>
      </c>
      <c r="E215" s="14" t="n">
        <v>1</v>
      </c>
      <c r="F215" s="12" t="n">
        <v>1</v>
      </c>
      <c r="G215" s="12" t="n">
        <v>1</v>
      </c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</row>
    <row r="216" customFormat="false" ht="13.8" hidden="false" customHeight="true" outlineLevel="0" collapsed="false">
      <c r="B216" s="28" t="s">
        <v>473</v>
      </c>
      <c r="C216" s="29" t="s">
        <v>474</v>
      </c>
      <c r="D216" s="14" t="n">
        <f aca="false">1</f>
        <v>1</v>
      </c>
      <c r="E216" s="14" t="n">
        <v>1</v>
      </c>
      <c r="F216" s="12" t="n">
        <v>1</v>
      </c>
      <c r="G216" s="12" t="n">
        <v>1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</row>
    <row r="217" customFormat="false" ht="13.8" hidden="false" customHeight="true" outlineLevel="0" collapsed="false">
      <c r="B217" s="28" t="s">
        <v>475</v>
      </c>
      <c r="C217" s="29" t="s">
        <v>476</v>
      </c>
      <c r="D217" s="14" t="n">
        <f aca="false">5</f>
        <v>5</v>
      </c>
      <c r="E217" s="14" t="n">
        <v>5</v>
      </c>
      <c r="F217" s="12" t="n">
        <v>5</v>
      </c>
      <c r="G217" s="12" t="n">
        <v>5</v>
      </c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</row>
    <row r="218" customFormat="false" ht="13.8" hidden="false" customHeight="true" outlineLevel="0" collapsed="false">
      <c r="B218" s="28" t="s">
        <v>477</v>
      </c>
      <c r="C218" s="29" t="s">
        <v>478</v>
      </c>
      <c r="D218" s="14" t="n">
        <f aca="false">0.05</f>
        <v>0.05</v>
      </c>
      <c r="E218" s="14" t="n">
        <v>0.05</v>
      </c>
      <c r="F218" s="12" t="n">
        <v>0.05</v>
      </c>
      <c r="G218" s="12" t="n">
        <v>0.05</v>
      </c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</row>
    <row r="219" customFormat="false" ht="13.8" hidden="false" customHeight="true" outlineLevel="0" collapsed="false">
      <c r="B219" s="28" t="s">
        <v>479</v>
      </c>
      <c r="C219" s="29" t="s">
        <v>480</v>
      </c>
      <c r="D219" s="14" t="n">
        <f aca="false">0.8</f>
        <v>0.8</v>
      </c>
      <c r="E219" s="14" t="n">
        <v>0.8</v>
      </c>
      <c r="F219" s="12" t="n">
        <v>0.8</v>
      </c>
      <c r="G219" s="12" t="n">
        <v>0.8</v>
      </c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</row>
    <row r="220" customFormat="false" ht="13.8" hidden="false" customHeight="true" outlineLevel="0" collapsed="false">
      <c r="B220" s="28" t="s">
        <v>481</v>
      </c>
      <c r="C220" s="29" t="s">
        <v>482</v>
      </c>
      <c r="D220" s="14" t="n">
        <f aca="false">0.5</f>
        <v>0.5</v>
      </c>
      <c r="E220" s="14" t="n">
        <v>0.5</v>
      </c>
      <c r="F220" s="12" t="n">
        <v>0.5</v>
      </c>
      <c r="G220" s="12" t="n">
        <v>0.5</v>
      </c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</row>
    <row r="221" customFormat="false" ht="23.85" hidden="false" customHeight="true" outlineLevel="0" collapsed="false">
      <c r="B221" s="28" t="s">
        <v>483</v>
      </c>
      <c r="C221" s="29" t="s">
        <v>484</v>
      </c>
      <c r="D221" s="14" t="n">
        <f aca="false">0.5</f>
        <v>0.5</v>
      </c>
      <c r="E221" s="14" t="n">
        <v>0.5</v>
      </c>
      <c r="F221" s="12" t="n">
        <v>0.5</v>
      </c>
      <c r="G221" s="12" t="n">
        <v>0.5</v>
      </c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</row>
    <row r="222" customFormat="false" ht="13.8" hidden="false" customHeight="true" outlineLevel="0" collapsed="false">
      <c r="B222" s="28" t="s">
        <v>485</v>
      </c>
      <c r="C222" s="29" t="s">
        <v>486</v>
      </c>
      <c r="D222" s="14" t="n">
        <f aca="false">0.04</f>
        <v>0.04</v>
      </c>
      <c r="E222" s="14" t="n">
        <v>0.04</v>
      </c>
      <c r="F222" s="12" t="n">
        <v>0.04</v>
      </c>
      <c r="G222" s="12" t="n">
        <v>0.04</v>
      </c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</row>
    <row r="223" customFormat="false" ht="13.8" hidden="false" customHeight="true" outlineLevel="0" collapsed="false">
      <c r="C223" s="31" t="s">
        <v>487</v>
      </c>
      <c r="D223" s="32"/>
      <c r="E223" s="3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</row>
    <row r="224" customFormat="false" ht="13.8" hidden="false" customHeight="true" outlineLevel="0" collapsed="false">
      <c r="B224" s="28" t="s">
        <v>488</v>
      </c>
      <c r="C224" s="33" t="s">
        <v>489</v>
      </c>
      <c r="D224" s="14" t="n">
        <f aca="false">0.04</f>
        <v>0.04</v>
      </c>
      <c r="E224" s="14" t="n">
        <v>0.04</v>
      </c>
      <c r="F224" s="12" t="n">
        <v>0.04</v>
      </c>
      <c r="G224" s="12" t="n">
        <v>0.04</v>
      </c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</row>
    <row r="225" customFormat="false" ht="13.8" hidden="false" customHeight="true" outlineLevel="0" collapsed="false">
      <c r="B225" s="28" t="s">
        <v>490</v>
      </c>
      <c r="C225" s="29" t="s">
        <v>491</v>
      </c>
      <c r="D225" s="14" t="n">
        <f aca="false">0.05</f>
        <v>0.05</v>
      </c>
      <c r="E225" s="14" t="n">
        <v>0.05</v>
      </c>
      <c r="F225" s="12" t="n">
        <v>0.05</v>
      </c>
      <c r="G225" s="12" t="n">
        <v>0.05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</row>
    <row r="226" customFormat="false" ht="23.85" hidden="false" customHeight="true" outlineLevel="0" collapsed="false">
      <c r="B226" s="28" t="s">
        <v>492</v>
      </c>
      <c r="C226" s="29" t="s">
        <v>493</v>
      </c>
      <c r="D226" s="14" t="n">
        <f aca="false">0.5</f>
        <v>0.5</v>
      </c>
      <c r="E226" s="14" t="n">
        <v>0.5</v>
      </c>
      <c r="F226" s="12" t="n">
        <v>0.5</v>
      </c>
      <c r="G226" s="12" t="n">
        <v>0.5</v>
      </c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</row>
    <row r="227" customFormat="false" ht="13.8" hidden="false" customHeight="true" outlineLevel="0" collapsed="false">
      <c r="B227" s="28" t="s">
        <v>494</v>
      </c>
      <c r="C227" s="29" t="s">
        <v>495</v>
      </c>
      <c r="D227" s="10" t="n">
        <f aca="false">250%</f>
        <v>2.5</v>
      </c>
      <c r="E227" s="10" t="n">
        <v>2.5</v>
      </c>
      <c r="F227" s="12" t="n">
        <v>2.5</v>
      </c>
      <c r="G227" s="12" t="n">
        <v>2.5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</row>
    <row r="228" customFormat="false" ht="13.8" hidden="false" customHeight="true" outlineLevel="0" collapsed="false">
      <c r="B228" s="28" t="s">
        <v>496</v>
      </c>
      <c r="C228" s="29" t="s">
        <v>497</v>
      </c>
      <c r="D228" s="14" t="n">
        <f aca="false">0</f>
        <v>0</v>
      </c>
      <c r="E228" s="14" t="n">
        <v>0</v>
      </c>
      <c r="F228" s="12" t="n">
        <v>0</v>
      </c>
      <c r="G228" s="12" t="n">
        <v>0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</row>
    <row r="229" customFormat="false" ht="23.85" hidden="false" customHeight="true" outlineLevel="0" collapsed="false">
      <c r="B229" s="28" t="s">
        <v>498</v>
      </c>
      <c r="C229" s="29" t="s">
        <v>499</v>
      </c>
      <c r="D229" s="10" t="n">
        <f aca="false">2%</f>
        <v>0.02</v>
      </c>
      <c r="E229" s="10" t="n">
        <v>0.02</v>
      </c>
      <c r="F229" s="12" t="n">
        <v>0.02</v>
      </c>
      <c r="G229" s="12" t="n">
        <v>0.02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</row>
    <row r="230" customFormat="false" ht="13.8" hidden="false" customHeight="true" outlineLevel="0" collapsed="false">
      <c r="B230" s="28" t="s">
        <v>500</v>
      </c>
      <c r="C230" s="29" t="s">
        <v>501</v>
      </c>
      <c r="D230" s="14" t="n">
        <f aca="false">0</f>
        <v>0</v>
      </c>
      <c r="E230" s="14" t="n">
        <v>0</v>
      </c>
      <c r="F230" s="12" t="n">
        <v>0</v>
      </c>
      <c r="G230" s="12" t="n">
        <v>0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</row>
    <row r="231" customFormat="false" ht="13.8" hidden="false" customHeight="true" outlineLevel="0" collapsed="false">
      <c r="B231" s="28" t="s">
        <v>502</v>
      </c>
      <c r="C231" s="29" t="s">
        <v>503</v>
      </c>
      <c r="D231" s="14" t="n">
        <f aca="false">0.4</f>
        <v>0.4</v>
      </c>
      <c r="E231" s="14" t="n">
        <v>0.4</v>
      </c>
      <c r="F231" s="12" t="n">
        <v>0.4</v>
      </c>
      <c r="G231" s="12" t="n">
        <v>0.4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</row>
    <row r="232" customFormat="false" ht="13.8" hidden="false" customHeight="true" outlineLevel="0" collapsed="false">
      <c r="B232" s="28" t="s">
        <v>504</v>
      </c>
      <c r="C232" s="29" t="s">
        <v>505</v>
      </c>
      <c r="D232" s="14" t="n">
        <f aca="false">0.3</f>
        <v>0.3</v>
      </c>
      <c r="E232" s="14" t="n">
        <v>0.3</v>
      </c>
      <c r="F232" s="12" t="n">
        <v>0.3</v>
      </c>
      <c r="G232" s="12" t="n">
        <v>0.3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</row>
    <row r="233" customFormat="false" ht="13.8" hidden="false" customHeight="true" outlineLevel="0" collapsed="false">
      <c r="B233" s="28" t="s">
        <v>506</v>
      </c>
      <c r="C233" s="29" t="s">
        <v>507</v>
      </c>
      <c r="D233" s="14" t="n">
        <f aca="false">80</f>
        <v>80</v>
      </c>
      <c r="E233" s="14" t="n">
        <v>80</v>
      </c>
      <c r="F233" s="12" t="n">
        <v>80</v>
      </c>
      <c r="G233" s="12" t="n">
        <v>80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</row>
    <row r="234" customFormat="false" ht="13.8" hidden="false" customHeight="true" outlineLevel="0" collapsed="false">
      <c r="B234" s="28" t="s">
        <v>508</v>
      </c>
      <c r="C234" s="29" t="s">
        <v>509</v>
      </c>
      <c r="D234" s="10" t="n">
        <f aca="false">2%</f>
        <v>0.02</v>
      </c>
      <c r="E234" s="10" t="n">
        <v>0.02</v>
      </c>
      <c r="F234" s="12" t="n">
        <v>0.02</v>
      </c>
      <c r="G234" s="12" t="n">
        <v>0.02</v>
      </c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</row>
    <row r="235" customFormat="false" ht="13.8" hidden="false" customHeight="true" outlineLevel="0" collapsed="false">
      <c r="B235" s="28" t="s">
        <v>510</v>
      </c>
      <c r="C235" s="29" t="s">
        <v>511</v>
      </c>
      <c r="D235" s="14" t="n">
        <f aca="false">0.05</f>
        <v>0.05</v>
      </c>
      <c r="E235" s="14" t="n">
        <v>0.05</v>
      </c>
      <c r="F235" s="12" t="n">
        <v>0.05</v>
      </c>
      <c r="G235" s="12" t="n">
        <v>0.05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</row>
    <row r="236" customFormat="false" ht="13.8" hidden="false" customHeight="true" outlineLevel="0" collapsed="false">
      <c r="B236" s="28" t="s">
        <v>512</v>
      </c>
      <c r="C236" s="29" t="s">
        <v>513</v>
      </c>
      <c r="D236" s="14" t="n">
        <f aca="false">0.1</f>
        <v>0.1</v>
      </c>
      <c r="E236" s="14" t="n">
        <v>0.1</v>
      </c>
      <c r="F236" s="12" t="n">
        <v>0.1</v>
      </c>
      <c r="G236" s="12" t="n">
        <v>0.1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</row>
    <row r="237" customFormat="false" ht="13.8" hidden="false" customHeight="true" outlineLevel="0" collapsed="false">
      <c r="B237" s="28" t="s">
        <v>514</v>
      </c>
      <c r="C237" s="29" t="s">
        <v>515</v>
      </c>
      <c r="D237" s="10" t="n">
        <f aca="false">20%</f>
        <v>0.2</v>
      </c>
      <c r="E237" s="10" t="n">
        <v>0.2</v>
      </c>
      <c r="F237" s="12" t="n">
        <v>0.2</v>
      </c>
      <c r="G237" s="12" t="n">
        <v>0.2</v>
      </c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</row>
    <row r="238" customFormat="false" ht="23.85" hidden="false" customHeight="true" outlineLevel="0" collapsed="false">
      <c r="B238" s="28" t="s">
        <v>516</v>
      </c>
      <c r="C238" s="29" t="s">
        <v>517</v>
      </c>
      <c r="D238" s="14" t="n">
        <f aca="false">0.05</f>
        <v>0.05</v>
      </c>
      <c r="E238" s="14" t="n">
        <v>0.05</v>
      </c>
      <c r="F238" s="12" t="n">
        <v>0.05</v>
      </c>
      <c r="G238" s="12" t="n">
        <v>0.05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</row>
    <row r="239" customFormat="false" ht="13.8" hidden="false" customHeight="true" outlineLevel="0" collapsed="false">
      <c r="B239" s="28" t="s">
        <v>518</v>
      </c>
      <c r="C239" s="29" t="s">
        <v>519</v>
      </c>
      <c r="D239" s="14" t="n">
        <f aca="false">0.3</f>
        <v>0.3</v>
      </c>
      <c r="E239" s="14" t="n">
        <v>0.3</v>
      </c>
      <c r="F239" s="12" t="n">
        <v>0.3</v>
      </c>
      <c r="G239" s="12" t="n">
        <v>0.3</v>
      </c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</row>
    <row r="240" customFormat="false" ht="13.8" hidden="false" customHeight="true" outlineLevel="0" collapsed="false">
      <c r="B240" s="28" t="s">
        <v>520</v>
      </c>
      <c r="C240" s="29" t="s">
        <v>521</v>
      </c>
      <c r="D240" s="14" t="n">
        <f aca="false">0.18</f>
        <v>0.18</v>
      </c>
      <c r="E240" s="14" t="n">
        <v>0.18</v>
      </c>
      <c r="F240" s="12" t="n">
        <v>0.18</v>
      </c>
      <c r="G240" s="12" t="n">
        <v>0.18</v>
      </c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</row>
    <row r="241" customFormat="false" ht="13.8" hidden="false" customHeight="true" outlineLevel="0" collapsed="false">
      <c r="B241" s="30" t="s">
        <v>522</v>
      </c>
      <c r="C241" s="29" t="s">
        <v>523</v>
      </c>
      <c r="D241" s="10" t="n">
        <f aca="false">5%</f>
        <v>0.05</v>
      </c>
      <c r="E241" s="10" t="n">
        <v>0.05</v>
      </c>
      <c r="F241" s="12" t="n">
        <v>0.05</v>
      </c>
      <c r="G241" s="12" t="n">
        <v>0.05</v>
      </c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</row>
    <row r="242" customFormat="false" ht="13.8" hidden="false" customHeight="true" outlineLevel="0" collapsed="false">
      <c r="B242" s="28" t="s">
        <v>524</v>
      </c>
      <c r="C242" s="29" t="s">
        <v>525</v>
      </c>
      <c r="D242" s="10" t="n">
        <f aca="false">10%</f>
        <v>0.1</v>
      </c>
      <c r="E242" s="10" t="n">
        <v>0.1</v>
      </c>
      <c r="F242" s="12" t="n">
        <v>0.1</v>
      </c>
      <c r="G242" s="12" t="n">
        <v>0.1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</row>
    <row r="243" customFormat="false" ht="13.8" hidden="false" customHeight="true" outlineLevel="0" collapsed="false">
      <c r="B243" s="30" t="s">
        <v>526</v>
      </c>
      <c r="C243" s="29" t="s">
        <v>527</v>
      </c>
      <c r="D243" s="14" t="n">
        <f aca="false">0.3</f>
        <v>0.3</v>
      </c>
      <c r="E243" s="14" t="n">
        <v>0.3</v>
      </c>
      <c r="F243" s="12" t="n">
        <v>0.3</v>
      </c>
      <c r="G243" s="12" t="n">
        <v>0.3</v>
      </c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</row>
    <row r="244" customFormat="false" ht="13.8" hidden="false" customHeight="true" outlineLevel="0" collapsed="false">
      <c r="B244" s="28" t="s">
        <v>528</v>
      </c>
      <c r="C244" s="29" t="s">
        <v>529</v>
      </c>
      <c r="D244" s="14" t="n">
        <f aca="false">0.5</f>
        <v>0.5</v>
      </c>
      <c r="E244" s="14" t="n">
        <v>0.5</v>
      </c>
      <c r="F244" s="12" t="n">
        <v>0.5</v>
      </c>
      <c r="G244" s="12" t="n">
        <v>0.5</v>
      </c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</row>
    <row r="245" customFormat="false" ht="23.85" hidden="false" customHeight="true" outlineLevel="0" collapsed="false">
      <c r="B245" s="28" t="s">
        <v>530</v>
      </c>
      <c r="C245" s="29" t="s">
        <v>531</v>
      </c>
      <c r="D245" s="14" t="n">
        <f aca="false">0.01</f>
        <v>0.01</v>
      </c>
      <c r="E245" s="14" t="n">
        <v>0.01</v>
      </c>
      <c r="F245" s="12" t="n">
        <v>0.01</v>
      </c>
      <c r="G245" s="12" t="n">
        <v>0.01</v>
      </c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</row>
    <row r="246" customFormat="false" ht="13.8" hidden="false" customHeight="true" outlineLevel="0" collapsed="false"/>
    <row r="247" customFormat="false" ht="13.8" hidden="false" customHeight="true" outlineLevel="0" collapsed="false"/>
    <row r="248" customFormat="false" ht="13.8" hidden="false" customHeight="true" outlineLevel="0" collapsed="false"/>
    <row r="249" customFormat="false" ht="13.8" hidden="false" customHeight="true" outlineLevel="0" collapsed="false"/>
    <row r="250" customFormat="false" ht="13.8" hidden="false" customHeight="true" outlineLevel="0" collapsed="false"/>
    <row r="251" customFormat="false" ht="13.8" hidden="false" customHeight="true" outlineLevel="0" collapsed="false"/>
    <row r="252" customFormat="false" ht="13.8" hidden="false" customHeight="true" outlineLevel="0" collapsed="false"/>
    <row r="253" customFormat="false" ht="13.8" hidden="false" customHeight="true" outlineLevel="0" collapsed="false"/>
    <row r="254" customFormat="false" ht="13.8" hidden="false" customHeight="true" outlineLevel="0" collapsed="false"/>
    <row r="255" customFormat="false" ht="13.8" hidden="false" customHeight="true" outlineLevel="0" collapsed="false"/>
    <row r="256" customFormat="false" ht="13.8" hidden="false" customHeight="true" outlineLevel="0" collapsed="false"/>
    <row r="257" customFormat="false" ht="13.8" hidden="false" customHeight="true" outlineLevel="0" collapsed="false"/>
    <row r="258" customFormat="false" ht="13.8" hidden="false" customHeight="true" outlineLevel="0" collapsed="false"/>
    <row r="259" customFormat="false" ht="13.8" hidden="false" customHeight="true" outlineLevel="0" collapsed="false"/>
    <row r="260" customFormat="false" ht="13.8" hidden="false" customHeight="true" outlineLevel="0" collapsed="false"/>
    <row r="261" customFormat="false" ht="13.8" hidden="false" customHeight="true" outlineLevel="0" collapsed="false"/>
    <row r="262" customFormat="false" ht="13.8" hidden="false" customHeight="true" outlineLevel="0" collapsed="false"/>
    <row r="263" customFormat="false" ht="13.8" hidden="false" customHeight="true" outlineLevel="0" collapsed="false"/>
    <row r="264" customFormat="false" ht="13.8" hidden="false" customHeight="true" outlineLevel="0" collapsed="false"/>
    <row r="265" customFormat="false" ht="13.8" hidden="false" customHeight="true" outlineLevel="0" collapsed="false"/>
    <row r="266" customFormat="false" ht="13.8" hidden="false" customHeight="true" outlineLevel="0" collapsed="false"/>
  </sheetData>
  <mergeCells count="4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75" defaultRowHeight="15" zeroHeight="false" outlineLevelRow="0" outlineLevelCol="0"/>
  <sheetData>
    <row r="1" customFormat="false" ht="15" hidden="false" customHeight="true" outlineLevel="0" collapsed="false">
      <c r="A1" s="34" t="s">
        <v>532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customFormat="false" ht="15" hidden="false" customHeight="true" outlineLevel="0" collapsed="false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customFormat="false" ht="15.75" hidden="false" customHeight="true" outlineLevel="0" collapsed="false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customFormat="false" ht="15" hidden="false" customHeight="true" outlineLevel="0" collapsed="false">
      <c r="A4" s="35" t="s">
        <v>533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customFormat="false" ht="15" hidden="false" customHeight="true" outlineLevel="0" collapsed="false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customFormat="false" ht="15" hidden="false" customHeight="true" outlineLevel="0" collapsed="false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</sheetData>
  <mergeCells count="2">
    <mergeCell ref="A1:P3"/>
    <mergeCell ref="A4:P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75" defaultRowHeight="15" zeroHeight="false" outlineLevelRow="0" outlineLevelCol="0"/>
  <sheetData>
    <row r="1" customFormat="false" ht="54" hidden="false" customHeight="true" outlineLevel="0" collapsed="false">
      <c r="A1" s="36" t="s">
        <v>534</v>
      </c>
      <c r="B1" s="36"/>
      <c r="C1" s="36"/>
      <c r="D1" s="37" t="s">
        <v>535</v>
      </c>
      <c r="E1" s="37"/>
      <c r="F1" s="37"/>
    </row>
    <row r="2" customFormat="false" ht="43.5" hidden="false" customHeight="true" outlineLevel="0" collapsed="false">
      <c r="A2" s="36"/>
      <c r="B2" s="36"/>
      <c r="C2" s="36"/>
      <c r="D2" s="37"/>
      <c r="E2" s="37"/>
      <c r="F2" s="37"/>
    </row>
  </sheetData>
  <mergeCells count="2">
    <mergeCell ref="A1:C2"/>
    <mergeCell ref="D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2021-05-31T21:05:08Z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